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pivotTables/pivotTable1.xml" ContentType="application/vnd.openxmlformats-officedocument.spreadsheetml.pivotTable+xml"/>
  <Override PartName="/xl/comments1.xml" ContentType="application/vnd.openxmlformats-officedocument.spreadsheetml.comments+xml"/>
  <Override PartName="/xl/tables/table3.xml" ContentType="application/vnd.openxmlformats-officedocument.spreadsheetml.table+xml"/>
  <Override PartName="/xl/queryTables/queryTable3.xml" ContentType="application/vnd.openxmlformats-officedocument.spreadsheetml.query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charts/chart31.xml" ContentType="application/vnd.openxmlformats-officedocument.drawingml.chart+xml"/>
  <Override PartName="/xl/charts/style31.xml" ContentType="application/vnd.ms-office.chartstyle+xml"/>
  <Override PartName="/xl/charts/colors31.xml" ContentType="application/vnd.ms-office.chartcolorstyle+xml"/>
  <Override PartName="/xl/charts/chart32.xml" ContentType="application/vnd.openxmlformats-officedocument.drawingml.chart+xml"/>
  <Override PartName="/xl/charts/style32.xml" ContentType="application/vnd.ms-office.chartstyle+xml"/>
  <Override PartName="/xl/charts/colors32.xml" ContentType="application/vnd.ms-office.chartcolorstyle+xml"/>
  <Override PartName="/xl/charts/chart33.xml" ContentType="application/vnd.openxmlformats-officedocument.drawingml.chart+xml"/>
  <Override PartName="/xl/charts/style33.xml" ContentType="application/vnd.ms-office.chartstyle+xml"/>
  <Override PartName="/xl/charts/colors33.xml" ContentType="application/vnd.ms-office.chartcolorstyle+xml"/>
  <Override PartName="/xl/charts/chart34.xml" ContentType="application/vnd.openxmlformats-officedocument.drawingml.chart+xml"/>
  <Override PartName="/xl/charts/style34.xml" ContentType="application/vnd.ms-office.chartstyle+xml"/>
  <Override PartName="/xl/charts/colors34.xml" ContentType="application/vnd.ms-office.chartcolorstyle+xml"/>
  <Override PartName="/xl/charts/chart35.xml" ContentType="application/vnd.openxmlformats-officedocument.drawingml.chart+xml"/>
  <Override PartName="/xl/charts/style35.xml" ContentType="application/vnd.ms-office.chartstyle+xml"/>
  <Override PartName="/xl/charts/colors35.xml" ContentType="application/vnd.ms-office.chartcolorstyle+xml"/>
  <Override PartName="/xl/charts/chart36.xml" ContentType="application/vnd.openxmlformats-officedocument.drawingml.chart+xml"/>
  <Override PartName="/xl/charts/style36.xml" ContentType="application/vnd.ms-office.chartstyle+xml"/>
  <Override PartName="/xl/charts/colors36.xml" ContentType="application/vnd.ms-office.chartcolorstyle+xml"/>
  <Override PartName="/xl/charts/chart37.xml" ContentType="application/vnd.openxmlformats-officedocument.drawingml.chart+xml"/>
  <Override PartName="/xl/charts/style37.xml" ContentType="application/vnd.ms-office.chartstyle+xml"/>
  <Override PartName="/xl/charts/colors37.xml" ContentType="application/vnd.ms-office.chartcolorstyle+xml"/>
  <Override PartName="/xl/charts/chart38.xml" ContentType="application/vnd.openxmlformats-officedocument.drawingml.chart+xml"/>
  <Override PartName="/xl/charts/style38.xml" ContentType="application/vnd.ms-office.chartstyle+xml"/>
  <Override PartName="/xl/charts/colors38.xml" ContentType="application/vnd.ms-office.chartcolorstyle+xml"/>
  <Override PartName="/xl/charts/chart39.xml" ContentType="application/vnd.openxmlformats-officedocument.drawingml.chart+xml"/>
  <Override PartName="/xl/charts/style39.xml" ContentType="application/vnd.ms-office.chartstyle+xml"/>
  <Override PartName="/xl/charts/colors39.xml" ContentType="application/vnd.ms-office.chartcolorstyle+xml"/>
  <Override PartName="/xl/charts/chart40.xml" ContentType="application/vnd.openxmlformats-officedocument.drawingml.chart+xml"/>
  <Override PartName="/xl/charts/style40.xml" ContentType="application/vnd.ms-office.chartstyle+xml"/>
  <Override PartName="/xl/charts/colors40.xml" ContentType="application/vnd.ms-office.chartcolorstyle+xml"/>
  <Override PartName="/xl/charts/chart41.xml" ContentType="application/vnd.openxmlformats-officedocument.drawingml.chart+xml"/>
  <Override PartName="/xl/charts/style41.xml" ContentType="application/vnd.ms-office.chartstyle+xml"/>
  <Override PartName="/xl/charts/colors41.xml" ContentType="application/vnd.ms-office.chartcolorstyle+xml"/>
  <Override PartName="/xl/charts/chart42.xml" ContentType="application/vnd.openxmlformats-officedocument.drawingml.chart+xml"/>
  <Override PartName="/xl/charts/style42.xml" ContentType="application/vnd.ms-office.chartstyle+xml"/>
  <Override PartName="/xl/charts/colors42.xml" ContentType="application/vnd.ms-office.chartcolorstyle+xml"/>
  <Override PartName="/xl/charts/chart43.xml" ContentType="application/vnd.openxmlformats-officedocument.drawingml.chart+xml"/>
  <Override PartName="/xl/charts/style43.xml" ContentType="application/vnd.ms-office.chartstyle+xml"/>
  <Override PartName="/xl/charts/colors43.xml" ContentType="application/vnd.ms-office.chartcolorstyle+xml"/>
  <Override PartName="/xl/charts/chart44.xml" ContentType="application/vnd.openxmlformats-officedocument.drawingml.chart+xml"/>
  <Override PartName="/xl/charts/style44.xml" ContentType="application/vnd.ms-office.chartstyle+xml"/>
  <Override PartName="/xl/charts/colors44.xml" ContentType="application/vnd.ms-office.chartcolorstyle+xml"/>
  <Override PartName="/xl/charts/chart45.xml" ContentType="application/vnd.openxmlformats-officedocument.drawingml.chart+xml"/>
  <Override PartName="/xl/charts/style45.xml" ContentType="application/vnd.ms-office.chartstyle+xml"/>
  <Override PartName="/xl/charts/colors45.xml" ContentType="application/vnd.ms-office.chartcolorstyle+xml"/>
  <Override PartName="/xl/charts/chart46.xml" ContentType="application/vnd.openxmlformats-officedocument.drawingml.chart+xml"/>
  <Override PartName="/xl/charts/style46.xml" ContentType="application/vnd.ms-office.chartstyle+xml"/>
  <Override PartName="/xl/charts/colors46.xml" ContentType="application/vnd.ms-office.chartcolorstyle+xml"/>
  <Override PartName="/xl/charts/chart47.xml" ContentType="application/vnd.openxmlformats-officedocument.drawingml.chart+xml"/>
  <Override PartName="/xl/charts/style47.xml" ContentType="application/vnd.ms-office.chartstyle+xml"/>
  <Override PartName="/xl/charts/colors47.xml" ContentType="application/vnd.ms-office.chartcolorstyle+xml"/>
  <Override PartName="/xl/charts/chart48.xml" ContentType="application/vnd.openxmlformats-officedocument.drawingml.chart+xml"/>
  <Override PartName="/xl/charts/style48.xml" ContentType="application/vnd.ms-office.chartstyle+xml"/>
  <Override PartName="/xl/charts/colors48.xml" ContentType="application/vnd.ms-office.chartcolorstyle+xml"/>
  <Override PartName="/xl/charts/chart49.xml" ContentType="application/vnd.openxmlformats-officedocument.drawingml.chart+xml"/>
  <Override PartName="/xl/charts/style49.xml" ContentType="application/vnd.ms-office.chartstyle+xml"/>
  <Override PartName="/xl/charts/colors49.xml" ContentType="application/vnd.ms-office.chartcolorstyle+xml"/>
  <Override PartName="/xl/charts/chart50.xml" ContentType="application/vnd.openxmlformats-officedocument.drawingml.chart+xml"/>
  <Override PartName="/xl/charts/style50.xml" ContentType="application/vnd.ms-office.chartstyle+xml"/>
  <Override PartName="/xl/charts/colors50.xml" ContentType="application/vnd.ms-office.chartcolorstyle+xml"/>
  <Override PartName="/xl/charts/chart51.xml" ContentType="application/vnd.openxmlformats-officedocument.drawingml.chart+xml"/>
  <Override PartName="/xl/charts/style51.xml" ContentType="application/vnd.ms-office.chartstyle+xml"/>
  <Override PartName="/xl/charts/colors51.xml" ContentType="application/vnd.ms-office.chartcolorstyle+xml"/>
  <Override PartName="/xl/charts/chart52.xml" ContentType="application/vnd.openxmlformats-officedocument.drawingml.chart+xml"/>
  <Override PartName="/xl/charts/style52.xml" ContentType="application/vnd.ms-office.chartstyle+xml"/>
  <Override PartName="/xl/charts/colors52.xml" ContentType="application/vnd.ms-office.chartcolorstyle+xml"/>
  <Override PartName="/xl/charts/chart53.xml" ContentType="application/vnd.openxmlformats-officedocument.drawingml.chart+xml"/>
  <Override PartName="/xl/charts/style53.xml" ContentType="application/vnd.ms-office.chartstyle+xml"/>
  <Override PartName="/xl/charts/colors53.xml" ContentType="application/vnd.ms-office.chartcolorstyle+xml"/>
  <Override PartName="/xl/charts/chart54.xml" ContentType="application/vnd.openxmlformats-officedocument.drawingml.chart+xml"/>
  <Override PartName="/xl/charts/style54.xml" ContentType="application/vnd.ms-office.chartstyle+xml"/>
  <Override PartName="/xl/charts/colors54.xml" ContentType="application/vnd.ms-office.chartcolorstyle+xml"/>
  <Override PartName="/xl/charts/chart55.xml" ContentType="application/vnd.openxmlformats-officedocument.drawingml.chart+xml"/>
  <Override PartName="/xl/charts/style55.xml" ContentType="application/vnd.ms-office.chartstyle+xml"/>
  <Override PartName="/xl/charts/colors55.xml" ContentType="application/vnd.ms-office.chartcolorstyle+xml"/>
  <Override PartName="/xl/charts/chart56.xml" ContentType="application/vnd.openxmlformats-officedocument.drawingml.chart+xml"/>
  <Override PartName="/xl/charts/style56.xml" ContentType="application/vnd.ms-office.chartstyle+xml"/>
  <Override PartName="/xl/charts/colors56.xml" ContentType="application/vnd.ms-office.chartcolorstyle+xml"/>
  <Override PartName="/xl/charts/chart57.xml" ContentType="application/vnd.openxmlformats-officedocument.drawingml.chart+xml"/>
  <Override PartName="/xl/charts/style57.xml" ContentType="application/vnd.ms-office.chartstyle+xml"/>
  <Override PartName="/xl/charts/colors57.xml" ContentType="application/vnd.ms-office.chartcolorstyle+xml"/>
  <Override PartName="/xl/charts/chart58.xml" ContentType="application/vnd.openxmlformats-officedocument.drawingml.chart+xml"/>
  <Override PartName="/xl/charts/style58.xml" ContentType="application/vnd.ms-office.chartstyle+xml"/>
  <Override PartName="/xl/charts/colors58.xml" ContentType="application/vnd.ms-office.chartcolorstyle+xml"/>
  <Override PartName="/xl/charts/chart59.xml" ContentType="application/vnd.openxmlformats-officedocument.drawingml.chart+xml"/>
  <Override PartName="/xl/charts/style59.xml" ContentType="application/vnd.ms-office.chartstyle+xml"/>
  <Override PartName="/xl/charts/colors59.xml" ContentType="application/vnd.ms-office.chartcolorstyle+xml"/>
  <Override PartName="/xl/charts/chart60.xml" ContentType="application/vnd.openxmlformats-officedocument.drawingml.chart+xml"/>
  <Override PartName="/xl/charts/style60.xml" ContentType="application/vnd.ms-office.chartstyle+xml"/>
  <Override PartName="/xl/charts/colors60.xml" ContentType="application/vnd.ms-office.chartcolorstyle+xml"/>
  <Override PartName="/xl/charts/chart61.xml" ContentType="application/vnd.openxmlformats-officedocument.drawingml.chart+xml"/>
  <Override PartName="/xl/charts/style61.xml" ContentType="application/vnd.ms-office.chartstyle+xml"/>
  <Override PartName="/xl/charts/colors61.xml" ContentType="application/vnd.ms-office.chartcolorstyle+xml"/>
  <Override PartName="/xl/charts/chart62.xml" ContentType="application/vnd.openxmlformats-officedocument.drawingml.chart+xml"/>
  <Override PartName="/xl/charts/style62.xml" ContentType="application/vnd.ms-office.chartstyle+xml"/>
  <Override PartName="/xl/charts/colors62.xml" ContentType="application/vnd.ms-office.chartcolorstyle+xml"/>
  <Override PartName="/xl/charts/chart63.xml" ContentType="application/vnd.openxmlformats-officedocument.drawingml.chart+xml"/>
  <Override PartName="/xl/charts/style63.xml" ContentType="application/vnd.ms-office.chartstyle+xml"/>
  <Override PartName="/xl/charts/colors63.xml" ContentType="application/vnd.ms-office.chartcolorstyle+xml"/>
  <Override PartName="/xl/charts/chart64.xml" ContentType="application/vnd.openxmlformats-officedocument.drawingml.chart+xml"/>
  <Override PartName="/xl/charts/style64.xml" ContentType="application/vnd.ms-office.chartstyle+xml"/>
  <Override PartName="/xl/charts/colors64.xml" ContentType="application/vnd.ms-office.chartcolorstyle+xml"/>
  <Override PartName="/xl/charts/chart65.xml" ContentType="application/vnd.openxmlformats-officedocument.drawingml.chart+xml"/>
  <Override PartName="/xl/charts/style65.xml" ContentType="application/vnd.ms-office.chartstyle+xml"/>
  <Override PartName="/xl/charts/colors65.xml" ContentType="application/vnd.ms-office.chartcolorstyle+xml"/>
  <Override PartName="/xl/charts/chart66.xml" ContentType="application/vnd.openxmlformats-officedocument.drawingml.chart+xml"/>
  <Override PartName="/xl/charts/style66.xml" ContentType="application/vnd.ms-office.chartstyle+xml"/>
  <Override PartName="/xl/charts/colors66.xml" ContentType="application/vnd.ms-office.chartcolorstyle+xml"/>
  <Override PartName="/xl/charts/chart67.xml" ContentType="application/vnd.openxmlformats-officedocument.drawingml.chart+xml"/>
  <Override PartName="/xl/charts/style67.xml" ContentType="application/vnd.ms-office.chartstyle+xml"/>
  <Override PartName="/xl/charts/colors67.xml" ContentType="application/vnd.ms-office.chartcolorstyle+xml"/>
  <Override PartName="/xl/charts/chart68.xml" ContentType="application/vnd.openxmlformats-officedocument.drawingml.chart+xml"/>
  <Override PartName="/xl/charts/style68.xml" ContentType="application/vnd.ms-office.chartstyle+xml"/>
  <Override PartName="/xl/charts/colors68.xml" ContentType="application/vnd.ms-office.chartcolorstyle+xml"/>
  <Override PartName="/xl/drawings/drawing2.xml" ContentType="application/vnd.openxmlformats-officedocument.drawing+xml"/>
  <Override PartName="/xl/charts/chart69.xml" ContentType="application/vnd.openxmlformats-officedocument.drawingml.chart+xml"/>
  <Override PartName="/xl/charts/style69.xml" ContentType="application/vnd.ms-office.chartstyle+xml"/>
  <Override PartName="/xl/charts/colors69.xml" ContentType="application/vnd.ms-office.chartcolorstyle+xml"/>
  <Override PartName="/xl/charts/chart70.xml" ContentType="application/vnd.openxmlformats-officedocument.drawingml.chart+xml"/>
  <Override PartName="/xl/charts/style70.xml" ContentType="application/vnd.ms-office.chartstyle+xml"/>
  <Override PartName="/xl/charts/colors70.xml" ContentType="application/vnd.ms-office.chartcolorstyle+xml"/>
  <Override PartName="/xl/charts/chart71.xml" ContentType="application/vnd.openxmlformats-officedocument.drawingml.chart+xml"/>
  <Override PartName="/xl/charts/style71.xml" ContentType="application/vnd.ms-office.chartstyle+xml"/>
  <Override PartName="/xl/charts/colors71.xml" ContentType="application/vnd.ms-office.chartcolorstyle+xml"/>
  <Override PartName="/xl/charts/chart72.xml" ContentType="application/vnd.openxmlformats-officedocument.drawingml.chart+xml"/>
  <Override PartName="/xl/charts/style72.xml" ContentType="application/vnd.ms-office.chartstyle+xml"/>
  <Override PartName="/xl/charts/colors72.xml" ContentType="application/vnd.ms-office.chartcolorstyle+xml"/>
  <Override PartName="/xl/charts/chart73.xml" ContentType="application/vnd.openxmlformats-officedocument.drawingml.chart+xml"/>
  <Override PartName="/xl/charts/style73.xml" ContentType="application/vnd.ms-office.chartstyle+xml"/>
  <Override PartName="/xl/charts/colors73.xml" ContentType="application/vnd.ms-office.chartcolorstyle+xml"/>
  <Override PartName="/xl/charts/chart74.xml" ContentType="application/vnd.openxmlformats-officedocument.drawingml.chart+xml"/>
  <Override PartName="/xl/charts/style74.xml" ContentType="application/vnd.ms-office.chartstyle+xml"/>
  <Override PartName="/xl/charts/colors7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75.xml" ContentType="application/vnd.openxmlformats-officedocument.drawingml.chart+xml"/>
  <Override PartName="/xl/charts/chart76.xml" ContentType="application/vnd.openxmlformats-officedocument.drawingml.chart+xml"/>
  <Override PartName="/xl/drawings/drawing4.xml" ContentType="application/vnd.openxmlformats-officedocument.drawing+xml"/>
  <Override PartName="/xl/charts/chart77.xml" ContentType="application/vnd.openxmlformats-officedocument.drawingml.chart+xml"/>
  <Override PartName="/xl/charts/style75.xml" ContentType="application/vnd.ms-office.chartstyle+xml"/>
  <Override PartName="/xl/charts/colors75.xml" ContentType="application/vnd.ms-office.chartcolorstyle+xml"/>
  <Override PartName="/xl/drawings/drawing5.xml" ContentType="application/vnd.openxmlformats-officedocument.drawingml.chartshapes+xml"/>
  <Override PartName="/xl/charts/chart78.xml" ContentType="application/vnd.openxmlformats-officedocument.drawingml.chart+xml"/>
  <Override PartName="/xl/charts/style76.xml" ContentType="application/vnd.ms-office.chartstyle+xml"/>
  <Override PartName="/xl/charts/colors76.xml" ContentType="application/vnd.ms-office.chartcolorstyle+xml"/>
  <Override PartName="/xl/drawings/drawing6.xml" ContentType="application/vnd.openxmlformats-officedocument.drawingml.chartshapes+xml"/>
  <Override PartName="/xl/charts/chart79.xml" ContentType="application/vnd.openxmlformats-officedocument.drawingml.chart+xml"/>
  <Override PartName="/xl/charts/style77.xml" ContentType="application/vnd.ms-office.chartstyle+xml"/>
  <Override PartName="/xl/charts/colors77.xml" ContentType="application/vnd.ms-office.chartcolorstyle+xml"/>
  <Override PartName="/xl/drawings/drawing7.xml" ContentType="application/vnd.openxmlformats-officedocument.drawingml.chartshapes+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Y:\Staff_Folders\McClary\PoolStudyDO\"/>
    </mc:Choice>
  </mc:AlternateContent>
  <bookViews>
    <workbookView xWindow="0" yWindow="0" windowWidth="28800" windowHeight="12885" activeTab="1"/>
  </bookViews>
  <sheets>
    <sheet name="PS_QAQC" sheetId="19" r:id="rId1"/>
    <sheet name="AllData" sheetId="2" r:id="rId2"/>
    <sheet name="HabPivotSumm" sheetId="20" r:id="rId3"/>
    <sheet name="SummDataTable" sheetId="23" r:id="rId4"/>
    <sheet name="Discharge" sheetId="25" r:id="rId5"/>
    <sheet name="ScatterPlotsAllSites" sheetId="24" r:id="rId6"/>
    <sheet name="ScatterPlots%Change" sheetId="26" r:id="rId7"/>
    <sheet name="RiffleGraphs" sheetId="15" r:id="rId8"/>
    <sheet name="Notes" sheetId="9" r:id="rId9"/>
    <sheet name="Relational parameters" sheetId="17" r:id="rId10"/>
    <sheet name="RCT_DO" sheetId="27" r:id="rId11"/>
    <sheet name="GRE-P2-Discon" sheetId="28" r:id="rId12"/>
  </sheets>
  <definedNames>
    <definedName name="_xlnm._FilterDatabase" localSheetId="3" hidden="1">SummDataTable!$A$1:$DK$120</definedName>
    <definedName name="Environmental.accdb" localSheetId="4" hidden="1">Discharge!$A$1:$K$354</definedName>
    <definedName name="tcp_seawall.ucsd.edu_Environmental_View_PoolStudy" localSheetId="0" hidden="1">PS_QAQC!$A$1:$Y$117</definedName>
    <definedName name="wsondb08a_UCCE_Temporary_SQL_env_PS_SnorkelCount" localSheetId="1" hidden="1">AllData!$A$1:$AU$120</definedName>
  </definedNames>
  <calcPr calcId="162913"/>
  <pivotCaches>
    <pivotCache cacheId="0" r:id="rId13"/>
    <pivotCache cacheId="1" r:id="rId14"/>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V2" i="2" l="1"/>
  <c r="AV3" i="2"/>
  <c r="AV4" i="2"/>
  <c r="AV5" i="2"/>
  <c r="AV6" i="2"/>
  <c r="AV7" i="2"/>
  <c r="AV8" i="2"/>
  <c r="AV9" i="2"/>
  <c r="AV10" i="2"/>
  <c r="AV11" i="2"/>
  <c r="AV12" i="2"/>
  <c r="AV13" i="2"/>
  <c r="AV14" i="2"/>
  <c r="AV15" i="2"/>
  <c r="AV16" i="2"/>
  <c r="AV17" i="2"/>
  <c r="AV18" i="2"/>
  <c r="AV19" i="2"/>
  <c r="AV20" i="2"/>
  <c r="AV21" i="2"/>
  <c r="AV22" i="2"/>
  <c r="AV23" i="2"/>
  <c r="AV24" i="2"/>
  <c r="AV25" i="2"/>
  <c r="AV26" i="2"/>
  <c r="AV27" i="2"/>
  <c r="AV28" i="2"/>
  <c r="AV29" i="2"/>
  <c r="AV30" i="2"/>
  <c r="AV31" i="2"/>
  <c r="AV32" i="2"/>
  <c r="AV33" i="2"/>
  <c r="AV34" i="2"/>
  <c r="AV35" i="2"/>
  <c r="AV36" i="2"/>
  <c r="AV37" i="2"/>
  <c r="AV38" i="2"/>
  <c r="AV39" i="2"/>
  <c r="AV40" i="2"/>
  <c r="AV41" i="2"/>
  <c r="AV42" i="2"/>
  <c r="AV43" i="2"/>
  <c r="AV44" i="2"/>
  <c r="AV45" i="2"/>
  <c r="AV46" i="2"/>
  <c r="AV47" i="2"/>
  <c r="AV48" i="2"/>
  <c r="AV49" i="2"/>
  <c r="AV50" i="2"/>
  <c r="AV51" i="2"/>
  <c r="AV52" i="2"/>
  <c r="AV53" i="2"/>
  <c r="AV54" i="2"/>
  <c r="AV55" i="2"/>
  <c r="AV56" i="2"/>
  <c r="AV57" i="2"/>
  <c r="AV58" i="2"/>
  <c r="AV59" i="2"/>
  <c r="AV60" i="2"/>
  <c r="AV61" i="2"/>
  <c r="AV62" i="2"/>
  <c r="AV63" i="2"/>
  <c r="AV64" i="2"/>
  <c r="AV65" i="2"/>
  <c r="AV66" i="2"/>
  <c r="AV67" i="2"/>
  <c r="AV68" i="2"/>
  <c r="AV69" i="2"/>
  <c r="AV70" i="2"/>
  <c r="AV71" i="2"/>
  <c r="AV72" i="2"/>
  <c r="AV73" i="2"/>
  <c r="AV74" i="2"/>
  <c r="AV75" i="2"/>
  <c r="AV76" i="2"/>
  <c r="AV77" i="2"/>
  <c r="AV78" i="2"/>
  <c r="AV79" i="2"/>
  <c r="AV80" i="2"/>
  <c r="AV81" i="2"/>
  <c r="AV82" i="2"/>
  <c r="AV83" i="2"/>
  <c r="AV84" i="2"/>
  <c r="AV85" i="2"/>
  <c r="AV86" i="2"/>
  <c r="AV87" i="2"/>
  <c r="AV88" i="2"/>
  <c r="AV89" i="2"/>
  <c r="AV90" i="2"/>
  <c r="AV91" i="2"/>
  <c r="AV92" i="2"/>
  <c r="AV93" i="2"/>
  <c r="AV94" i="2"/>
  <c r="AV95" i="2"/>
  <c r="AV96" i="2"/>
  <c r="AV97" i="2"/>
  <c r="AV98" i="2"/>
  <c r="AV99" i="2"/>
  <c r="AV100" i="2"/>
  <c r="AV101" i="2"/>
  <c r="AV102" i="2"/>
  <c r="AV103" i="2"/>
  <c r="AV104" i="2"/>
  <c r="AV105" i="2"/>
  <c r="AV106" i="2"/>
  <c r="AV107" i="2"/>
  <c r="AV108" i="2"/>
  <c r="AV109" i="2"/>
  <c r="AV110" i="2"/>
  <c r="AV111" i="2"/>
  <c r="AV112" i="2"/>
  <c r="AV113" i="2"/>
  <c r="AV114" i="2"/>
  <c r="AV115" i="2"/>
  <c r="AV116" i="2"/>
  <c r="AV117" i="2"/>
  <c r="AV118" i="2"/>
  <c r="AV119" i="2"/>
  <c r="AV120" i="2"/>
  <c r="G31" i="23" l="1"/>
  <c r="H31" i="23"/>
  <c r="I31" i="23" s="1"/>
  <c r="L31" i="23"/>
  <c r="P31" i="23"/>
  <c r="T31" i="23"/>
  <c r="X31" i="23"/>
  <c r="AC31" i="23"/>
  <c r="AG31" i="23"/>
  <c r="AK31" i="23"/>
  <c r="AO31" i="23"/>
  <c r="AV31" i="23"/>
  <c r="BA31" i="23"/>
  <c r="CV31" i="23"/>
  <c r="CW31" i="23"/>
  <c r="CX31" i="23"/>
  <c r="CY31" i="23"/>
  <c r="CZ31" i="23"/>
  <c r="DA31" i="23"/>
  <c r="DB31" i="23"/>
  <c r="DC31" i="23"/>
  <c r="DD31" i="23"/>
  <c r="DE31" i="23"/>
  <c r="DF31" i="23"/>
  <c r="DG31" i="23"/>
  <c r="DH31" i="23"/>
  <c r="DI31" i="23"/>
  <c r="DJ31" i="23"/>
  <c r="DK31" i="23"/>
  <c r="AX96" i="23" l="1"/>
  <c r="AX53" i="23"/>
  <c r="AX11" i="23"/>
  <c r="AX5" i="23"/>
  <c r="AY16" i="23" l="1"/>
  <c r="AY7" i="23"/>
  <c r="AY6" i="23"/>
  <c r="AY56" i="23"/>
  <c r="AY55" i="23"/>
  <c r="AY54" i="23"/>
  <c r="C133" i="28"/>
  <c r="C132" i="28"/>
  <c r="C131" i="28"/>
  <c r="C130" i="28"/>
  <c r="C129" i="28"/>
  <c r="C128" i="28"/>
  <c r="C127" i="28"/>
  <c r="C126" i="28"/>
  <c r="C125" i="28"/>
  <c r="C124" i="28"/>
  <c r="C123" i="28"/>
  <c r="C122" i="28"/>
  <c r="C121" i="28"/>
  <c r="C120" i="28"/>
  <c r="C119" i="28"/>
  <c r="Q10" i="28" s="1"/>
  <c r="C118" i="28"/>
  <c r="C117" i="28"/>
  <c r="C116" i="28"/>
  <c r="C115" i="28"/>
  <c r="C114" i="28"/>
  <c r="C113" i="28"/>
  <c r="C112" i="28"/>
  <c r="C111" i="28"/>
  <c r="C110" i="28"/>
  <c r="C109" i="28"/>
  <c r="C108" i="28"/>
  <c r="C107" i="28"/>
  <c r="C106" i="28"/>
  <c r="C105" i="28"/>
  <c r="Q9" i="28" s="1"/>
  <c r="C104" i="28"/>
  <c r="C103" i="28"/>
  <c r="C102" i="28"/>
  <c r="C101" i="28"/>
  <c r="C100" i="28"/>
  <c r="C99" i="28"/>
  <c r="C98" i="28"/>
  <c r="C97" i="28"/>
  <c r="C96" i="28"/>
  <c r="C95" i="28"/>
  <c r="C94" i="28"/>
  <c r="C93" i="28"/>
  <c r="C92" i="28"/>
  <c r="Q8" i="28" s="1"/>
  <c r="C91" i="28"/>
  <c r="C90" i="28"/>
  <c r="C89" i="28"/>
  <c r="C88" i="28"/>
  <c r="C87" i="28"/>
  <c r="C86" i="28"/>
  <c r="C85" i="28"/>
  <c r="C84" i="28"/>
  <c r="C83" i="28"/>
  <c r="C82" i="28"/>
  <c r="C81" i="28"/>
  <c r="C80" i="28"/>
  <c r="C79" i="28"/>
  <c r="C78" i="28"/>
  <c r="C77" i="28"/>
  <c r="Q7" i="28" s="1"/>
  <c r="C76" i="28"/>
  <c r="C75" i="28"/>
  <c r="C74" i="28"/>
  <c r="C73" i="28"/>
  <c r="C72" i="28"/>
  <c r="C71" i="28"/>
  <c r="C70" i="28"/>
  <c r="C69" i="28"/>
  <c r="C68" i="28"/>
  <c r="C67" i="28"/>
  <c r="C66" i="28"/>
  <c r="C65" i="28"/>
  <c r="C64" i="28"/>
  <c r="C63" i="28"/>
  <c r="C62" i="28"/>
  <c r="C61" i="28"/>
  <c r="C60" i="28"/>
  <c r="C59" i="28"/>
  <c r="C58" i="28"/>
  <c r="C57" i="28"/>
  <c r="C56" i="28"/>
  <c r="C55" i="28"/>
  <c r="C54" i="28"/>
  <c r="C53" i="28"/>
  <c r="C52" i="28"/>
  <c r="C51" i="28"/>
  <c r="C50" i="28"/>
  <c r="C49" i="28"/>
  <c r="C48" i="28"/>
  <c r="C47" i="28"/>
  <c r="C46" i="28"/>
  <c r="C45" i="28"/>
  <c r="C44" i="28"/>
  <c r="C43" i="28"/>
  <c r="C42" i="28"/>
  <c r="C41" i="28"/>
  <c r="C40" i="28"/>
  <c r="C39" i="28"/>
  <c r="C38" i="28"/>
  <c r="C37" i="28"/>
  <c r="C36" i="28"/>
  <c r="C35" i="28"/>
  <c r="C34" i="28"/>
  <c r="C33" i="28"/>
  <c r="C32" i="28"/>
  <c r="C31" i="28"/>
  <c r="C30" i="28"/>
  <c r="C29" i="28"/>
  <c r="C28" i="28"/>
  <c r="C27" i="28"/>
  <c r="C26" i="28"/>
  <c r="C25" i="28"/>
  <c r="C24" i="28"/>
  <c r="C23" i="28"/>
  <c r="C22" i="28"/>
  <c r="C21" i="28"/>
  <c r="C20" i="28"/>
  <c r="C19" i="28"/>
  <c r="C18" i="28"/>
  <c r="C17" i="28"/>
  <c r="C16" i="28"/>
  <c r="C15" i="28"/>
  <c r="C14" i="28"/>
  <c r="C13" i="28"/>
  <c r="C12" i="28"/>
  <c r="C11" i="28"/>
  <c r="P10" i="28"/>
  <c r="O10" i="28"/>
  <c r="C10" i="28"/>
  <c r="P9" i="28"/>
  <c r="O9" i="28"/>
  <c r="C9" i="28"/>
  <c r="P8" i="28"/>
  <c r="O8" i="28"/>
  <c r="C8" i="28"/>
  <c r="P7" i="28"/>
  <c r="O7" i="28"/>
  <c r="C7" i="28"/>
  <c r="P6" i="28"/>
  <c r="O6" i="28"/>
  <c r="C6" i="28"/>
  <c r="P5" i="28"/>
  <c r="O5" i="28"/>
  <c r="C5" i="28"/>
  <c r="P4" i="28"/>
  <c r="O4" i="28"/>
  <c r="C4" i="28"/>
  <c r="P3" i="28"/>
  <c r="O3" i="28"/>
  <c r="C3" i="28"/>
  <c r="Q2" i="28" s="1"/>
  <c r="P2" i="28"/>
  <c r="O2" i="28"/>
  <c r="C2" i="28"/>
  <c r="DK3" i="23" l="1"/>
  <c r="DK4" i="23"/>
  <c r="DK5" i="23"/>
  <c r="DK6" i="23"/>
  <c r="DK7" i="23"/>
  <c r="DK9" i="23"/>
  <c r="DK10" i="23"/>
  <c r="DK11" i="23"/>
  <c r="DK12" i="23"/>
  <c r="DK13" i="23"/>
  <c r="DK14" i="23"/>
  <c r="DK15" i="23"/>
  <c r="DK18" i="23"/>
  <c r="DK19" i="23"/>
  <c r="DK20" i="23"/>
  <c r="DK21" i="23"/>
  <c r="DK22" i="23"/>
  <c r="DK23" i="23"/>
  <c r="DK24" i="23"/>
  <c r="DK25" i="23"/>
  <c r="DK26" i="23"/>
  <c r="DK27" i="23"/>
  <c r="DK28" i="23"/>
  <c r="DK29" i="23"/>
  <c r="DK30" i="23"/>
  <c r="DK32" i="23"/>
  <c r="DK33" i="23"/>
  <c r="DK34" i="23"/>
  <c r="DK35" i="23"/>
  <c r="DK36" i="23"/>
  <c r="DK37" i="23"/>
  <c r="DK38" i="23"/>
  <c r="DK39" i="23"/>
  <c r="DK40" i="23"/>
  <c r="DK41" i="23"/>
  <c r="DK42" i="23"/>
  <c r="DK43" i="23"/>
  <c r="DK44" i="23"/>
  <c r="DK45" i="23"/>
  <c r="DK46" i="23"/>
  <c r="DK47" i="23"/>
  <c r="DK49" i="23"/>
  <c r="DK50" i="23"/>
  <c r="DK51" i="23"/>
  <c r="DK52" i="23"/>
  <c r="DK53" i="23"/>
  <c r="DK54" i="23"/>
  <c r="DK55" i="23"/>
  <c r="DK56" i="23"/>
  <c r="DK57" i="23"/>
  <c r="DK58" i="23"/>
  <c r="DK59" i="23"/>
  <c r="DK60" i="23"/>
  <c r="DK61" i="23"/>
  <c r="DK62" i="23"/>
  <c r="DK63" i="23"/>
  <c r="DK64" i="23"/>
  <c r="DK65" i="23"/>
  <c r="DK66" i="23"/>
  <c r="DK67" i="23"/>
  <c r="DK68" i="23"/>
  <c r="DK69" i="23"/>
  <c r="DK70" i="23"/>
  <c r="DK71" i="23"/>
  <c r="DK72" i="23"/>
  <c r="DK73" i="23"/>
  <c r="DK74" i="23"/>
  <c r="DK75" i="23"/>
  <c r="DK76" i="23"/>
  <c r="DK77" i="23"/>
  <c r="DK78" i="23"/>
  <c r="DK79" i="23"/>
  <c r="DK80" i="23"/>
  <c r="DK81" i="23"/>
  <c r="DK82" i="23"/>
  <c r="DK83" i="23"/>
  <c r="DK84" i="23"/>
  <c r="DK85" i="23"/>
  <c r="DK86" i="23"/>
  <c r="DK87" i="23"/>
  <c r="DK88" i="23"/>
  <c r="DK89" i="23"/>
  <c r="DK90" i="23"/>
  <c r="DK91" i="23"/>
  <c r="DK92" i="23"/>
  <c r="DK93" i="23"/>
  <c r="DK94" i="23"/>
  <c r="DK95" i="23"/>
  <c r="DK96" i="23"/>
  <c r="DK97" i="23"/>
  <c r="DK98" i="23"/>
  <c r="DK99" i="23"/>
  <c r="DK100" i="23"/>
  <c r="DK101" i="23"/>
  <c r="DK102" i="23"/>
  <c r="DK103" i="23"/>
  <c r="DK104" i="23"/>
  <c r="DK105" i="23"/>
  <c r="DK106" i="23"/>
  <c r="DK107" i="23"/>
  <c r="DK108" i="23"/>
  <c r="DK109" i="23"/>
  <c r="DK110" i="23"/>
  <c r="DK111" i="23"/>
  <c r="DK112" i="23"/>
  <c r="DK113" i="23"/>
  <c r="DK114" i="23"/>
  <c r="DK115" i="23"/>
  <c r="DK116" i="23"/>
  <c r="DK117" i="23"/>
  <c r="DK2" i="23"/>
  <c r="DJ3" i="23"/>
  <c r="DJ4" i="23"/>
  <c r="DJ5" i="23"/>
  <c r="DJ6" i="23"/>
  <c r="DJ7" i="23"/>
  <c r="DJ9" i="23"/>
  <c r="DJ10" i="23"/>
  <c r="DJ11" i="23"/>
  <c r="DJ12" i="23"/>
  <c r="DJ13" i="23"/>
  <c r="DJ14" i="23"/>
  <c r="DJ15" i="23"/>
  <c r="DJ18" i="23"/>
  <c r="DJ19" i="23"/>
  <c r="DJ20" i="23"/>
  <c r="DJ21" i="23"/>
  <c r="DJ22" i="23"/>
  <c r="DJ23" i="23"/>
  <c r="DJ24" i="23"/>
  <c r="DJ25" i="23"/>
  <c r="DJ26" i="23"/>
  <c r="DJ27" i="23"/>
  <c r="DJ28" i="23"/>
  <c r="DJ29" i="23"/>
  <c r="DJ30" i="23"/>
  <c r="DJ32" i="23"/>
  <c r="DJ33" i="23"/>
  <c r="DJ34" i="23"/>
  <c r="DJ35" i="23"/>
  <c r="DJ36" i="23"/>
  <c r="DJ37" i="23"/>
  <c r="DJ38" i="23"/>
  <c r="DJ39" i="23"/>
  <c r="DJ40" i="23"/>
  <c r="DJ41" i="23"/>
  <c r="DJ42" i="23"/>
  <c r="DJ43" i="23"/>
  <c r="DJ44" i="23"/>
  <c r="DJ45" i="23"/>
  <c r="DJ46" i="23"/>
  <c r="DJ47" i="23"/>
  <c r="DJ49" i="23"/>
  <c r="DJ50" i="23"/>
  <c r="DJ51" i="23"/>
  <c r="DJ52" i="23"/>
  <c r="DJ53" i="23"/>
  <c r="DJ54" i="23"/>
  <c r="DJ55" i="23"/>
  <c r="DJ56" i="23"/>
  <c r="DJ57" i="23"/>
  <c r="DJ58" i="23"/>
  <c r="DJ59" i="23"/>
  <c r="DJ60" i="23"/>
  <c r="DJ61" i="23"/>
  <c r="DJ62" i="23"/>
  <c r="DJ63" i="23"/>
  <c r="DJ64" i="23"/>
  <c r="DJ65" i="23"/>
  <c r="DJ66" i="23"/>
  <c r="DJ67" i="23"/>
  <c r="DJ68" i="23"/>
  <c r="DJ69" i="23"/>
  <c r="DJ70" i="23"/>
  <c r="DJ71" i="23"/>
  <c r="DJ72" i="23"/>
  <c r="DJ73" i="23"/>
  <c r="DJ74" i="23"/>
  <c r="DJ75" i="23"/>
  <c r="DJ76" i="23"/>
  <c r="DJ77" i="23"/>
  <c r="DJ78" i="23"/>
  <c r="DJ79" i="23"/>
  <c r="DJ80" i="23"/>
  <c r="DJ81" i="23"/>
  <c r="DJ82" i="23"/>
  <c r="DJ83" i="23"/>
  <c r="DJ84" i="23"/>
  <c r="DJ85" i="23"/>
  <c r="DJ86" i="23"/>
  <c r="DJ87" i="23"/>
  <c r="DJ88" i="23"/>
  <c r="DJ89" i="23"/>
  <c r="DJ90" i="23"/>
  <c r="DJ91" i="23"/>
  <c r="DJ92" i="23"/>
  <c r="DJ93" i="23"/>
  <c r="DJ94" i="23"/>
  <c r="DJ95" i="23"/>
  <c r="DJ96" i="23"/>
  <c r="DJ97" i="23"/>
  <c r="DJ98" i="23"/>
  <c r="DJ99" i="23"/>
  <c r="DJ100" i="23"/>
  <c r="DJ101" i="23"/>
  <c r="DJ102" i="23"/>
  <c r="DJ103" i="23"/>
  <c r="DJ104" i="23"/>
  <c r="DJ105" i="23"/>
  <c r="DJ106" i="23"/>
  <c r="DJ107" i="23"/>
  <c r="DJ108" i="23"/>
  <c r="DJ109" i="23"/>
  <c r="DJ110" i="23"/>
  <c r="DJ111" i="23"/>
  <c r="DJ112" i="23"/>
  <c r="DJ113" i="23"/>
  <c r="DJ114" i="23"/>
  <c r="DJ115" i="23"/>
  <c r="DJ116" i="23"/>
  <c r="DJ2" i="23"/>
  <c r="CV3" i="23"/>
  <c r="CV4" i="23"/>
  <c r="CV5" i="23"/>
  <c r="CV6" i="23"/>
  <c r="CV7" i="23"/>
  <c r="CV9" i="23"/>
  <c r="CV10" i="23"/>
  <c r="CV11" i="23"/>
  <c r="CV12" i="23"/>
  <c r="CV13" i="23"/>
  <c r="CV14" i="23"/>
  <c r="CV15" i="23"/>
  <c r="CV18" i="23"/>
  <c r="CV19" i="23"/>
  <c r="CV20" i="23"/>
  <c r="CV21" i="23"/>
  <c r="CV22" i="23"/>
  <c r="CV23" i="23"/>
  <c r="CV24" i="23"/>
  <c r="CV25" i="23"/>
  <c r="CV26" i="23"/>
  <c r="CV27" i="23"/>
  <c r="CV28" i="23"/>
  <c r="CV29" i="23"/>
  <c r="CV30" i="23"/>
  <c r="CV32" i="23"/>
  <c r="CV33" i="23"/>
  <c r="CV34" i="23"/>
  <c r="CV35" i="23"/>
  <c r="CV36" i="23"/>
  <c r="CV37" i="23"/>
  <c r="CV38" i="23"/>
  <c r="CV39" i="23"/>
  <c r="CV40" i="23"/>
  <c r="CV41" i="23"/>
  <c r="CV42" i="23"/>
  <c r="CV43" i="23"/>
  <c r="CV44" i="23"/>
  <c r="CV45" i="23"/>
  <c r="CV46" i="23"/>
  <c r="CV47" i="23"/>
  <c r="CV49" i="23"/>
  <c r="CV50" i="23"/>
  <c r="CV51" i="23"/>
  <c r="CV52" i="23"/>
  <c r="CV53" i="23"/>
  <c r="CV54" i="23"/>
  <c r="CV55" i="23"/>
  <c r="CV56" i="23"/>
  <c r="CV57" i="23"/>
  <c r="CV58" i="23"/>
  <c r="CV59" i="23"/>
  <c r="CV60" i="23"/>
  <c r="CV61" i="23"/>
  <c r="CV62" i="23"/>
  <c r="CV63" i="23"/>
  <c r="CV64" i="23"/>
  <c r="CV65" i="23"/>
  <c r="CV66" i="23"/>
  <c r="CV67" i="23"/>
  <c r="CV68" i="23"/>
  <c r="CV69" i="23"/>
  <c r="CV70" i="23"/>
  <c r="CV71" i="23"/>
  <c r="CV72" i="23"/>
  <c r="CV73" i="23"/>
  <c r="CV74" i="23"/>
  <c r="CV75" i="23"/>
  <c r="CV76" i="23"/>
  <c r="CV77" i="23"/>
  <c r="CV78" i="23"/>
  <c r="CV79" i="23"/>
  <c r="CV80" i="23"/>
  <c r="CV81" i="23"/>
  <c r="CV82" i="23"/>
  <c r="CV83" i="23"/>
  <c r="CV84" i="23"/>
  <c r="CV85" i="23"/>
  <c r="CV86" i="23"/>
  <c r="CV87" i="23"/>
  <c r="CV88" i="23"/>
  <c r="CV89" i="23"/>
  <c r="CV90" i="23"/>
  <c r="CV91" i="23"/>
  <c r="CV92" i="23"/>
  <c r="CV93" i="23"/>
  <c r="CV94" i="23"/>
  <c r="CV95" i="23"/>
  <c r="CV96" i="23"/>
  <c r="CV97" i="23"/>
  <c r="CV98" i="23"/>
  <c r="CV99" i="23"/>
  <c r="CV100" i="23"/>
  <c r="CV101" i="23"/>
  <c r="CV102" i="23"/>
  <c r="CV103" i="23"/>
  <c r="CV104" i="23"/>
  <c r="CV105" i="23"/>
  <c r="CV106" i="23"/>
  <c r="CV107" i="23"/>
  <c r="CV108" i="23"/>
  <c r="CV109" i="23"/>
  <c r="CV110" i="23"/>
  <c r="CV111" i="23"/>
  <c r="CV112" i="23"/>
  <c r="CV113" i="23"/>
  <c r="CV114" i="23"/>
  <c r="CV115" i="23"/>
  <c r="CV116" i="23"/>
  <c r="CV117" i="23"/>
  <c r="CV2" i="23"/>
  <c r="DF3" i="23"/>
  <c r="DF4" i="23"/>
  <c r="DF5" i="23"/>
  <c r="DF6" i="23"/>
  <c r="DF7" i="23"/>
  <c r="DF9" i="23"/>
  <c r="DF10" i="23"/>
  <c r="DF11" i="23"/>
  <c r="DF12" i="23"/>
  <c r="DF13" i="23"/>
  <c r="DF14" i="23"/>
  <c r="DF15" i="23"/>
  <c r="DF18" i="23"/>
  <c r="DF19" i="23"/>
  <c r="DF20" i="23"/>
  <c r="DF21" i="23"/>
  <c r="DF22" i="23"/>
  <c r="DF23" i="23"/>
  <c r="DF24" i="23"/>
  <c r="DF25" i="23"/>
  <c r="DF26" i="23"/>
  <c r="DF27" i="23"/>
  <c r="DF28" i="23"/>
  <c r="DF29" i="23"/>
  <c r="DF30" i="23"/>
  <c r="DF32" i="23"/>
  <c r="DF33" i="23"/>
  <c r="DF34" i="23"/>
  <c r="DF35" i="23"/>
  <c r="DF36" i="23"/>
  <c r="DF37" i="23"/>
  <c r="DF38" i="23"/>
  <c r="DF39" i="23"/>
  <c r="DF40" i="23"/>
  <c r="DF41" i="23"/>
  <c r="DF42" i="23"/>
  <c r="DF43" i="23"/>
  <c r="DF44" i="23"/>
  <c r="DF45" i="23"/>
  <c r="DF46" i="23"/>
  <c r="DF47" i="23"/>
  <c r="DF49" i="23"/>
  <c r="DF50" i="23"/>
  <c r="DF51" i="23"/>
  <c r="DF52" i="23"/>
  <c r="DF53" i="23"/>
  <c r="DF54" i="23"/>
  <c r="DF55" i="23"/>
  <c r="DF56" i="23"/>
  <c r="DF57" i="23"/>
  <c r="DF58" i="23"/>
  <c r="DF59" i="23"/>
  <c r="DF60" i="23"/>
  <c r="DF61" i="23"/>
  <c r="DF62" i="23"/>
  <c r="DF63" i="23"/>
  <c r="DF64" i="23"/>
  <c r="DF65" i="23"/>
  <c r="DF66" i="23"/>
  <c r="DF67" i="23"/>
  <c r="DF68" i="23"/>
  <c r="DF69" i="23"/>
  <c r="DF70" i="23"/>
  <c r="DF71" i="23"/>
  <c r="DF72" i="23"/>
  <c r="DF73" i="23"/>
  <c r="DF74" i="23"/>
  <c r="DF75" i="23"/>
  <c r="DF76" i="23"/>
  <c r="DF77" i="23"/>
  <c r="DF78" i="23"/>
  <c r="DF79" i="23"/>
  <c r="DF80" i="23"/>
  <c r="DF81" i="23"/>
  <c r="DF82" i="23"/>
  <c r="DF83" i="23"/>
  <c r="DF84" i="23"/>
  <c r="DF85" i="23"/>
  <c r="DF86" i="23"/>
  <c r="DF87" i="23"/>
  <c r="DF88" i="23"/>
  <c r="DF89" i="23"/>
  <c r="DF90" i="23"/>
  <c r="DF91" i="23"/>
  <c r="DF92" i="23"/>
  <c r="DF93" i="23"/>
  <c r="DF94" i="23"/>
  <c r="DF95" i="23"/>
  <c r="DF96" i="23"/>
  <c r="DF97" i="23"/>
  <c r="DF98" i="23"/>
  <c r="DF99" i="23"/>
  <c r="DF100" i="23"/>
  <c r="DF101" i="23"/>
  <c r="DF102" i="23"/>
  <c r="DF103" i="23"/>
  <c r="DF104" i="23"/>
  <c r="DF105" i="23"/>
  <c r="DF106" i="23"/>
  <c r="DF107" i="23"/>
  <c r="DF108" i="23"/>
  <c r="DF109" i="23"/>
  <c r="DF110" i="23"/>
  <c r="DF111" i="23"/>
  <c r="DF112" i="23"/>
  <c r="DF113" i="23"/>
  <c r="DF114" i="23"/>
  <c r="DF115" i="23"/>
  <c r="DF116" i="23"/>
  <c r="DF117" i="23"/>
  <c r="DF2" i="23"/>
  <c r="DE3" i="23"/>
  <c r="DE4" i="23"/>
  <c r="DE5" i="23"/>
  <c r="DE6" i="23"/>
  <c r="DE7" i="23"/>
  <c r="DE9" i="23"/>
  <c r="DE10" i="23"/>
  <c r="DE11" i="23"/>
  <c r="DE12" i="23"/>
  <c r="DE13" i="23"/>
  <c r="DE14" i="23"/>
  <c r="DE15" i="23"/>
  <c r="DE18" i="23"/>
  <c r="DE19" i="23"/>
  <c r="DE20" i="23"/>
  <c r="DE21" i="23"/>
  <c r="DE22" i="23"/>
  <c r="DE23" i="23"/>
  <c r="DE24" i="23"/>
  <c r="DE25" i="23"/>
  <c r="DE26" i="23"/>
  <c r="DE27" i="23"/>
  <c r="DE28" i="23"/>
  <c r="DE29" i="23"/>
  <c r="DE30" i="23"/>
  <c r="DE32" i="23"/>
  <c r="DE33" i="23"/>
  <c r="DE34" i="23"/>
  <c r="DE35" i="23"/>
  <c r="DE36" i="23"/>
  <c r="DE37" i="23"/>
  <c r="DE38" i="23"/>
  <c r="DE39" i="23"/>
  <c r="DE40" i="23"/>
  <c r="DE41" i="23"/>
  <c r="DE42" i="23"/>
  <c r="DE43" i="23"/>
  <c r="DE44" i="23"/>
  <c r="DE45" i="23"/>
  <c r="DE46" i="23"/>
  <c r="DE47" i="23"/>
  <c r="DE49" i="23"/>
  <c r="DE50" i="23"/>
  <c r="DE51" i="23"/>
  <c r="DE52" i="23"/>
  <c r="DE53" i="23"/>
  <c r="DE54" i="23"/>
  <c r="DE55" i="23"/>
  <c r="DE56" i="23"/>
  <c r="DE57" i="23"/>
  <c r="DE58" i="23"/>
  <c r="DE59" i="23"/>
  <c r="DE60" i="23"/>
  <c r="DE61" i="23"/>
  <c r="DE62" i="23"/>
  <c r="DE63" i="23"/>
  <c r="DE64" i="23"/>
  <c r="DE65" i="23"/>
  <c r="DE66" i="23"/>
  <c r="DE67" i="23"/>
  <c r="DE68" i="23"/>
  <c r="DE69" i="23"/>
  <c r="DE70" i="23"/>
  <c r="DE71" i="23"/>
  <c r="DE72" i="23"/>
  <c r="DE73" i="23"/>
  <c r="DE74" i="23"/>
  <c r="DE75" i="23"/>
  <c r="DE76" i="23"/>
  <c r="DE77" i="23"/>
  <c r="DE78" i="23"/>
  <c r="DE79" i="23"/>
  <c r="DE80" i="23"/>
  <c r="DE81" i="23"/>
  <c r="DE82" i="23"/>
  <c r="DE83" i="23"/>
  <c r="DE84" i="23"/>
  <c r="DE85" i="23"/>
  <c r="DE86" i="23"/>
  <c r="DE87" i="23"/>
  <c r="DE88" i="23"/>
  <c r="DE89" i="23"/>
  <c r="DE90" i="23"/>
  <c r="DE91" i="23"/>
  <c r="DE92" i="23"/>
  <c r="DE93" i="23"/>
  <c r="DE94" i="23"/>
  <c r="DE95" i="23"/>
  <c r="DE96" i="23"/>
  <c r="DE97" i="23"/>
  <c r="DE98" i="23"/>
  <c r="DE99" i="23"/>
  <c r="DE100" i="23"/>
  <c r="DE101" i="23"/>
  <c r="DE102" i="23"/>
  <c r="DE103" i="23"/>
  <c r="DE104" i="23"/>
  <c r="DE105" i="23"/>
  <c r="DE106" i="23"/>
  <c r="DE107" i="23"/>
  <c r="DE108" i="23"/>
  <c r="DE109" i="23"/>
  <c r="DE110" i="23"/>
  <c r="DE111" i="23"/>
  <c r="DE112" i="23"/>
  <c r="DE113" i="23"/>
  <c r="DE114" i="23"/>
  <c r="DE115" i="23"/>
  <c r="DE116" i="23"/>
  <c r="DE117" i="23"/>
  <c r="DE2" i="23"/>
  <c r="CW3" i="23"/>
  <c r="CW4" i="23"/>
  <c r="CW5" i="23"/>
  <c r="CW6" i="23"/>
  <c r="CW7" i="23"/>
  <c r="CW9" i="23"/>
  <c r="CW10" i="23"/>
  <c r="CW11" i="23"/>
  <c r="CW12" i="23"/>
  <c r="CW13" i="23"/>
  <c r="CW14" i="23"/>
  <c r="CW15" i="23"/>
  <c r="CW18" i="23"/>
  <c r="CW19" i="23"/>
  <c r="CW20" i="23"/>
  <c r="CW21" i="23"/>
  <c r="CW22" i="23"/>
  <c r="CW23" i="23"/>
  <c r="CW24" i="23"/>
  <c r="CW25" i="23"/>
  <c r="CW26" i="23"/>
  <c r="CW27" i="23"/>
  <c r="CW28" i="23"/>
  <c r="CW29" i="23"/>
  <c r="CW30" i="23"/>
  <c r="CW32" i="23"/>
  <c r="CW33" i="23"/>
  <c r="CW34" i="23"/>
  <c r="CW35" i="23"/>
  <c r="CW36" i="23"/>
  <c r="CW37" i="23"/>
  <c r="CW38" i="23"/>
  <c r="CW39" i="23"/>
  <c r="CW40" i="23"/>
  <c r="CW41" i="23"/>
  <c r="CW42" i="23"/>
  <c r="CW43" i="23"/>
  <c r="CW44" i="23"/>
  <c r="CW45" i="23"/>
  <c r="CW46" i="23"/>
  <c r="CW47" i="23"/>
  <c r="CW49" i="23"/>
  <c r="CW50" i="23"/>
  <c r="CW51" i="23"/>
  <c r="CW52" i="23"/>
  <c r="CW53" i="23"/>
  <c r="CW54" i="23"/>
  <c r="CW55" i="23"/>
  <c r="CW56" i="23"/>
  <c r="CW57" i="23"/>
  <c r="CW58" i="23"/>
  <c r="CW59" i="23"/>
  <c r="CW60" i="23"/>
  <c r="CW61" i="23"/>
  <c r="CW62" i="23"/>
  <c r="CW63" i="23"/>
  <c r="CW64" i="23"/>
  <c r="CW65" i="23"/>
  <c r="CW66" i="23"/>
  <c r="CW67" i="23"/>
  <c r="CW68" i="23"/>
  <c r="CW69" i="23"/>
  <c r="CW70" i="23"/>
  <c r="CW71" i="23"/>
  <c r="CW72" i="23"/>
  <c r="CW73" i="23"/>
  <c r="CW74" i="23"/>
  <c r="CW75" i="23"/>
  <c r="CW76" i="23"/>
  <c r="CW77" i="23"/>
  <c r="CW78" i="23"/>
  <c r="CW79" i="23"/>
  <c r="CW80" i="23"/>
  <c r="CW81" i="23"/>
  <c r="CW82" i="23"/>
  <c r="CW83" i="23"/>
  <c r="CW84" i="23"/>
  <c r="CW85" i="23"/>
  <c r="CW86" i="23"/>
  <c r="CW87" i="23"/>
  <c r="CW88" i="23"/>
  <c r="CW89" i="23"/>
  <c r="CW90" i="23"/>
  <c r="CW91" i="23"/>
  <c r="CW92" i="23"/>
  <c r="CW93" i="23"/>
  <c r="CW94" i="23"/>
  <c r="CW95" i="23"/>
  <c r="CW96" i="23"/>
  <c r="CW97" i="23"/>
  <c r="CW98" i="23"/>
  <c r="CW99" i="23"/>
  <c r="CW100" i="23"/>
  <c r="CW101" i="23"/>
  <c r="CW102" i="23"/>
  <c r="CW103" i="23"/>
  <c r="CW104" i="23"/>
  <c r="CW105" i="23"/>
  <c r="CW106" i="23"/>
  <c r="CW107" i="23"/>
  <c r="CW108" i="23"/>
  <c r="CW109" i="23"/>
  <c r="CW110" i="23"/>
  <c r="CW111" i="23"/>
  <c r="CW112" i="23"/>
  <c r="CW113" i="23"/>
  <c r="CW114" i="23"/>
  <c r="CW115" i="23"/>
  <c r="CW116" i="23"/>
  <c r="CW117" i="23"/>
  <c r="CW2" i="23"/>
  <c r="DI3" i="23"/>
  <c r="DI4" i="23"/>
  <c r="DI5" i="23"/>
  <c r="DI6" i="23"/>
  <c r="DI7" i="23"/>
  <c r="DI9" i="23"/>
  <c r="DI10" i="23"/>
  <c r="DI11" i="23"/>
  <c r="DI12" i="23"/>
  <c r="DI13" i="23"/>
  <c r="DI14" i="23"/>
  <c r="DI15" i="23"/>
  <c r="DI18" i="23"/>
  <c r="DI19" i="23"/>
  <c r="DI20" i="23"/>
  <c r="DI21" i="23"/>
  <c r="DI22" i="23"/>
  <c r="DI23" i="23"/>
  <c r="DI24" i="23"/>
  <c r="DI25" i="23"/>
  <c r="DI26" i="23"/>
  <c r="DI27" i="23"/>
  <c r="DI28" i="23"/>
  <c r="DI29" i="23"/>
  <c r="DI30" i="23"/>
  <c r="DI32" i="23"/>
  <c r="DI33" i="23"/>
  <c r="DI34" i="23"/>
  <c r="DI35" i="23"/>
  <c r="DI36" i="23"/>
  <c r="DI37" i="23"/>
  <c r="DI38" i="23"/>
  <c r="DI39" i="23"/>
  <c r="DI40" i="23"/>
  <c r="DI41" i="23"/>
  <c r="DI42" i="23"/>
  <c r="DI43" i="23"/>
  <c r="DI44" i="23"/>
  <c r="DI45" i="23"/>
  <c r="DI46" i="23"/>
  <c r="DI47" i="23"/>
  <c r="DI49" i="23"/>
  <c r="DI50" i="23"/>
  <c r="DI51" i="23"/>
  <c r="DI52" i="23"/>
  <c r="DI53" i="23"/>
  <c r="DI54" i="23"/>
  <c r="DI55" i="23"/>
  <c r="DI56" i="23"/>
  <c r="DI57" i="23"/>
  <c r="DI58" i="23"/>
  <c r="DI59" i="23"/>
  <c r="DI60" i="23"/>
  <c r="DI61" i="23"/>
  <c r="DI62" i="23"/>
  <c r="DI63" i="23"/>
  <c r="DI64" i="23"/>
  <c r="DI65" i="23"/>
  <c r="DI66" i="23"/>
  <c r="DI67" i="23"/>
  <c r="DI68" i="23"/>
  <c r="DI69" i="23"/>
  <c r="DI70" i="23"/>
  <c r="DI71" i="23"/>
  <c r="DI72" i="23"/>
  <c r="DI73" i="23"/>
  <c r="DI74" i="23"/>
  <c r="DI75" i="23"/>
  <c r="DI76" i="23"/>
  <c r="DI77" i="23"/>
  <c r="DI78" i="23"/>
  <c r="DI79" i="23"/>
  <c r="DI80" i="23"/>
  <c r="DI81" i="23"/>
  <c r="DI82" i="23"/>
  <c r="DI83" i="23"/>
  <c r="DI84" i="23"/>
  <c r="DI85" i="23"/>
  <c r="DI86" i="23"/>
  <c r="DI87" i="23"/>
  <c r="DI88" i="23"/>
  <c r="DI89" i="23"/>
  <c r="DI90" i="23"/>
  <c r="DI91" i="23"/>
  <c r="DI92" i="23"/>
  <c r="DI93" i="23"/>
  <c r="DI94" i="23"/>
  <c r="DI95" i="23"/>
  <c r="DI96" i="23"/>
  <c r="DI97" i="23"/>
  <c r="DI98" i="23"/>
  <c r="DI99" i="23"/>
  <c r="DI100" i="23"/>
  <c r="DI101" i="23"/>
  <c r="DI102" i="23"/>
  <c r="DI103" i="23"/>
  <c r="DI104" i="23"/>
  <c r="DI105" i="23"/>
  <c r="DI106" i="23"/>
  <c r="DI107" i="23"/>
  <c r="DI108" i="23"/>
  <c r="DI109" i="23"/>
  <c r="DI110" i="23"/>
  <c r="DI111" i="23"/>
  <c r="DI112" i="23"/>
  <c r="DI113" i="23"/>
  <c r="DI114" i="23"/>
  <c r="DI115" i="23"/>
  <c r="DI116" i="23"/>
  <c r="DI2" i="23"/>
  <c r="DH3" i="23"/>
  <c r="DH4" i="23"/>
  <c r="DH5" i="23"/>
  <c r="DH6" i="23"/>
  <c r="DH7" i="23"/>
  <c r="DH9" i="23"/>
  <c r="DH10" i="23"/>
  <c r="DH11" i="23"/>
  <c r="DH12" i="23"/>
  <c r="DH13" i="23"/>
  <c r="DH14" i="23"/>
  <c r="DH15" i="23"/>
  <c r="DH18" i="23"/>
  <c r="DH19" i="23"/>
  <c r="DH20" i="23"/>
  <c r="DH21" i="23"/>
  <c r="DH22" i="23"/>
  <c r="DH23" i="23"/>
  <c r="DH24" i="23"/>
  <c r="DH25" i="23"/>
  <c r="DH26" i="23"/>
  <c r="DH27" i="23"/>
  <c r="DH28" i="23"/>
  <c r="DH29" i="23"/>
  <c r="DH30" i="23"/>
  <c r="DH32" i="23"/>
  <c r="DH33" i="23"/>
  <c r="DH34" i="23"/>
  <c r="DH35" i="23"/>
  <c r="DH36" i="23"/>
  <c r="DH37" i="23"/>
  <c r="DH38" i="23"/>
  <c r="DH39" i="23"/>
  <c r="DH40" i="23"/>
  <c r="DH41" i="23"/>
  <c r="DH42" i="23"/>
  <c r="DH43" i="23"/>
  <c r="DH44" i="23"/>
  <c r="DH45" i="23"/>
  <c r="DH46" i="23"/>
  <c r="DH47" i="23"/>
  <c r="DH49" i="23"/>
  <c r="DH50" i="23"/>
  <c r="DH51" i="23"/>
  <c r="DH52" i="23"/>
  <c r="DH53" i="23"/>
  <c r="DH54" i="23"/>
  <c r="DH55" i="23"/>
  <c r="DH56" i="23"/>
  <c r="DH57" i="23"/>
  <c r="DH58" i="23"/>
  <c r="DH59" i="23"/>
  <c r="DH60" i="23"/>
  <c r="DH61" i="23"/>
  <c r="DH62" i="23"/>
  <c r="DH63" i="23"/>
  <c r="DH64" i="23"/>
  <c r="DH65" i="23"/>
  <c r="DH66" i="23"/>
  <c r="DH67" i="23"/>
  <c r="DH68" i="23"/>
  <c r="DH69" i="23"/>
  <c r="DH70" i="23"/>
  <c r="DH71" i="23"/>
  <c r="DH72" i="23"/>
  <c r="DH73" i="23"/>
  <c r="DH74" i="23"/>
  <c r="DH75" i="23"/>
  <c r="DH76" i="23"/>
  <c r="DH77" i="23"/>
  <c r="DH78" i="23"/>
  <c r="DH79" i="23"/>
  <c r="DH80" i="23"/>
  <c r="DH81" i="23"/>
  <c r="DH82" i="23"/>
  <c r="DH83" i="23"/>
  <c r="DH84" i="23"/>
  <c r="DH85" i="23"/>
  <c r="DH86" i="23"/>
  <c r="DH87" i="23"/>
  <c r="DH88" i="23"/>
  <c r="DH89" i="23"/>
  <c r="DH90" i="23"/>
  <c r="DH91" i="23"/>
  <c r="DH92" i="23"/>
  <c r="DH93" i="23"/>
  <c r="DH94" i="23"/>
  <c r="DH95" i="23"/>
  <c r="DH96" i="23"/>
  <c r="DH97" i="23"/>
  <c r="DH98" i="23"/>
  <c r="DH99" i="23"/>
  <c r="DH100" i="23"/>
  <c r="DH101" i="23"/>
  <c r="DH102" i="23"/>
  <c r="DH103" i="23"/>
  <c r="DH104" i="23"/>
  <c r="DH105" i="23"/>
  <c r="DH106" i="23"/>
  <c r="DH107" i="23"/>
  <c r="DH108" i="23"/>
  <c r="DH109" i="23"/>
  <c r="DH110" i="23"/>
  <c r="DH111" i="23"/>
  <c r="DH112" i="23"/>
  <c r="DH113" i="23"/>
  <c r="DH114" i="23"/>
  <c r="DH115" i="23"/>
  <c r="DH116" i="23"/>
  <c r="DH117" i="23"/>
  <c r="DH2" i="23"/>
  <c r="DG3" i="23"/>
  <c r="DG4" i="23"/>
  <c r="DG5" i="23"/>
  <c r="DG6" i="23"/>
  <c r="DG7" i="23"/>
  <c r="DG9" i="23"/>
  <c r="DG10" i="23"/>
  <c r="DG11" i="23"/>
  <c r="DG12" i="23"/>
  <c r="DG13" i="23"/>
  <c r="DG14" i="23"/>
  <c r="DG15" i="23"/>
  <c r="DG18" i="23"/>
  <c r="DG19" i="23"/>
  <c r="DG20" i="23"/>
  <c r="DG21" i="23"/>
  <c r="DG22" i="23"/>
  <c r="DG23" i="23"/>
  <c r="DG24" i="23"/>
  <c r="DG25" i="23"/>
  <c r="DG26" i="23"/>
  <c r="DG27" i="23"/>
  <c r="DG28" i="23"/>
  <c r="DG29" i="23"/>
  <c r="DG30" i="23"/>
  <c r="DG32" i="23"/>
  <c r="DG33" i="23"/>
  <c r="DG34" i="23"/>
  <c r="DG35" i="23"/>
  <c r="DG36" i="23"/>
  <c r="DG37" i="23"/>
  <c r="DG38" i="23"/>
  <c r="DG39" i="23"/>
  <c r="DG40" i="23"/>
  <c r="DG41" i="23"/>
  <c r="DG42" i="23"/>
  <c r="DG43" i="23"/>
  <c r="DG44" i="23"/>
  <c r="DG45" i="23"/>
  <c r="DG46" i="23"/>
  <c r="DG47" i="23"/>
  <c r="DG49" i="23"/>
  <c r="DG50" i="23"/>
  <c r="DG51" i="23"/>
  <c r="DG52" i="23"/>
  <c r="DG53" i="23"/>
  <c r="DG54" i="23"/>
  <c r="DG55" i="23"/>
  <c r="DG56" i="23"/>
  <c r="DG57" i="23"/>
  <c r="DG58" i="23"/>
  <c r="DG59" i="23"/>
  <c r="DG60" i="23"/>
  <c r="DG61" i="23"/>
  <c r="DG62" i="23"/>
  <c r="DG63" i="23"/>
  <c r="DG64" i="23"/>
  <c r="DG65" i="23"/>
  <c r="DG66" i="23"/>
  <c r="DG67" i="23"/>
  <c r="DG68" i="23"/>
  <c r="DG69" i="23"/>
  <c r="DG70" i="23"/>
  <c r="DG71" i="23"/>
  <c r="DG72" i="23"/>
  <c r="DG73" i="23"/>
  <c r="DG74" i="23"/>
  <c r="DG75" i="23"/>
  <c r="DG76" i="23"/>
  <c r="DG77" i="23"/>
  <c r="DG78" i="23"/>
  <c r="DG79" i="23"/>
  <c r="DG80" i="23"/>
  <c r="DG81" i="23"/>
  <c r="DG82" i="23"/>
  <c r="DG83" i="23"/>
  <c r="DG84" i="23"/>
  <c r="DG85" i="23"/>
  <c r="DG86" i="23"/>
  <c r="DG87" i="23"/>
  <c r="DG88" i="23"/>
  <c r="DG89" i="23"/>
  <c r="DG90" i="23"/>
  <c r="DG91" i="23"/>
  <c r="DG92" i="23"/>
  <c r="DG93" i="23"/>
  <c r="DG94" i="23"/>
  <c r="DG95" i="23"/>
  <c r="DG96" i="23"/>
  <c r="DG97" i="23"/>
  <c r="DG98" i="23"/>
  <c r="DG99" i="23"/>
  <c r="DG100" i="23"/>
  <c r="DG101" i="23"/>
  <c r="DG102" i="23"/>
  <c r="DG103" i="23"/>
  <c r="DG104" i="23"/>
  <c r="DG105" i="23"/>
  <c r="DG106" i="23"/>
  <c r="DG107" i="23"/>
  <c r="DG108" i="23"/>
  <c r="DG109" i="23"/>
  <c r="DG110" i="23"/>
  <c r="DG111" i="23"/>
  <c r="DG112" i="23"/>
  <c r="DG113" i="23"/>
  <c r="DG114" i="23"/>
  <c r="DG115" i="23"/>
  <c r="DG116" i="23"/>
  <c r="DG117" i="23"/>
  <c r="DG2" i="23"/>
  <c r="CX3" i="23"/>
  <c r="CX4" i="23"/>
  <c r="CX5" i="23"/>
  <c r="CX6" i="23"/>
  <c r="CX7" i="23"/>
  <c r="CX9" i="23"/>
  <c r="CX10" i="23"/>
  <c r="CX11" i="23"/>
  <c r="CX12" i="23"/>
  <c r="CX13" i="23"/>
  <c r="CX14" i="23"/>
  <c r="CX15" i="23"/>
  <c r="CX18" i="23"/>
  <c r="CX19" i="23"/>
  <c r="CX20" i="23"/>
  <c r="CX21" i="23"/>
  <c r="CX22" i="23"/>
  <c r="CX23" i="23"/>
  <c r="CX24" i="23"/>
  <c r="CX25" i="23"/>
  <c r="CX26" i="23"/>
  <c r="CX27" i="23"/>
  <c r="CX28" i="23"/>
  <c r="CX29" i="23"/>
  <c r="CX30" i="23"/>
  <c r="CX32" i="23"/>
  <c r="CX33" i="23"/>
  <c r="CX34" i="23"/>
  <c r="CX35" i="23"/>
  <c r="CX36" i="23"/>
  <c r="CX37" i="23"/>
  <c r="CX38" i="23"/>
  <c r="CX39" i="23"/>
  <c r="CX40" i="23"/>
  <c r="CX41" i="23"/>
  <c r="CX42" i="23"/>
  <c r="CX43" i="23"/>
  <c r="CX44" i="23"/>
  <c r="CX45" i="23"/>
  <c r="CX46" i="23"/>
  <c r="CX47" i="23"/>
  <c r="CX49" i="23"/>
  <c r="CX50" i="23"/>
  <c r="CX51" i="23"/>
  <c r="CX52" i="23"/>
  <c r="CX53" i="23"/>
  <c r="CX54" i="23"/>
  <c r="CX55" i="23"/>
  <c r="CX56" i="23"/>
  <c r="CX57" i="23"/>
  <c r="CX58" i="23"/>
  <c r="CX59" i="23"/>
  <c r="CX60" i="23"/>
  <c r="CX61" i="23"/>
  <c r="CX62" i="23"/>
  <c r="CX63" i="23"/>
  <c r="CX64" i="23"/>
  <c r="CX65" i="23"/>
  <c r="CX66" i="23"/>
  <c r="CX67" i="23"/>
  <c r="CX68" i="23"/>
  <c r="CX69" i="23"/>
  <c r="CX70" i="23"/>
  <c r="CX71" i="23"/>
  <c r="CX72" i="23"/>
  <c r="CX73" i="23"/>
  <c r="CX74" i="23"/>
  <c r="CX75" i="23"/>
  <c r="CX76" i="23"/>
  <c r="CX77" i="23"/>
  <c r="CX78" i="23"/>
  <c r="CX79" i="23"/>
  <c r="CX80" i="23"/>
  <c r="CX81" i="23"/>
  <c r="CX82" i="23"/>
  <c r="CX83" i="23"/>
  <c r="CX84" i="23"/>
  <c r="CX85" i="23"/>
  <c r="CX86" i="23"/>
  <c r="CX87" i="23"/>
  <c r="CX88" i="23"/>
  <c r="CX89" i="23"/>
  <c r="CX90" i="23"/>
  <c r="CX91" i="23"/>
  <c r="CX92" i="23"/>
  <c r="CX93" i="23"/>
  <c r="CX94" i="23"/>
  <c r="CX95" i="23"/>
  <c r="CX96" i="23"/>
  <c r="CX97" i="23"/>
  <c r="CX98" i="23"/>
  <c r="CX99" i="23"/>
  <c r="CX100" i="23"/>
  <c r="CX101" i="23"/>
  <c r="CX102" i="23"/>
  <c r="CX103" i="23"/>
  <c r="CX104" i="23"/>
  <c r="CX105" i="23"/>
  <c r="CX106" i="23"/>
  <c r="CX107" i="23"/>
  <c r="CX108" i="23"/>
  <c r="CX109" i="23"/>
  <c r="CX110" i="23"/>
  <c r="CX111" i="23"/>
  <c r="CX112" i="23"/>
  <c r="CX113" i="23"/>
  <c r="CX114" i="23"/>
  <c r="CX115" i="23"/>
  <c r="CX116" i="23"/>
  <c r="CX117" i="23"/>
  <c r="CX2" i="23"/>
  <c r="CY2" i="23"/>
  <c r="CV118" i="23" l="1"/>
  <c r="DE118" i="23"/>
  <c r="DF118" i="23"/>
  <c r="CW118" i="23"/>
  <c r="CX118" i="23"/>
  <c r="DH118" i="23"/>
  <c r="DK118" i="23"/>
  <c r="DG118" i="23"/>
  <c r="DC9" i="23"/>
  <c r="DC10" i="23"/>
  <c r="DC11" i="23"/>
  <c r="DC12" i="23"/>
  <c r="DC13" i="23"/>
  <c r="DC14" i="23"/>
  <c r="DC15" i="23"/>
  <c r="DC18" i="23"/>
  <c r="DC19" i="23"/>
  <c r="DC20" i="23"/>
  <c r="DC21" i="23"/>
  <c r="DC22" i="23"/>
  <c r="DC23" i="23"/>
  <c r="DC24" i="23"/>
  <c r="DC25" i="23"/>
  <c r="DC26" i="23"/>
  <c r="DC27" i="23"/>
  <c r="DC28" i="23"/>
  <c r="DC29" i="23"/>
  <c r="DC30" i="23"/>
  <c r="DC32" i="23"/>
  <c r="DC33" i="23"/>
  <c r="DC34" i="23"/>
  <c r="DC35" i="23"/>
  <c r="DC36" i="23"/>
  <c r="DC37" i="23"/>
  <c r="DC38" i="23"/>
  <c r="DC39" i="23"/>
  <c r="DC40" i="23"/>
  <c r="DC41" i="23"/>
  <c r="DC42" i="23"/>
  <c r="DC43" i="23"/>
  <c r="DC44" i="23"/>
  <c r="DC45" i="23"/>
  <c r="DC46" i="23"/>
  <c r="DC47" i="23"/>
  <c r="DC49" i="23"/>
  <c r="DC50" i="23"/>
  <c r="DC51" i="23"/>
  <c r="DC52" i="23"/>
  <c r="DC53" i="23"/>
  <c r="DC54" i="23"/>
  <c r="DC55" i="23"/>
  <c r="DC56" i="23"/>
  <c r="DC57" i="23"/>
  <c r="DC58" i="23"/>
  <c r="DC59" i="23"/>
  <c r="DC60" i="23"/>
  <c r="DC61" i="23"/>
  <c r="DC62" i="23"/>
  <c r="DC63" i="23"/>
  <c r="DC64" i="23"/>
  <c r="DC65" i="23"/>
  <c r="DC66" i="23"/>
  <c r="DC67" i="23"/>
  <c r="DC68" i="23"/>
  <c r="DC69" i="23"/>
  <c r="DC70" i="23"/>
  <c r="DC71" i="23"/>
  <c r="DC72" i="23"/>
  <c r="DC73" i="23"/>
  <c r="DC74" i="23"/>
  <c r="DC75" i="23"/>
  <c r="DC76" i="23"/>
  <c r="DC77" i="23"/>
  <c r="DC78" i="23"/>
  <c r="DC79" i="23"/>
  <c r="DC80" i="23"/>
  <c r="DC81" i="23"/>
  <c r="DC82" i="23"/>
  <c r="DC83" i="23"/>
  <c r="DC84" i="23"/>
  <c r="DC85" i="23"/>
  <c r="DC86" i="23"/>
  <c r="DC87" i="23"/>
  <c r="DC88" i="23"/>
  <c r="DC89" i="23"/>
  <c r="DC90" i="23"/>
  <c r="DC91" i="23"/>
  <c r="DC92" i="23"/>
  <c r="DC93" i="23"/>
  <c r="DC94" i="23"/>
  <c r="DC95" i="23"/>
  <c r="DC96" i="23"/>
  <c r="DC97" i="23"/>
  <c r="DC98" i="23"/>
  <c r="DC99" i="23"/>
  <c r="DC100" i="23"/>
  <c r="DC101" i="23"/>
  <c r="DC102" i="23"/>
  <c r="DC103" i="23"/>
  <c r="DC104" i="23"/>
  <c r="DC105" i="23"/>
  <c r="DC106" i="23"/>
  <c r="DC107" i="23"/>
  <c r="DC108" i="23"/>
  <c r="DC109" i="23"/>
  <c r="DC110" i="23"/>
  <c r="DC111" i="23"/>
  <c r="DC112" i="23"/>
  <c r="DC113" i="23"/>
  <c r="DC114" i="23"/>
  <c r="DC115" i="23"/>
  <c r="DC116" i="23"/>
  <c r="DC117" i="23"/>
  <c r="DD3" i="23"/>
  <c r="DD4" i="23"/>
  <c r="DD5" i="23"/>
  <c r="DD6" i="23"/>
  <c r="DD7" i="23"/>
  <c r="DD9" i="23"/>
  <c r="DD10" i="23"/>
  <c r="DD11" i="23"/>
  <c r="DD12" i="23"/>
  <c r="DD13" i="23"/>
  <c r="DD14" i="23"/>
  <c r="DD15" i="23"/>
  <c r="DD18" i="23"/>
  <c r="DD19" i="23"/>
  <c r="DD20" i="23"/>
  <c r="DD21" i="23"/>
  <c r="DD22" i="23"/>
  <c r="DD23" i="23"/>
  <c r="DD24" i="23"/>
  <c r="DD25" i="23"/>
  <c r="DD26" i="23"/>
  <c r="DD27" i="23"/>
  <c r="DD28" i="23"/>
  <c r="DD29" i="23"/>
  <c r="DD30" i="23"/>
  <c r="DD32" i="23"/>
  <c r="DD33" i="23"/>
  <c r="DD34" i="23"/>
  <c r="DD35" i="23"/>
  <c r="DD36" i="23"/>
  <c r="DD37" i="23"/>
  <c r="DD38" i="23"/>
  <c r="DD39" i="23"/>
  <c r="DD40" i="23"/>
  <c r="DD41" i="23"/>
  <c r="DD42" i="23"/>
  <c r="DD43" i="23"/>
  <c r="DD44" i="23"/>
  <c r="DD45" i="23"/>
  <c r="DD46" i="23"/>
  <c r="DD47" i="23"/>
  <c r="DD49" i="23"/>
  <c r="DD50" i="23"/>
  <c r="DD51" i="23"/>
  <c r="DD52" i="23"/>
  <c r="DD53" i="23"/>
  <c r="DD54" i="23"/>
  <c r="DD55" i="23"/>
  <c r="DD56" i="23"/>
  <c r="DD57" i="23"/>
  <c r="DD58" i="23"/>
  <c r="DD59" i="23"/>
  <c r="DD60" i="23"/>
  <c r="DD61" i="23"/>
  <c r="DD62" i="23"/>
  <c r="DD63" i="23"/>
  <c r="DD64" i="23"/>
  <c r="DD65" i="23"/>
  <c r="DD66" i="23"/>
  <c r="DD67" i="23"/>
  <c r="DD68" i="23"/>
  <c r="DD69" i="23"/>
  <c r="DD70" i="23"/>
  <c r="DD71" i="23"/>
  <c r="DD72" i="23"/>
  <c r="DD73" i="23"/>
  <c r="DD74" i="23"/>
  <c r="DD75" i="23"/>
  <c r="DD76" i="23"/>
  <c r="DD77" i="23"/>
  <c r="DD78" i="23"/>
  <c r="DD79" i="23"/>
  <c r="DD80" i="23"/>
  <c r="DD81" i="23"/>
  <c r="DD82" i="23"/>
  <c r="DD83" i="23"/>
  <c r="DD84" i="23"/>
  <c r="DD85" i="23"/>
  <c r="DD86" i="23"/>
  <c r="DD87" i="23"/>
  <c r="DD88" i="23"/>
  <c r="DD89" i="23"/>
  <c r="DD90" i="23"/>
  <c r="DD91" i="23"/>
  <c r="DD92" i="23"/>
  <c r="DD93" i="23"/>
  <c r="DD94" i="23"/>
  <c r="DD95" i="23"/>
  <c r="DD96" i="23"/>
  <c r="DD97" i="23"/>
  <c r="DD98" i="23"/>
  <c r="DD99" i="23"/>
  <c r="DD100" i="23"/>
  <c r="DD101" i="23"/>
  <c r="DD102" i="23"/>
  <c r="DD103" i="23"/>
  <c r="DD104" i="23"/>
  <c r="DD105" i="23"/>
  <c r="DD106" i="23"/>
  <c r="DD107" i="23"/>
  <c r="DD108" i="23"/>
  <c r="DD109" i="23"/>
  <c r="DD110" i="23"/>
  <c r="DD111" i="23"/>
  <c r="DD112" i="23"/>
  <c r="DD113" i="23"/>
  <c r="DD114" i="23"/>
  <c r="DD115" i="23"/>
  <c r="DD116" i="23"/>
  <c r="DD117" i="23"/>
  <c r="DC5" i="23"/>
  <c r="DC6" i="23"/>
  <c r="DC7" i="23"/>
  <c r="DC3" i="23"/>
  <c r="DC4" i="23"/>
  <c r="DB3" i="23"/>
  <c r="DB4" i="23"/>
  <c r="DB5" i="23"/>
  <c r="DB6" i="23"/>
  <c r="DB7" i="23"/>
  <c r="DB9" i="23"/>
  <c r="DB10" i="23"/>
  <c r="DB11" i="23"/>
  <c r="DB12" i="23"/>
  <c r="DB13" i="23"/>
  <c r="DB14" i="23"/>
  <c r="DB15" i="23"/>
  <c r="DB18" i="23"/>
  <c r="DB19" i="23"/>
  <c r="DB20" i="23"/>
  <c r="DB21" i="23"/>
  <c r="DB22" i="23"/>
  <c r="DB23" i="23"/>
  <c r="DB24" i="23"/>
  <c r="DB25" i="23"/>
  <c r="DB26" i="23"/>
  <c r="DB27" i="23"/>
  <c r="DB28" i="23"/>
  <c r="DB29" i="23"/>
  <c r="DB30" i="23"/>
  <c r="DB32" i="23"/>
  <c r="DB33" i="23"/>
  <c r="DB34" i="23"/>
  <c r="DB35" i="23"/>
  <c r="DB36" i="23"/>
  <c r="DB37" i="23"/>
  <c r="DB38" i="23"/>
  <c r="DB39" i="23"/>
  <c r="DB40" i="23"/>
  <c r="DB41" i="23"/>
  <c r="DB42" i="23"/>
  <c r="DB43" i="23"/>
  <c r="DB44" i="23"/>
  <c r="DB45" i="23"/>
  <c r="DB46" i="23"/>
  <c r="DB47" i="23"/>
  <c r="DB49" i="23"/>
  <c r="DB50" i="23"/>
  <c r="DB51" i="23"/>
  <c r="DB52" i="23"/>
  <c r="DB53" i="23"/>
  <c r="DB54" i="23"/>
  <c r="DB55" i="23"/>
  <c r="DB56" i="23"/>
  <c r="DB57" i="23"/>
  <c r="DB58" i="23"/>
  <c r="DB59" i="23"/>
  <c r="DB60" i="23"/>
  <c r="DB61" i="23"/>
  <c r="DB62" i="23"/>
  <c r="DB63" i="23"/>
  <c r="DB64" i="23"/>
  <c r="DB65" i="23"/>
  <c r="DB66" i="23"/>
  <c r="DB67" i="23"/>
  <c r="DB68" i="23"/>
  <c r="DB69" i="23"/>
  <c r="DB70" i="23"/>
  <c r="DB71" i="23"/>
  <c r="DB72" i="23"/>
  <c r="DB73" i="23"/>
  <c r="DB74" i="23"/>
  <c r="DB75" i="23"/>
  <c r="DB76" i="23"/>
  <c r="DB77" i="23"/>
  <c r="DB78" i="23"/>
  <c r="DB79" i="23"/>
  <c r="DB80" i="23"/>
  <c r="DB81" i="23"/>
  <c r="DB82" i="23"/>
  <c r="DB83" i="23"/>
  <c r="DB84" i="23"/>
  <c r="DB85" i="23"/>
  <c r="DB86" i="23"/>
  <c r="DB87" i="23"/>
  <c r="DB88" i="23"/>
  <c r="DB89" i="23"/>
  <c r="DB90" i="23"/>
  <c r="DB91" i="23"/>
  <c r="DB92" i="23"/>
  <c r="DB93" i="23"/>
  <c r="DB94" i="23"/>
  <c r="DB95" i="23"/>
  <c r="DB96" i="23"/>
  <c r="DB97" i="23"/>
  <c r="DB98" i="23"/>
  <c r="DB99" i="23"/>
  <c r="DB100" i="23"/>
  <c r="DB101" i="23"/>
  <c r="DB102" i="23"/>
  <c r="DB103" i="23"/>
  <c r="DB104" i="23"/>
  <c r="DB105" i="23"/>
  <c r="DB106" i="23"/>
  <c r="DB107" i="23"/>
  <c r="DB108" i="23"/>
  <c r="DB109" i="23"/>
  <c r="DB110" i="23"/>
  <c r="DB111" i="23"/>
  <c r="DB112" i="23"/>
  <c r="DB113" i="23"/>
  <c r="DB114" i="23"/>
  <c r="DB115" i="23"/>
  <c r="DB116" i="23"/>
  <c r="DB117" i="23"/>
  <c r="DA3" i="23"/>
  <c r="DA4" i="23"/>
  <c r="DA5" i="23"/>
  <c r="DA6" i="23"/>
  <c r="DA7" i="23"/>
  <c r="DA9" i="23"/>
  <c r="DA10" i="23"/>
  <c r="DA11" i="23"/>
  <c r="DA12" i="23"/>
  <c r="DA13" i="23"/>
  <c r="DA14" i="23"/>
  <c r="DA15" i="23"/>
  <c r="DA18" i="23"/>
  <c r="DA19" i="23"/>
  <c r="DA20" i="23"/>
  <c r="DA21" i="23"/>
  <c r="DA22" i="23"/>
  <c r="DA23" i="23"/>
  <c r="DA24" i="23"/>
  <c r="DA25" i="23"/>
  <c r="DA26" i="23"/>
  <c r="DA27" i="23"/>
  <c r="DA28" i="23"/>
  <c r="DA29" i="23"/>
  <c r="DA30" i="23"/>
  <c r="DA32" i="23"/>
  <c r="DA33" i="23"/>
  <c r="DA34" i="23"/>
  <c r="DA35" i="23"/>
  <c r="DA36" i="23"/>
  <c r="DA37" i="23"/>
  <c r="DA38" i="23"/>
  <c r="DA39" i="23"/>
  <c r="DA40" i="23"/>
  <c r="DA41" i="23"/>
  <c r="DA42" i="23"/>
  <c r="DA43" i="23"/>
  <c r="DA44" i="23"/>
  <c r="DA45" i="23"/>
  <c r="DA46" i="23"/>
  <c r="DA47" i="23"/>
  <c r="DA49" i="23"/>
  <c r="DA50" i="23"/>
  <c r="DA51" i="23"/>
  <c r="DA52" i="23"/>
  <c r="DA53" i="23"/>
  <c r="DA54" i="23"/>
  <c r="DA55" i="23"/>
  <c r="DA56" i="23"/>
  <c r="DA57" i="23"/>
  <c r="DA58" i="23"/>
  <c r="DA59" i="23"/>
  <c r="DA60" i="23"/>
  <c r="DA61" i="23"/>
  <c r="DA62" i="23"/>
  <c r="DA63" i="23"/>
  <c r="DA64" i="23"/>
  <c r="DA65" i="23"/>
  <c r="DA66" i="23"/>
  <c r="DA67" i="23"/>
  <c r="DA68" i="23"/>
  <c r="DA69" i="23"/>
  <c r="DA70" i="23"/>
  <c r="DA71" i="23"/>
  <c r="DA72" i="23"/>
  <c r="DA73" i="23"/>
  <c r="DA74" i="23"/>
  <c r="DA75" i="23"/>
  <c r="DA76" i="23"/>
  <c r="DA77" i="23"/>
  <c r="DA78" i="23"/>
  <c r="DA79" i="23"/>
  <c r="DA80" i="23"/>
  <c r="DA81" i="23"/>
  <c r="DA82" i="23"/>
  <c r="DA83" i="23"/>
  <c r="DA84" i="23"/>
  <c r="DA85" i="23"/>
  <c r="DA86" i="23"/>
  <c r="DA87" i="23"/>
  <c r="DA88" i="23"/>
  <c r="DA89" i="23"/>
  <c r="DA90" i="23"/>
  <c r="DA91" i="23"/>
  <c r="DA92" i="23"/>
  <c r="DA93" i="23"/>
  <c r="DA94" i="23"/>
  <c r="DA95" i="23"/>
  <c r="DA96" i="23"/>
  <c r="DA97" i="23"/>
  <c r="DA98" i="23"/>
  <c r="DA99" i="23"/>
  <c r="DA100" i="23"/>
  <c r="DA101" i="23"/>
  <c r="DA102" i="23"/>
  <c r="DA103" i="23"/>
  <c r="DA104" i="23"/>
  <c r="DA105" i="23"/>
  <c r="DA106" i="23"/>
  <c r="DA107" i="23"/>
  <c r="DA108" i="23"/>
  <c r="DA109" i="23"/>
  <c r="DA110" i="23"/>
  <c r="DA111" i="23"/>
  <c r="DA112" i="23"/>
  <c r="DA113" i="23"/>
  <c r="DA114" i="23"/>
  <c r="DA115" i="23"/>
  <c r="DA116" i="23"/>
  <c r="DA117" i="23"/>
  <c r="CY3" i="23"/>
  <c r="CY4" i="23"/>
  <c r="CY5" i="23"/>
  <c r="CY6" i="23"/>
  <c r="CY7" i="23"/>
  <c r="DD2" i="23"/>
  <c r="DC2" i="23"/>
  <c r="DB2" i="23"/>
  <c r="DA2" i="23"/>
  <c r="CY19" i="23"/>
  <c r="CY20" i="23"/>
  <c r="CY21" i="23"/>
  <c r="CY22" i="23"/>
  <c r="CY23" i="23"/>
  <c r="CY24" i="23"/>
  <c r="CY25" i="23"/>
  <c r="CY26" i="23"/>
  <c r="CY27" i="23"/>
  <c r="CY28" i="23"/>
  <c r="CY29" i="23"/>
  <c r="CY30" i="23"/>
  <c r="CY32" i="23"/>
  <c r="CY33" i="23"/>
  <c r="CY34" i="23"/>
  <c r="CY35" i="23"/>
  <c r="CY36" i="23"/>
  <c r="CY37" i="23"/>
  <c r="CY38" i="23"/>
  <c r="CY39" i="23"/>
  <c r="CY40" i="23"/>
  <c r="CY41" i="23"/>
  <c r="CY42" i="23"/>
  <c r="CY43" i="23"/>
  <c r="CY44" i="23"/>
  <c r="CY45" i="23"/>
  <c r="CY46" i="23"/>
  <c r="CY47" i="23"/>
  <c r="CY18" i="23"/>
  <c r="CY10" i="23"/>
  <c r="CY11" i="23"/>
  <c r="CY12" i="23"/>
  <c r="CY13" i="23"/>
  <c r="CY14" i="23"/>
  <c r="CY15" i="23"/>
  <c r="CY9" i="23"/>
  <c r="CY49" i="23"/>
  <c r="CY50" i="23"/>
  <c r="CY51" i="23"/>
  <c r="CY52" i="23"/>
  <c r="CY53" i="23"/>
  <c r="CY54" i="23"/>
  <c r="CY55" i="23"/>
  <c r="CY56" i="23"/>
  <c r="CY57" i="23"/>
  <c r="CY58" i="23"/>
  <c r="CY59" i="23"/>
  <c r="CY60" i="23"/>
  <c r="CY61" i="23"/>
  <c r="CY62" i="23"/>
  <c r="CY63" i="23"/>
  <c r="CY64" i="23"/>
  <c r="CY65" i="23"/>
  <c r="CY66" i="23"/>
  <c r="CY67" i="23"/>
  <c r="CY68" i="23"/>
  <c r="CY69" i="23"/>
  <c r="CY70" i="23"/>
  <c r="CY71" i="23"/>
  <c r="CY72" i="23"/>
  <c r="CY73" i="23"/>
  <c r="CY74" i="23"/>
  <c r="CY75" i="23"/>
  <c r="CY76" i="23"/>
  <c r="CY77" i="23"/>
  <c r="CY78" i="23"/>
  <c r="CY79" i="23"/>
  <c r="CY80" i="23"/>
  <c r="CY81" i="23"/>
  <c r="CY82" i="23"/>
  <c r="CY83" i="23"/>
  <c r="CY84" i="23"/>
  <c r="CY85" i="23"/>
  <c r="CY86" i="23"/>
  <c r="CY87" i="23"/>
  <c r="CY88" i="23"/>
  <c r="CY89" i="23"/>
  <c r="CY90" i="23"/>
  <c r="CY91" i="23"/>
  <c r="CY92" i="23"/>
  <c r="CY93" i="23"/>
  <c r="CY94" i="23"/>
  <c r="CY95" i="23"/>
  <c r="CY96" i="23"/>
  <c r="CY97" i="23"/>
  <c r="CY98" i="23"/>
  <c r="CY99" i="23"/>
  <c r="CY100" i="23"/>
  <c r="CY101" i="23"/>
  <c r="CY102" i="23"/>
  <c r="CY103" i="23"/>
  <c r="CY104" i="23"/>
  <c r="CY105" i="23"/>
  <c r="CY106" i="23"/>
  <c r="CY107" i="23"/>
  <c r="CY108" i="23"/>
  <c r="CY109" i="23"/>
  <c r="CY110" i="23"/>
  <c r="CY111" i="23"/>
  <c r="CY112" i="23"/>
  <c r="CY113" i="23"/>
  <c r="CY114" i="23"/>
  <c r="CY115" i="23"/>
  <c r="CY116" i="23"/>
  <c r="CY117" i="23"/>
  <c r="CZ24" i="23"/>
  <c r="CZ3" i="23"/>
  <c r="CZ4" i="23"/>
  <c r="CZ5" i="23"/>
  <c r="CZ6" i="23"/>
  <c r="CZ7" i="23"/>
  <c r="CZ9" i="23"/>
  <c r="CZ10" i="23"/>
  <c r="CZ11" i="23"/>
  <c r="CZ12" i="23"/>
  <c r="CZ13" i="23"/>
  <c r="CZ14" i="23"/>
  <c r="CZ15" i="23"/>
  <c r="CZ18" i="23"/>
  <c r="CZ19" i="23"/>
  <c r="CZ20" i="23"/>
  <c r="CZ21" i="23"/>
  <c r="CZ22" i="23"/>
  <c r="CZ23" i="23"/>
  <c r="CZ25" i="23"/>
  <c r="CZ26" i="23"/>
  <c r="CZ27" i="23"/>
  <c r="CZ28" i="23"/>
  <c r="CZ29" i="23"/>
  <c r="CZ30" i="23"/>
  <c r="CZ32" i="23"/>
  <c r="CZ33" i="23"/>
  <c r="CZ34" i="23"/>
  <c r="CZ35" i="23"/>
  <c r="CZ36" i="23"/>
  <c r="CZ37" i="23"/>
  <c r="CZ38" i="23"/>
  <c r="CZ39" i="23"/>
  <c r="CZ40" i="23"/>
  <c r="CZ41" i="23"/>
  <c r="CZ42" i="23"/>
  <c r="CZ43" i="23"/>
  <c r="CZ44" i="23"/>
  <c r="CZ45" i="23"/>
  <c r="CZ46" i="23"/>
  <c r="CZ47" i="23"/>
  <c r="CZ49" i="23"/>
  <c r="CZ50" i="23"/>
  <c r="CZ51" i="23"/>
  <c r="CZ52" i="23"/>
  <c r="CZ53" i="23"/>
  <c r="CZ54" i="23"/>
  <c r="CZ55" i="23"/>
  <c r="CZ56" i="23"/>
  <c r="CZ57" i="23"/>
  <c r="CZ58" i="23"/>
  <c r="CZ59" i="23"/>
  <c r="CZ60" i="23"/>
  <c r="CZ61" i="23"/>
  <c r="CZ62" i="23"/>
  <c r="CZ63" i="23"/>
  <c r="CZ64" i="23"/>
  <c r="CZ65" i="23"/>
  <c r="CZ66" i="23"/>
  <c r="CZ67" i="23"/>
  <c r="CZ68" i="23"/>
  <c r="CZ69" i="23"/>
  <c r="CZ70" i="23"/>
  <c r="CZ71" i="23"/>
  <c r="CZ72" i="23"/>
  <c r="CZ73" i="23"/>
  <c r="CZ74" i="23"/>
  <c r="CZ75" i="23"/>
  <c r="CZ76" i="23"/>
  <c r="CZ77" i="23"/>
  <c r="CZ78" i="23"/>
  <c r="CZ79" i="23"/>
  <c r="CZ80" i="23"/>
  <c r="CZ81" i="23"/>
  <c r="CZ82" i="23"/>
  <c r="CZ83" i="23"/>
  <c r="CZ84" i="23"/>
  <c r="CZ85" i="23"/>
  <c r="CZ86" i="23"/>
  <c r="CZ87" i="23"/>
  <c r="CZ88" i="23"/>
  <c r="CZ89" i="23"/>
  <c r="CZ90" i="23"/>
  <c r="CZ91" i="23"/>
  <c r="CZ92" i="23"/>
  <c r="CZ93" i="23"/>
  <c r="CZ94" i="23"/>
  <c r="CZ95" i="23"/>
  <c r="CZ96" i="23"/>
  <c r="CZ97" i="23"/>
  <c r="CZ98" i="23"/>
  <c r="CZ99" i="23"/>
  <c r="CZ100" i="23"/>
  <c r="CZ101" i="23"/>
  <c r="CZ102" i="23"/>
  <c r="CZ103" i="23"/>
  <c r="CZ104" i="23"/>
  <c r="CZ105" i="23"/>
  <c r="CZ106" i="23"/>
  <c r="CZ107" i="23"/>
  <c r="CZ108" i="23"/>
  <c r="CZ109" i="23"/>
  <c r="CZ110" i="23"/>
  <c r="CZ111" i="23"/>
  <c r="CZ112" i="23"/>
  <c r="CZ113" i="23"/>
  <c r="CZ114" i="23"/>
  <c r="CZ115" i="23"/>
  <c r="CZ116" i="23"/>
  <c r="CZ117" i="23"/>
  <c r="CZ2" i="23"/>
  <c r="DK119" i="23" l="1"/>
  <c r="DH119" i="23"/>
  <c r="DF119" i="23"/>
  <c r="DC118" i="23"/>
  <c r="DC119" i="23" s="1"/>
  <c r="DE119" i="23"/>
  <c r="DA118" i="23"/>
  <c r="DA119" i="23" s="1"/>
  <c r="DD118" i="23"/>
  <c r="DD119" i="23" s="1"/>
  <c r="DB118" i="23"/>
  <c r="DB119" i="23" s="1"/>
  <c r="CZ118" i="23"/>
  <c r="CZ119" i="23" s="1"/>
  <c r="CY118" i="23"/>
  <c r="CY119" i="23" s="1"/>
  <c r="BA60" i="23" l="1"/>
  <c r="BA61" i="23"/>
  <c r="BA62" i="23"/>
  <c r="BA63" i="23"/>
  <c r="BA64" i="23"/>
  <c r="BA65" i="23"/>
  <c r="BA66" i="23"/>
  <c r="BA67" i="23"/>
  <c r="BA59" i="23"/>
  <c r="BB59" i="23" s="1"/>
  <c r="BA50" i="23"/>
  <c r="BA51" i="23"/>
  <c r="BA52" i="23"/>
  <c r="BA53" i="23"/>
  <c r="BA54" i="23"/>
  <c r="BA55" i="23"/>
  <c r="BA56" i="23"/>
  <c r="BA57" i="23"/>
  <c r="BA49" i="23"/>
  <c r="BB49" i="23" s="1"/>
  <c r="AG100" i="23"/>
  <c r="AG101" i="23"/>
  <c r="AG102" i="23"/>
  <c r="AG103" i="23"/>
  <c r="AG104" i="23"/>
  <c r="AG105" i="23"/>
  <c r="AG106" i="23"/>
  <c r="AG107" i="23"/>
  <c r="AG99" i="23"/>
  <c r="AH100" i="23" s="1"/>
  <c r="BA40" i="23"/>
  <c r="BA41" i="23"/>
  <c r="BA42" i="23"/>
  <c r="BA43" i="23"/>
  <c r="BA44" i="23"/>
  <c r="BA45" i="23"/>
  <c r="BA46" i="23"/>
  <c r="BA47" i="23"/>
  <c r="BA39" i="23"/>
  <c r="BB39" i="23" s="1"/>
  <c r="BA30" i="23"/>
  <c r="BB31" i="23" s="1"/>
  <c r="BA32" i="23"/>
  <c r="BA33" i="23"/>
  <c r="BA34" i="23"/>
  <c r="BA35" i="23"/>
  <c r="BA36" i="23"/>
  <c r="BA37" i="23"/>
  <c r="BA29" i="23"/>
  <c r="BB29" i="23" s="1"/>
  <c r="BA11" i="23"/>
  <c r="BA12" i="23"/>
  <c r="BA13" i="23"/>
  <c r="BA14" i="23"/>
  <c r="BA15" i="23"/>
  <c r="BA16" i="23"/>
  <c r="BA17" i="23"/>
  <c r="BA10" i="23"/>
  <c r="BB10" i="23" s="1"/>
  <c r="BA4" i="23"/>
  <c r="BA5" i="23"/>
  <c r="BA6" i="23"/>
  <c r="BA7" i="23"/>
  <c r="BA8" i="23"/>
  <c r="BA3" i="23"/>
  <c r="BB3" i="23" s="1"/>
  <c r="BH20" i="23"/>
  <c r="BH21" i="23"/>
  <c r="BH22" i="23"/>
  <c r="BH23" i="23"/>
  <c r="BH24" i="23"/>
  <c r="BH25" i="23"/>
  <c r="BH26" i="23"/>
  <c r="BH27" i="23"/>
  <c r="BH19" i="23"/>
  <c r="BI19" i="23" s="1"/>
  <c r="BD20" i="23"/>
  <c r="BD21" i="23"/>
  <c r="BD22" i="23"/>
  <c r="BD23" i="23"/>
  <c r="BD24" i="23"/>
  <c r="BD25" i="23"/>
  <c r="BD26" i="23"/>
  <c r="BD27" i="23"/>
  <c r="BD19" i="23"/>
  <c r="BE19" i="23" s="1"/>
  <c r="BA20" i="23"/>
  <c r="BA21" i="23"/>
  <c r="BA22" i="23"/>
  <c r="BA23" i="23"/>
  <c r="BA24" i="23"/>
  <c r="BA25" i="23"/>
  <c r="BA26" i="23"/>
  <c r="BA27" i="23"/>
  <c r="BA19" i="23"/>
  <c r="BB19" i="23" s="1"/>
  <c r="AG110" i="23"/>
  <c r="AG111" i="23"/>
  <c r="AG112" i="23"/>
  <c r="AG113" i="23"/>
  <c r="AG114" i="23"/>
  <c r="AG115" i="23"/>
  <c r="AG116" i="23"/>
  <c r="AG117" i="23"/>
  <c r="AG109" i="23"/>
  <c r="AH109" i="23" s="1"/>
  <c r="AG90" i="23"/>
  <c r="AG91" i="23"/>
  <c r="AG92" i="23"/>
  <c r="AG93" i="23"/>
  <c r="AG94" i="23"/>
  <c r="AG95" i="23"/>
  <c r="AG96" i="23"/>
  <c r="AG97" i="23"/>
  <c r="AG89" i="23"/>
  <c r="AH89" i="23" s="1"/>
  <c r="AG80" i="23"/>
  <c r="AG81" i="23"/>
  <c r="AG82" i="23"/>
  <c r="AG83" i="23"/>
  <c r="AG84" i="23"/>
  <c r="AG85" i="23"/>
  <c r="AG86" i="23"/>
  <c r="AG87" i="23"/>
  <c r="AG79" i="23"/>
  <c r="AH79" i="23" s="1"/>
  <c r="AG70" i="23"/>
  <c r="AG71" i="23"/>
  <c r="AG72" i="23"/>
  <c r="AG73" i="23"/>
  <c r="AG74" i="23"/>
  <c r="AG75" i="23"/>
  <c r="AG76" i="23"/>
  <c r="AG77" i="23"/>
  <c r="AG69" i="23"/>
  <c r="AH69" i="23" s="1"/>
  <c r="AG60" i="23"/>
  <c r="AG61" i="23"/>
  <c r="AG62" i="23"/>
  <c r="AG63" i="23"/>
  <c r="AG64" i="23"/>
  <c r="AG65" i="23"/>
  <c r="AG66" i="23"/>
  <c r="AG67" i="23"/>
  <c r="AG59" i="23"/>
  <c r="AH59" i="23" s="1"/>
  <c r="AG50" i="23"/>
  <c r="AG51" i="23"/>
  <c r="AG52" i="23"/>
  <c r="AG53" i="23"/>
  <c r="AG54" i="23"/>
  <c r="AG55" i="23"/>
  <c r="AG56" i="23"/>
  <c r="AG57" i="23"/>
  <c r="AG49" i="23"/>
  <c r="AH49" i="23" s="1"/>
  <c r="AG47" i="23"/>
  <c r="AG46" i="23"/>
  <c r="AG45" i="23"/>
  <c r="AG44" i="23"/>
  <c r="AG43" i="23"/>
  <c r="AG42" i="23"/>
  <c r="AG41" i="23"/>
  <c r="AG40" i="23"/>
  <c r="AG39" i="23"/>
  <c r="AH39" i="23" s="1"/>
  <c r="AG30" i="23"/>
  <c r="AH31" i="23" s="1"/>
  <c r="AG32" i="23"/>
  <c r="AG33" i="23"/>
  <c r="AG34" i="23"/>
  <c r="AG35" i="23"/>
  <c r="AG36" i="23"/>
  <c r="AG37" i="23"/>
  <c r="AG29" i="23"/>
  <c r="AH29" i="23" s="1"/>
  <c r="AG21" i="23"/>
  <c r="AH21" i="23" s="1"/>
  <c r="AG22" i="23"/>
  <c r="AG23" i="23"/>
  <c r="AG24" i="23"/>
  <c r="AG25" i="23"/>
  <c r="AG26" i="23"/>
  <c r="AG27" i="23"/>
  <c r="AG11" i="23"/>
  <c r="AG12" i="23"/>
  <c r="AG13" i="23"/>
  <c r="AG14" i="23"/>
  <c r="AG15" i="23"/>
  <c r="AG16" i="23"/>
  <c r="AG17" i="23"/>
  <c r="AG10" i="23"/>
  <c r="AH10" i="23" s="1"/>
  <c r="AG4" i="23"/>
  <c r="AG5" i="23"/>
  <c r="AG6" i="23"/>
  <c r="AG7" i="23"/>
  <c r="AG8" i="23"/>
  <c r="AG3" i="23"/>
  <c r="AH3" i="23" s="1"/>
  <c r="AY96" i="23"/>
  <c r="AY117" i="23"/>
  <c r="AY116" i="23"/>
  <c r="AY115" i="23"/>
  <c r="AY114" i="23"/>
  <c r="AY113" i="23"/>
  <c r="AY112" i="23"/>
  <c r="AY111" i="23"/>
  <c r="AY110" i="23"/>
  <c r="AY109" i="23"/>
  <c r="AY108" i="23"/>
  <c r="AY107" i="23"/>
  <c r="AY106" i="23"/>
  <c r="AY105" i="23"/>
  <c r="AY104" i="23"/>
  <c r="AY103" i="23"/>
  <c r="AY102" i="23"/>
  <c r="AY101" i="23"/>
  <c r="AY100" i="23"/>
  <c r="AY99" i="23"/>
  <c r="AY98" i="23"/>
  <c r="AY95" i="23"/>
  <c r="AY94" i="23"/>
  <c r="AY93" i="23"/>
  <c r="AY92" i="23"/>
  <c r="AY91" i="23"/>
  <c r="AY90" i="23"/>
  <c r="AY89" i="23"/>
  <c r="AY88" i="23"/>
  <c r="AY87" i="23"/>
  <c r="AY86" i="23"/>
  <c r="AY85" i="23"/>
  <c r="AY84" i="23"/>
  <c r="AY83" i="23"/>
  <c r="AY82" i="23"/>
  <c r="AY81" i="23"/>
  <c r="AY80" i="23"/>
  <c r="AY79" i="23"/>
  <c r="AY78" i="23"/>
  <c r="AY77" i="23"/>
  <c r="AY76" i="23"/>
  <c r="AY75" i="23"/>
  <c r="AY74" i="23"/>
  <c r="AY73" i="23"/>
  <c r="AY72" i="23"/>
  <c r="AY71" i="23"/>
  <c r="AY70" i="23"/>
  <c r="AY69" i="23"/>
  <c r="AY68" i="23"/>
  <c r="AY67" i="23"/>
  <c r="AY66" i="23"/>
  <c r="AY65" i="23"/>
  <c r="AY64" i="23"/>
  <c r="AY63" i="23"/>
  <c r="AY62" i="23"/>
  <c r="AY61" i="23"/>
  <c r="AY60" i="23"/>
  <c r="AY59" i="23"/>
  <c r="AY58" i="23"/>
  <c r="AY50" i="23"/>
  <c r="AY51" i="23"/>
  <c r="AY52" i="23"/>
  <c r="AY53" i="23"/>
  <c r="AY49" i="23"/>
  <c r="AY48" i="23"/>
  <c r="AY2" i="23"/>
  <c r="AV16" i="23"/>
  <c r="AO16" i="23"/>
  <c r="AK16" i="23"/>
  <c r="AC16" i="23"/>
  <c r="X16" i="23"/>
  <c r="T16" i="23"/>
  <c r="P16" i="23"/>
  <c r="L16" i="23"/>
  <c r="G2" i="23"/>
  <c r="H2" i="23"/>
  <c r="N2" i="23"/>
  <c r="R2" i="23"/>
  <c r="V2" i="23"/>
  <c r="Z2" i="23"/>
  <c r="AE2" i="23"/>
  <c r="AI2" i="23"/>
  <c r="AM2" i="23"/>
  <c r="AQ2" i="23"/>
  <c r="BM2" i="23"/>
  <c r="BN2" i="23" s="1"/>
  <c r="G3" i="23"/>
  <c r="H3" i="23"/>
  <c r="L3" i="23"/>
  <c r="M3" i="23" s="1"/>
  <c r="P3" i="23"/>
  <c r="Q3" i="23" s="1"/>
  <c r="T3" i="23"/>
  <c r="U3" i="23" s="1"/>
  <c r="X3" i="23"/>
  <c r="Y3" i="23" s="1"/>
  <c r="AC3" i="23"/>
  <c r="AD3" i="23" s="1"/>
  <c r="AK3" i="23"/>
  <c r="AL3" i="23" s="1"/>
  <c r="AO3" i="23"/>
  <c r="AP3" i="23" s="1"/>
  <c r="AV3" i="23"/>
  <c r="BM3" i="23"/>
  <c r="G4" i="23"/>
  <c r="H4" i="23"/>
  <c r="L4" i="23"/>
  <c r="P4" i="23"/>
  <c r="T4" i="23"/>
  <c r="X4" i="23"/>
  <c r="AC4" i="23"/>
  <c r="AK4" i="23"/>
  <c r="AO4" i="23"/>
  <c r="AV4" i="23"/>
  <c r="BM4" i="23"/>
  <c r="G5" i="23"/>
  <c r="H5" i="23"/>
  <c r="L5" i="23"/>
  <c r="P5" i="23"/>
  <c r="T5" i="23"/>
  <c r="X5" i="23"/>
  <c r="AC5" i="23"/>
  <c r="AK5" i="23"/>
  <c r="AO5" i="23"/>
  <c r="AV5" i="23"/>
  <c r="AY5" i="23"/>
  <c r="BM5" i="23"/>
  <c r="G6" i="23"/>
  <c r="H6" i="23"/>
  <c r="L6" i="23"/>
  <c r="M6" i="23" s="1"/>
  <c r="P6" i="23"/>
  <c r="T6" i="23"/>
  <c r="X6" i="23"/>
  <c r="Y6" i="23" s="1"/>
  <c r="AC6" i="23"/>
  <c r="AK6" i="23"/>
  <c r="AO6" i="23"/>
  <c r="AV6" i="23"/>
  <c r="BM6" i="23"/>
  <c r="G7" i="23"/>
  <c r="H7" i="23"/>
  <c r="L7" i="23"/>
  <c r="M7" i="23" s="1"/>
  <c r="P7" i="23"/>
  <c r="T7" i="23"/>
  <c r="X7" i="23"/>
  <c r="Y7" i="23" s="1"/>
  <c r="AC7" i="23"/>
  <c r="AD7" i="23" s="1"/>
  <c r="AK7" i="23"/>
  <c r="AO7" i="23"/>
  <c r="AV7" i="23"/>
  <c r="I8" i="23"/>
  <c r="L8" i="23"/>
  <c r="P8" i="23"/>
  <c r="T8" i="23"/>
  <c r="X8" i="23"/>
  <c r="AC8" i="23"/>
  <c r="AO8" i="23"/>
  <c r="G9" i="23"/>
  <c r="H9" i="23"/>
  <c r="N9" i="23"/>
  <c r="R9" i="23"/>
  <c r="V9" i="23"/>
  <c r="Z9" i="23"/>
  <c r="AE9" i="23"/>
  <c r="AM9" i="23"/>
  <c r="AQ9" i="23"/>
  <c r="G10" i="23"/>
  <c r="H10" i="23"/>
  <c r="L10" i="23"/>
  <c r="M10" i="23" s="1"/>
  <c r="P10" i="23"/>
  <c r="T10" i="23"/>
  <c r="U10" i="23" s="1"/>
  <c r="X10" i="23"/>
  <c r="Y10" i="23" s="1"/>
  <c r="AC10" i="23"/>
  <c r="AD10" i="23" s="1"/>
  <c r="AK10" i="23"/>
  <c r="AL10" i="23" s="1"/>
  <c r="AO10" i="23"/>
  <c r="AP10" i="23" s="1"/>
  <c r="AV10" i="23"/>
  <c r="G11" i="23"/>
  <c r="H11" i="23"/>
  <c r="L11" i="23"/>
  <c r="P11" i="23"/>
  <c r="T11" i="23"/>
  <c r="X11" i="23"/>
  <c r="AC11" i="23"/>
  <c r="AK11" i="23"/>
  <c r="AO11" i="23"/>
  <c r="AV11" i="23"/>
  <c r="AY11" i="23"/>
  <c r="G12" i="23"/>
  <c r="H12" i="23"/>
  <c r="L12" i="23"/>
  <c r="P12" i="23"/>
  <c r="T12" i="23"/>
  <c r="X12" i="23"/>
  <c r="AC12" i="23"/>
  <c r="AK12" i="23"/>
  <c r="AO12" i="23"/>
  <c r="AV12" i="23"/>
  <c r="AY12" i="23"/>
  <c r="G13" i="23"/>
  <c r="H13" i="23"/>
  <c r="L13" i="23"/>
  <c r="P13" i="23"/>
  <c r="T13" i="23"/>
  <c r="X13" i="23"/>
  <c r="AC13" i="23"/>
  <c r="AK13" i="23"/>
  <c r="AO13" i="23"/>
  <c r="AV13" i="23"/>
  <c r="AY13" i="23"/>
  <c r="G14" i="23"/>
  <c r="H14" i="23"/>
  <c r="L14" i="23"/>
  <c r="P14" i="23"/>
  <c r="T14" i="23"/>
  <c r="X14" i="23"/>
  <c r="AC14" i="23"/>
  <c r="AK14" i="23"/>
  <c r="AO14" i="23"/>
  <c r="AV14" i="23"/>
  <c r="AY14" i="23"/>
  <c r="G15" i="23"/>
  <c r="H15" i="23"/>
  <c r="L15" i="23"/>
  <c r="P15" i="23"/>
  <c r="T15" i="23"/>
  <c r="X15" i="23"/>
  <c r="AC15" i="23"/>
  <c r="AK15" i="23"/>
  <c r="AO15" i="23"/>
  <c r="AV15" i="23"/>
  <c r="AY15" i="23"/>
  <c r="G16" i="23"/>
  <c r="H16" i="23"/>
  <c r="I17" i="23"/>
  <c r="L17" i="23"/>
  <c r="P17" i="23"/>
  <c r="T17" i="23"/>
  <c r="X17" i="23"/>
  <c r="AC17" i="23"/>
  <c r="AO17" i="23"/>
  <c r="AP17" i="23" s="1"/>
  <c r="AV17" i="23"/>
  <c r="G18" i="23"/>
  <c r="H18" i="23"/>
  <c r="N18" i="23"/>
  <c r="R18" i="23"/>
  <c r="V18" i="23"/>
  <c r="Z18" i="23"/>
  <c r="AE18" i="23"/>
  <c r="AM18" i="23"/>
  <c r="AQ18" i="23"/>
  <c r="G19" i="23"/>
  <c r="H19" i="23"/>
  <c r="L19" i="23"/>
  <c r="M19" i="23" s="1"/>
  <c r="P19" i="23"/>
  <c r="Q19" i="23" s="1"/>
  <c r="T19" i="23"/>
  <c r="U19" i="23" s="1"/>
  <c r="X19" i="23"/>
  <c r="Y19" i="23" s="1"/>
  <c r="AC19" i="23"/>
  <c r="AD19" i="23" s="1"/>
  <c r="AK19" i="23"/>
  <c r="AL19" i="23" s="1"/>
  <c r="AO19" i="23"/>
  <c r="AP19" i="23" s="1"/>
  <c r="AV19" i="23"/>
  <c r="G20" i="23"/>
  <c r="H20" i="23"/>
  <c r="L20" i="23"/>
  <c r="P20" i="23"/>
  <c r="T20" i="23"/>
  <c r="X20" i="23"/>
  <c r="AC20" i="23"/>
  <c r="AK20" i="23"/>
  <c r="AO20" i="23"/>
  <c r="AV20" i="23"/>
  <c r="G21" i="23"/>
  <c r="H21" i="23"/>
  <c r="L21" i="23"/>
  <c r="P21" i="23"/>
  <c r="T21" i="23"/>
  <c r="X21" i="23"/>
  <c r="AC21" i="23"/>
  <c r="AK21" i="23"/>
  <c r="AO21" i="23"/>
  <c r="AV21" i="23"/>
  <c r="G22" i="23"/>
  <c r="H22" i="23"/>
  <c r="L22" i="23"/>
  <c r="P22" i="23"/>
  <c r="T22" i="23"/>
  <c r="X22" i="23"/>
  <c r="AC22" i="23"/>
  <c r="AK22" i="23"/>
  <c r="AO22" i="23"/>
  <c r="AV22" i="23"/>
  <c r="G23" i="23"/>
  <c r="H23" i="23"/>
  <c r="L23" i="23"/>
  <c r="P23" i="23"/>
  <c r="T23" i="23"/>
  <c r="X23" i="23"/>
  <c r="AC23" i="23"/>
  <c r="AK23" i="23"/>
  <c r="AO23" i="23"/>
  <c r="AV23" i="23"/>
  <c r="G24" i="23"/>
  <c r="H24" i="23"/>
  <c r="L24" i="23"/>
  <c r="P24" i="23"/>
  <c r="T24" i="23"/>
  <c r="X24" i="23"/>
  <c r="AC24" i="23"/>
  <c r="AK24" i="23"/>
  <c r="AO24" i="23"/>
  <c r="AV24" i="23"/>
  <c r="G25" i="23"/>
  <c r="H25" i="23"/>
  <c r="L25" i="23"/>
  <c r="P25" i="23"/>
  <c r="T25" i="23"/>
  <c r="X25" i="23"/>
  <c r="AC25" i="23"/>
  <c r="AK25" i="23"/>
  <c r="AO25" i="23"/>
  <c r="AV25" i="23"/>
  <c r="G26" i="23"/>
  <c r="H26" i="23"/>
  <c r="L26" i="23"/>
  <c r="P26" i="23"/>
  <c r="T26" i="23"/>
  <c r="X26" i="23"/>
  <c r="AC26" i="23"/>
  <c r="AK26" i="23"/>
  <c r="AO26" i="23"/>
  <c r="AV26" i="23"/>
  <c r="I27" i="23"/>
  <c r="L27" i="23"/>
  <c r="P27" i="23"/>
  <c r="T27" i="23"/>
  <c r="X27" i="23"/>
  <c r="AC27" i="23"/>
  <c r="AK27" i="23"/>
  <c r="AO27" i="23"/>
  <c r="AV27" i="23"/>
  <c r="G28" i="23"/>
  <c r="H28" i="23"/>
  <c r="N28" i="23"/>
  <c r="R28" i="23"/>
  <c r="V28" i="23"/>
  <c r="Z28" i="23"/>
  <c r="AE28" i="23"/>
  <c r="AM28" i="23"/>
  <c r="AQ28" i="23"/>
  <c r="G29" i="23"/>
  <c r="H29" i="23"/>
  <c r="L29" i="23"/>
  <c r="M29" i="23" s="1"/>
  <c r="P29" i="23"/>
  <c r="Q29" i="23" s="1"/>
  <c r="T29" i="23"/>
  <c r="U29" i="23" s="1"/>
  <c r="X29" i="23"/>
  <c r="Y29" i="23" s="1"/>
  <c r="AC29" i="23"/>
  <c r="AD29" i="23" s="1"/>
  <c r="AK29" i="23"/>
  <c r="AL29" i="23" s="1"/>
  <c r="AO29" i="23"/>
  <c r="AP29" i="23" s="1"/>
  <c r="AV29" i="23"/>
  <c r="G30" i="23"/>
  <c r="H30" i="23"/>
  <c r="L30" i="23"/>
  <c r="M31" i="23" s="1"/>
  <c r="P30" i="23"/>
  <c r="Q31" i="23" s="1"/>
  <c r="T30" i="23"/>
  <c r="U31" i="23" s="1"/>
  <c r="X30" i="23"/>
  <c r="Y31" i="23" s="1"/>
  <c r="AC30" i="23"/>
  <c r="AD31" i="23" s="1"/>
  <c r="AK30" i="23"/>
  <c r="AL31" i="23" s="1"/>
  <c r="AO30" i="23"/>
  <c r="AP31" i="23" s="1"/>
  <c r="AV30" i="23"/>
  <c r="G32" i="23"/>
  <c r="H32" i="23"/>
  <c r="L32" i="23"/>
  <c r="P32" i="23"/>
  <c r="T32" i="23"/>
  <c r="X32" i="23"/>
  <c r="AC32" i="23"/>
  <c r="AK32" i="23"/>
  <c r="AO32" i="23"/>
  <c r="AV32" i="23"/>
  <c r="G33" i="23"/>
  <c r="H33" i="23"/>
  <c r="L33" i="23"/>
  <c r="P33" i="23"/>
  <c r="T33" i="23"/>
  <c r="X33" i="23"/>
  <c r="AC33" i="23"/>
  <c r="AK33" i="23"/>
  <c r="AO33" i="23"/>
  <c r="AV33" i="23"/>
  <c r="G34" i="23"/>
  <c r="H34" i="23"/>
  <c r="L34" i="23"/>
  <c r="P34" i="23"/>
  <c r="T34" i="23"/>
  <c r="X34" i="23"/>
  <c r="AC34" i="23"/>
  <c r="AK34" i="23"/>
  <c r="AO34" i="23"/>
  <c r="AV34" i="23"/>
  <c r="G35" i="23"/>
  <c r="H35" i="23"/>
  <c r="L35" i="23"/>
  <c r="P35" i="23"/>
  <c r="T35" i="23"/>
  <c r="X35" i="23"/>
  <c r="AC35" i="23"/>
  <c r="AK35" i="23"/>
  <c r="AO35" i="23"/>
  <c r="AV35" i="23"/>
  <c r="G36" i="23"/>
  <c r="H36" i="23"/>
  <c r="L36" i="23"/>
  <c r="P36" i="23"/>
  <c r="T36" i="23"/>
  <c r="X36" i="23"/>
  <c r="AC36" i="23"/>
  <c r="AK36" i="23"/>
  <c r="AO36" i="23"/>
  <c r="AV36" i="23"/>
  <c r="I37" i="23"/>
  <c r="L37" i="23"/>
  <c r="P37" i="23"/>
  <c r="T37" i="23"/>
  <c r="X37" i="23"/>
  <c r="AC37" i="23"/>
  <c r="AK37" i="23"/>
  <c r="AO37" i="23"/>
  <c r="AV37" i="23"/>
  <c r="G38" i="23"/>
  <c r="H38" i="23"/>
  <c r="N38" i="23"/>
  <c r="R38" i="23"/>
  <c r="V38" i="23"/>
  <c r="Z38" i="23"/>
  <c r="AE38" i="23"/>
  <c r="AM38" i="23"/>
  <c r="AQ38" i="23"/>
  <c r="G39" i="23"/>
  <c r="H39" i="23"/>
  <c r="L39" i="23"/>
  <c r="M39" i="23" s="1"/>
  <c r="P39" i="23"/>
  <c r="Q39" i="23" s="1"/>
  <c r="T39" i="23"/>
  <c r="U39" i="23" s="1"/>
  <c r="X39" i="23"/>
  <c r="Y39" i="23" s="1"/>
  <c r="AC39" i="23"/>
  <c r="AD39" i="23" s="1"/>
  <c r="AK39" i="23"/>
  <c r="AL39" i="23" s="1"/>
  <c r="AO39" i="23"/>
  <c r="AP39" i="23" s="1"/>
  <c r="AV39" i="23"/>
  <c r="G40" i="23"/>
  <c r="H40" i="23"/>
  <c r="L40" i="23"/>
  <c r="P40" i="23"/>
  <c r="T40" i="23"/>
  <c r="X40" i="23"/>
  <c r="AC40" i="23"/>
  <c r="AK40" i="23"/>
  <c r="AO40" i="23"/>
  <c r="AV40" i="23"/>
  <c r="G41" i="23"/>
  <c r="H41" i="23"/>
  <c r="L41" i="23"/>
  <c r="P41" i="23"/>
  <c r="T41" i="23"/>
  <c r="X41" i="23"/>
  <c r="AC41" i="23"/>
  <c r="AK41" i="23"/>
  <c r="AO41" i="23"/>
  <c r="AV41" i="23"/>
  <c r="G42" i="23"/>
  <c r="H42" i="23"/>
  <c r="L42" i="23"/>
  <c r="P42" i="23"/>
  <c r="T42" i="23"/>
  <c r="X42" i="23"/>
  <c r="AC42" i="23"/>
  <c r="AK42" i="23"/>
  <c r="AO42" i="23"/>
  <c r="AV42" i="23"/>
  <c r="G43" i="23"/>
  <c r="H43" i="23"/>
  <c r="L43" i="23"/>
  <c r="P43" i="23"/>
  <c r="T43" i="23"/>
  <c r="X43" i="23"/>
  <c r="AC43" i="23"/>
  <c r="AK43" i="23"/>
  <c r="AO43" i="23"/>
  <c r="AV43" i="23"/>
  <c r="G44" i="23"/>
  <c r="H44" i="23"/>
  <c r="L44" i="23"/>
  <c r="P44" i="23"/>
  <c r="T44" i="23"/>
  <c r="X44" i="23"/>
  <c r="AC44" i="23"/>
  <c r="AK44" i="23"/>
  <c r="AO44" i="23"/>
  <c r="AV44" i="23"/>
  <c r="G45" i="23"/>
  <c r="H45" i="23"/>
  <c r="L45" i="23"/>
  <c r="P45" i="23"/>
  <c r="T45" i="23"/>
  <c r="X45" i="23"/>
  <c r="AC45" i="23"/>
  <c r="AK45" i="23"/>
  <c r="AO45" i="23"/>
  <c r="AV45" i="23"/>
  <c r="G46" i="23"/>
  <c r="H46" i="23"/>
  <c r="L46" i="23"/>
  <c r="P46" i="23"/>
  <c r="T46" i="23"/>
  <c r="X46" i="23"/>
  <c r="AC46" i="23"/>
  <c r="AK46" i="23"/>
  <c r="AO46" i="23"/>
  <c r="AV46" i="23"/>
  <c r="I47" i="23"/>
  <c r="L47" i="23"/>
  <c r="P47" i="23"/>
  <c r="T47" i="23"/>
  <c r="X47" i="23"/>
  <c r="AC47" i="23"/>
  <c r="AK47" i="23"/>
  <c r="AO47" i="23"/>
  <c r="AV47" i="23"/>
  <c r="G48" i="23"/>
  <c r="H48" i="23"/>
  <c r="N48" i="23"/>
  <c r="R48" i="23"/>
  <c r="V48" i="23"/>
  <c r="Z48" i="23"/>
  <c r="AE48" i="23"/>
  <c r="AM48" i="23"/>
  <c r="AQ48" i="23"/>
  <c r="G49" i="23"/>
  <c r="H49" i="23"/>
  <c r="P49" i="23"/>
  <c r="Q49" i="23" s="1"/>
  <c r="T49" i="23"/>
  <c r="U49" i="23" s="1"/>
  <c r="X49" i="23"/>
  <c r="Y49" i="23" s="1"/>
  <c r="AC49" i="23"/>
  <c r="AD49" i="23" s="1"/>
  <c r="AK49" i="23"/>
  <c r="AL49" i="23" s="1"/>
  <c r="AO49" i="23"/>
  <c r="AP49" i="23" s="1"/>
  <c r="AV49" i="23"/>
  <c r="G50" i="23"/>
  <c r="H50" i="23"/>
  <c r="L50" i="23"/>
  <c r="M50" i="23" s="1"/>
  <c r="P50" i="23"/>
  <c r="T50" i="23"/>
  <c r="X50" i="23"/>
  <c r="AC50" i="23"/>
  <c r="AK50" i="23"/>
  <c r="AO50" i="23"/>
  <c r="AV50" i="23"/>
  <c r="G51" i="23"/>
  <c r="H51" i="23"/>
  <c r="L51" i="23"/>
  <c r="P51" i="23"/>
  <c r="T51" i="23"/>
  <c r="X51" i="23"/>
  <c r="AC51" i="23"/>
  <c r="AK51" i="23"/>
  <c r="AO51" i="23"/>
  <c r="AV51" i="23"/>
  <c r="G52" i="23"/>
  <c r="H52" i="23"/>
  <c r="L52" i="23"/>
  <c r="P52" i="23"/>
  <c r="T52" i="23"/>
  <c r="X52" i="23"/>
  <c r="AC52" i="23"/>
  <c r="AK52" i="23"/>
  <c r="AO52" i="23"/>
  <c r="AV52" i="23"/>
  <c r="G53" i="23"/>
  <c r="H53" i="23"/>
  <c r="L53" i="23"/>
  <c r="P53" i="23"/>
  <c r="T53" i="23"/>
  <c r="X53" i="23"/>
  <c r="AC53" i="23"/>
  <c r="AK53" i="23"/>
  <c r="AO53" i="23"/>
  <c r="AV53" i="23"/>
  <c r="G54" i="23"/>
  <c r="H54" i="23"/>
  <c r="L54" i="23"/>
  <c r="P54" i="23"/>
  <c r="T54" i="23"/>
  <c r="X54" i="23"/>
  <c r="AC54" i="23"/>
  <c r="AK54" i="23"/>
  <c r="AO54" i="23"/>
  <c r="AV54" i="23"/>
  <c r="G55" i="23"/>
  <c r="H55" i="23"/>
  <c r="L55" i="23"/>
  <c r="P55" i="23"/>
  <c r="T55" i="23"/>
  <c r="X55" i="23"/>
  <c r="AC55" i="23"/>
  <c r="AK55" i="23"/>
  <c r="AO55" i="23"/>
  <c r="AV55" i="23"/>
  <c r="G56" i="23"/>
  <c r="H56" i="23"/>
  <c r="L56" i="23"/>
  <c r="P56" i="23"/>
  <c r="T56" i="23"/>
  <c r="X56" i="23"/>
  <c r="AC56" i="23"/>
  <c r="AK56" i="23"/>
  <c r="AO56" i="23"/>
  <c r="AV56" i="23"/>
  <c r="I57" i="23"/>
  <c r="L57" i="23"/>
  <c r="P57" i="23"/>
  <c r="T57" i="23"/>
  <c r="X57" i="23"/>
  <c r="AC57" i="23"/>
  <c r="AK57" i="23"/>
  <c r="AO57" i="23"/>
  <c r="AV57" i="23"/>
  <c r="G58" i="23"/>
  <c r="H58" i="23"/>
  <c r="N58" i="23"/>
  <c r="R58" i="23"/>
  <c r="V58" i="23"/>
  <c r="Z58" i="23"/>
  <c r="AE58" i="23"/>
  <c r="AM58" i="23"/>
  <c r="AQ58" i="23"/>
  <c r="G59" i="23"/>
  <c r="H59" i="23"/>
  <c r="L59" i="23"/>
  <c r="P59" i="23"/>
  <c r="Q59" i="23" s="1"/>
  <c r="T59" i="23"/>
  <c r="X59" i="23"/>
  <c r="Y59" i="23" s="1"/>
  <c r="AC59" i="23"/>
  <c r="AK59" i="23"/>
  <c r="AL59" i="23" s="1"/>
  <c r="AO59" i="23"/>
  <c r="AV59" i="23"/>
  <c r="G60" i="23"/>
  <c r="H60" i="23"/>
  <c r="L60" i="23"/>
  <c r="P60" i="23"/>
  <c r="T60" i="23"/>
  <c r="X60" i="23"/>
  <c r="AC60" i="23"/>
  <c r="AK60" i="23"/>
  <c r="AO60" i="23"/>
  <c r="AV60" i="23"/>
  <c r="G61" i="23"/>
  <c r="H61" i="23"/>
  <c r="L61" i="23"/>
  <c r="P61" i="23"/>
  <c r="T61" i="23"/>
  <c r="X61" i="23"/>
  <c r="AC61" i="23"/>
  <c r="AK61" i="23"/>
  <c r="AO61" i="23"/>
  <c r="AV61" i="23"/>
  <c r="G62" i="23"/>
  <c r="H62" i="23"/>
  <c r="L62" i="23"/>
  <c r="P62" i="23"/>
  <c r="T62" i="23"/>
  <c r="X62" i="23"/>
  <c r="AC62" i="23"/>
  <c r="AK62" i="23"/>
  <c r="AO62" i="23"/>
  <c r="AV62" i="23"/>
  <c r="G63" i="23"/>
  <c r="H63" i="23"/>
  <c r="L63" i="23"/>
  <c r="P63" i="23"/>
  <c r="T63" i="23"/>
  <c r="X63" i="23"/>
  <c r="AC63" i="23"/>
  <c r="AK63" i="23"/>
  <c r="AO63" i="23"/>
  <c r="AV63" i="23"/>
  <c r="G64" i="23"/>
  <c r="H64" i="23"/>
  <c r="L64" i="23"/>
  <c r="P64" i="23"/>
  <c r="T64" i="23"/>
  <c r="X64" i="23"/>
  <c r="AC64" i="23"/>
  <c r="AK64" i="23"/>
  <c r="AO64" i="23"/>
  <c r="AV64" i="23"/>
  <c r="G65" i="23"/>
  <c r="H65" i="23"/>
  <c r="L65" i="23"/>
  <c r="P65" i="23"/>
  <c r="T65" i="23"/>
  <c r="X65" i="23"/>
  <c r="AC65" i="23"/>
  <c r="AK65" i="23"/>
  <c r="AO65" i="23"/>
  <c r="AV65" i="23"/>
  <c r="G66" i="23"/>
  <c r="H66" i="23"/>
  <c r="L66" i="23"/>
  <c r="P66" i="23"/>
  <c r="T66" i="23"/>
  <c r="X66" i="23"/>
  <c r="AC66" i="23"/>
  <c r="AK66" i="23"/>
  <c r="AO66" i="23"/>
  <c r="AV66" i="23"/>
  <c r="I67" i="23"/>
  <c r="L67" i="23"/>
  <c r="P67" i="23"/>
  <c r="T67" i="23"/>
  <c r="X67" i="23"/>
  <c r="AC67" i="23"/>
  <c r="AK67" i="23"/>
  <c r="AO67" i="23"/>
  <c r="AV67" i="23"/>
  <c r="G68" i="23"/>
  <c r="H68" i="23"/>
  <c r="N68" i="23"/>
  <c r="R68" i="23"/>
  <c r="V68" i="23"/>
  <c r="Z68" i="23"/>
  <c r="AE68" i="23"/>
  <c r="AM68" i="23"/>
  <c r="AQ68" i="23"/>
  <c r="G69" i="23"/>
  <c r="H69" i="23"/>
  <c r="L69" i="23"/>
  <c r="M69" i="23" s="1"/>
  <c r="P69" i="23"/>
  <c r="Q69" i="23" s="1"/>
  <c r="T69" i="23"/>
  <c r="U69" i="23" s="1"/>
  <c r="X69" i="23"/>
  <c r="AC69" i="23"/>
  <c r="AD69" i="23" s="1"/>
  <c r="AK69" i="23"/>
  <c r="AL69" i="23" s="1"/>
  <c r="AO69" i="23"/>
  <c r="AP69" i="23" s="1"/>
  <c r="AV69" i="23"/>
  <c r="G70" i="23"/>
  <c r="H70" i="23"/>
  <c r="L70" i="23"/>
  <c r="P70" i="23"/>
  <c r="T70" i="23"/>
  <c r="X70" i="23"/>
  <c r="AC70" i="23"/>
  <c r="AK70" i="23"/>
  <c r="AO70" i="23"/>
  <c r="AV70" i="23"/>
  <c r="G71" i="23"/>
  <c r="H71" i="23"/>
  <c r="L71" i="23"/>
  <c r="P71" i="23"/>
  <c r="T71" i="23"/>
  <c r="X71" i="23"/>
  <c r="AC71" i="23"/>
  <c r="AK71" i="23"/>
  <c r="AO71" i="23"/>
  <c r="AV71" i="23"/>
  <c r="G72" i="23"/>
  <c r="H72" i="23"/>
  <c r="L72" i="23"/>
  <c r="P72" i="23"/>
  <c r="T72" i="23"/>
  <c r="X72" i="23"/>
  <c r="AC72" i="23"/>
  <c r="AK72" i="23"/>
  <c r="AO72" i="23"/>
  <c r="AV72" i="23"/>
  <c r="G73" i="23"/>
  <c r="H73" i="23"/>
  <c r="L73" i="23"/>
  <c r="P73" i="23"/>
  <c r="T73" i="23"/>
  <c r="X73" i="23"/>
  <c r="AC73" i="23"/>
  <c r="AK73" i="23"/>
  <c r="AO73" i="23"/>
  <c r="AV73" i="23"/>
  <c r="G74" i="23"/>
  <c r="H74" i="23"/>
  <c r="L74" i="23"/>
  <c r="P74" i="23"/>
  <c r="T74" i="23"/>
  <c r="X74" i="23"/>
  <c r="AC74" i="23"/>
  <c r="AK74" i="23"/>
  <c r="AO74" i="23"/>
  <c r="AV74" i="23"/>
  <c r="G75" i="23"/>
  <c r="H75" i="23"/>
  <c r="L75" i="23"/>
  <c r="P75" i="23"/>
  <c r="T75" i="23"/>
  <c r="X75" i="23"/>
  <c r="AC75" i="23"/>
  <c r="AK75" i="23"/>
  <c r="AO75" i="23"/>
  <c r="AV75" i="23"/>
  <c r="G76" i="23"/>
  <c r="H76" i="23"/>
  <c r="L76" i="23"/>
  <c r="P76" i="23"/>
  <c r="T76" i="23"/>
  <c r="X76" i="23"/>
  <c r="AC76" i="23"/>
  <c r="AK76" i="23"/>
  <c r="AO76" i="23"/>
  <c r="AV76" i="23"/>
  <c r="I77" i="23"/>
  <c r="L77" i="23"/>
  <c r="P77" i="23"/>
  <c r="T77" i="23"/>
  <c r="X77" i="23"/>
  <c r="AC77" i="23"/>
  <c r="AK77" i="23"/>
  <c r="AO77" i="23"/>
  <c r="AV77" i="23"/>
  <c r="G78" i="23"/>
  <c r="H78" i="23"/>
  <c r="N78" i="23"/>
  <c r="R78" i="23"/>
  <c r="V78" i="23"/>
  <c r="Z78" i="23"/>
  <c r="AE78" i="23"/>
  <c r="AM78" i="23"/>
  <c r="AQ78" i="23"/>
  <c r="G79" i="23"/>
  <c r="H79" i="23"/>
  <c r="L79" i="23"/>
  <c r="M79" i="23" s="1"/>
  <c r="P79" i="23"/>
  <c r="Q79" i="23" s="1"/>
  <c r="T79" i="23"/>
  <c r="U79" i="23" s="1"/>
  <c r="X79" i="23"/>
  <c r="Y79" i="23" s="1"/>
  <c r="AC79" i="23"/>
  <c r="AD79" i="23" s="1"/>
  <c r="AK79" i="23"/>
  <c r="AL79" i="23" s="1"/>
  <c r="AO79" i="23"/>
  <c r="AP79" i="23" s="1"/>
  <c r="AV79" i="23"/>
  <c r="G80" i="23"/>
  <c r="H80" i="23"/>
  <c r="L80" i="23"/>
  <c r="P80" i="23"/>
  <c r="T80" i="23"/>
  <c r="X80" i="23"/>
  <c r="AC80" i="23"/>
  <c r="AK80" i="23"/>
  <c r="AO80" i="23"/>
  <c r="AV80" i="23"/>
  <c r="G81" i="23"/>
  <c r="H81" i="23"/>
  <c r="L81" i="23"/>
  <c r="P81" i="23"/>
  <c r="T81" i="23"/>
  <c r="X81" i="23"/>
  <c r="AC81" i="23"/>
  <c r="AK81" i="23"/>
  <c r="AO81" i="23"/>
  <c r="AV81" i="23"/>
  <c r="G82" i="23"/>
  <c r="H82" i="23"/>
  <c r="L82" i="23"/>
  <c r="P82" i="23"/>
  <c r="T82" i="23"/>
  <c r="X82" i="23"/>
  <c r="AC82" i="23"/>
  <c r="AK82" i="23"/>
  <c r="AO82" i="23"/>
  <c r="AV82" i="23"/>
  <c r="G83" i="23"/>
  <c r="H83" i="23"/>
  <c r="L83" i="23"/>
  <c r="P83" i="23"/>
  <c r="T83" i="23"/>
  <c r="X83" i="23"/>
  <c r="AC83" i="23"/>
  <c r="AK83" i="23"/>
  <c r="AO83" i="23"/>
  <c r="AV83" i="23"/>
  <c r="G84" i="23"/>
  <c r="H84" i="23"/>
  <c r="L84" i="23"/>
  <c r="P84" i="23"/>
  <c r="T84" i="23"/>
  <c r="X84" i="23"/>
  <c r="AC84" i="23"/>
  <c r="AK84" i="23"/>
  <c r="AO84" i="23"/>
  <c r="AV84" i="23"/>
  <c r="G85" i="23"/>
  <c r="H85" i="23"/>
  <c r="L85" i="23"/>
  <c r="P85" i="23"/>
  <c r="T85" i="23"/>
  <c r="X85" i="23"/>
  <c r="AC85" i="23"/>
  <c r="AK85" i="23"/>
  <c r="AO85" i="23"/>
  <c r="AV85" i="23"/>
  <c r="G86" i="23"/>
  <c r="H86" i="23"/>
  <c r="L86" i="23"/>
  <c r="P86" i="23"/>
  <c r="T86" i="23"/>
  <c r="X86" i="23"/>
  <c r="AC86" i="23"/>
  <c r="AK86" i="23"/>
  <c r="AO86" i="23"/>
  <c r="AV86" i="23"/>
  <c r="I87" i="23"/>
  <c r="L87" i="23"/>
  <c r="P87" i="23"/>
  <c r="T87" i="23"/>
  <c r="X87" i="23"/>
  <c r="AC87" i="23"/>
  <c r="AK87" i="23"/>
  <c r="AO87" i="23"/>
  <c r="AV87" i="23"/>
  <c r="G88" i="23"/>
  <c r="H88" i="23"/>
  <c r="N88" i="23"/>
  <c r="R88" i="23"/>
  <c r="V88" i="23"/>
  <c r="Z88" i="23"/>
  <c r="AE88" i="23"/>
  <c r="AM88" i="23"/>
  <c r="AQ88" i="23"/>
  <c r="G89" i="23"/>
  <c r="H89" i="23"/>
  <c r="L89" i="23"/>
  <c r="M89" i="23" s="1"/>
  <c r="P89" i="23"/>
  <c r="Q89" i="23" s="1"/>
  <c r="T89" i="23"/>
  <c r="U89" i="23" s="1"/>
  <c r="X89" i="23"/>
  <c r="Y89" i="23" s="1"/>
  <c r="AC89" i="23"/>
  <c r="AD89" i="23" s="1"/>
  <c r="AK89" i="23"/>
  <c r="AL89" i="23" s="1"/>
  <c r="AO89" i="23"/>
  <c r="AP89" i="23" s="1"/>
  <c r="AV89" i="23"/>
  <c r="G90" i="23"/>
  <c r="H90" i="23"/>
  <c r="L90" i="23"/>
  <c r="P90" i="23"/>
  <c r="T90" i="23"/>
  <c r="X90" i="23"/>
  <c r="AC90" i="23"/>
  <c r="AK90" i="23"/>
  <c r="AO90" i="23"/>
  <c r="AV90" i="23"/>
  <c r="G91" i="23"/>
  <c r="H91" i="23"/>
  <c r="L91" i="23"/>
  <c r="P91" i="23"/>
  <c r="T91" i="23"/>
  <c r="X91" i="23"/>
  <c r="AC91" i="23"/>
  <c r="AK91" i="23"/>
  <c r="AO91" i="23"/>
  <c r="AV91" i="23"/>
  <c r="G92" i="23"/>
  <c r="H92" i="23"/>
  <c r="L92" i="23"/>
  <c r="P92" i="23"/>
  <c r="T92" i="23"/>
  <c r="X92" i="23"/>
  <c r="AC92" i="23"/>
  <c r="AK92" i="23"/>
  <c r="AO92" i="23"/>
  <c r="AV92" i="23"/>
  <c r="G93" i="23"/>
  <c r="H93" i="23"/>
  <c r="L93" i="23"/>
  <c r="P93" i="23"/>
  <c r="T93" i="23"/>
  <c r="X93" i="23"/>
  <c r="AC93" i="23"/>
  <c r="AK93" i="23"/>
  <c r="AO93" i="23"/>
  <c r="AV93" i="23"/>
  <c r="G94" i="23"/>
  <c r="H94" i="23"/>
  <c r="L94" i="23"/>
  <c r="P94" i="23"/>
  <c r="T94" i="23"/>
  <c r="X94" i="23"/>
  <c r="AC94" i="23"/>
  <c r="AK94" i="23"/>
  <c r="AO94" i="23"/>
  <c r="AV94" i="23"/>
  <c r="G95" i="23"/>
  <c r="H95" i="23"/>
  <c r="L95" i="23"/>
  <c r="P95" i="23"/>
  <c r="T95" i="23"/>
  <c r="X95" i="23"/>
  <c r="AC95" i="23"/>
  <c r="AK95" i="23"/>
  <c r="AO95" i="23"/>
  <c r="AV95" i="23"/>
  <c r="G96" i="23"/>
  <c r="H96" i="23"/>
  <c r="L96" i="23"/>
  <c r="P96" i="23"/>
  <c r="T96" i="23"/>
  <c r="X96" i="23"/>
  <c r="AC96" i="23"/>
  <c r="AK96" i="23"/>
  <c r="AO96" i="23"/>
  <c r="AV96" i="23"/>
  <c r="I97" i="23"/>
  <c r="L97" i="23"/>
  <c r="P97" i="23"/>
  <c r="T97" i="23"/>
  <c r="X97" i="23"/>
  <c r="AC97" i="23"/>
  <c r="AK97" i="23"/>
  <c r="AO97" i="23"/>
  <c r="AV97" i="23"/>
  <c r="G98" i="23"/>
  <c r="H98" i="23"/>
  <c r="N98" i="23"/>
  <c r="R98" i="23"/>
  <c r="V98" i="23"/>
  <c r="Z98" i="23"/>
  <c r="AE98" i="23"/>
  <c r="AM98" i="23"/>
  <c r="AQ98" i="23"/>
  <c r="G99" i="23"/>
  <c r="H99" i="23"/>
  <c r="L99" i="23"/>
  <c r="M99" i="23" s="1"/>
  <c r="P99" i="23"/>
  <c r="Q99" i="23" s="1"/>
  <c r="T99" i="23"/>
  <c r="U99" i="23" s="1"/>
  <c r="X99" i="23"/>
  <c r="Y99" i="23" s="1"/>
  <c r="AC99" i="23"/>
  <c r="AD99" i="23" s="1"/>
  <c r="AK99" i="23"/>
  <c r="AL99" i="23" s="1"/>
  <c r="AO99" i="23"/>
  <c r="AP99" i="23" s="1"/>
  <c r="AV99" i="23"/>
  <c r="G100" i="23"/>
  <c r="H100" i="23"/>
  <c r="L100" i="23"/>
  <c r="P100" i="23"/>
  <c r="T100" i="23"/>
  <c r="X100" i="23"/>
  <c r="AC100" i="23"/>
  <c r="AK100" i="23"/>
  <c r="AO100" i="23"/>
  <c r="AV100" i="23"/>
  <c r="G101" i="23"/>
  <c r="H101" i="23"/>
  <c r="L101" i="23"/>
  <c r="P101" i="23"/>
  <c r="T101" i="23"/>
  <c r="X101" i="23"/>
  <c r="AC101" i="23"/>
  <c r="AK101" i="23"/>
  <c r="AO101" i="23"/>
  <c r="AV101" i="23"/>
  <c r="G102" i="23"/>
  <c r="H102" i="23"/>
  <c r="L102" i="23"/>
  <c r="P102" i="23"/>
  <c r="T102" i="23"/>
  <c r="X102" i="23"/>
  <c r="AC102" i="23"/>
  <c r="AK102" i="23"/>
  <c r="AO102" i="23"/>
  <c r="AV102" i="23"/>
  <c r="G103" i="23"/>
  <c r="H103" i="23"/>
  <c r="L103" i="23"/>
  <c r="P103" i="23"/>
  <c r="T103" i="23"/>
  <c r="X103" i="23"/>
  <c r="AC103" i="23"/>
  <c r="AK103" i="23"/>
  <c r="AO103" i="23"/>
  <c r="AV103" i="23"/>
  <c r="G104" i="23"/>
  <c r="H104" i="23"/>
  <c r="L104" i="23"/>
  <c r="P104" i="23"/>
  <c r="T104" i="23"/>
  <c r="X104" i="23"/>
  <c r="AC104" i="23"/>
  <c r="AK104" i="23"/>
  <c r="AO104" i="23"/>
  <c r="AV104" i="23"/>
  <c r="G105" i="23"/>
  <c r="H105" i="23"/>
  <c r="L105" i="23"/>
  <c r="P105" i="23"/>
  <c r="T105" i="23"/>
  <c r="X105" i="23"/>
  <c r="AC105" i="23"/>
  <c r="AK105" i="23"/>
  <c r="AO105" i="23"/>
  <c r="AV105" i="23"/>
  <c r="G106" i="23"/>
  <c r="H106" i="23"/>
  <c r="L106" i="23"/>
  <c r="P106" i="23"/>
  <c r="T106" i="23"/>
  <c r="X106" i="23"/>
  <c r="AC106" i="23"/>
  <c r="AK106" i="23"/>
  <c r="AO106" i="23"/>
  <c r="AV106" i="23"/>
  <c r="I107" i="23"/>
  <c r="L107" i="23"/>
  <c r="P107" i="23"/>
  <c r="T107" i="23"/>
  <c r="X107" i="23"/>
  <c r="AC107" i="23"/>
  <c r="AK107" i="23"/>
  <c r="AO107" i="23"/>
  <c r="AV107" i="23"/>
  <c r="G108" i="23"/>
  <c r="H108" i="23"/>
  <c r="N108" i="23"/>
  <c r="R108" i="23"/>
  <c r="V108" i="23"/>
  <c r="Z108" i="23"/>
  <c r="AE108" i="23"/>
  <c r="AM108" i="23"/>
  <c r="AQ108" i="23"/>
  <c r="G109" i="23"/>
  <c r="H109" i="23"/>
  <c r="L109" i="23"/>
  <c r="M109" i="23" s="1"/>
  <c r="P109" i="23"/>
  <c r="Q109" i="23" s="1"/>
  <c r="T109" i="23"/>
  <c r="U109" i="23" s="1"/>
  <c r="X109" i="23"/>
  <c r="Y109" i="23" s="1"/>
  <c r="AC109" i="23"/>
  <c r="AD109" i="23" s="1"/>
  <c r="AK109" i="23"/>
  <c r="AL109" i="23" s="1"/>
  <c r="AO109" i="23"/>
  <c r="AP109" i="23" s="1"/>
  <c r="AV109" i="23"/>
  <c r="G110" i="23"/>
  <c r="H110" i="23"/>
  <c r="L110" i="23"/>
  <c r="P110" i="23"/>
  <c r="T110" i="23"/>
  <c r="X110" i="23"/>
  <c r="AC110" i="23"/>
  <c r="AK110" i="23"/>
  <c r="AO110" i="23"/>
  <c r="AV110" i="23"/>
  <c r="G111" i="23"/>
  <c r="H111" i="23"/>
  <c r="L111" i="23"/>
  <c r="P111" i="23"/>
  <c r="T111" i="23"/>
  <c r="X111" i="23"/>
  <c r="AC111" i="23"/>
  <c r="AK111" i="23"/>
  <c r="AO111" i="23"/>
  <c r="AV111" i="23"/>
  <c r="G112" i="23"/>
  <c r="H112" i="23"/>
  <c r="L112" i="23"/>
  <c r="P112" i="23"/>
  <c r="T112" i="23"/>
  <c r="X112" i="23"/>
  <c r="AC112" i="23"/>
  <c r="AK112" i="23"/>
  <c r="AO112" i="23"/>
  <c r="AV112" i="23"/>
  <c r="G113" i="23"/>
  <c r="H113" i="23"/>
  <c r="L113" i="23"/>
  <c r="P113" i="23"/>
  <c r="T113" i="23"/>
  <c r="X113" i="23"/>
  <c r="AC113" i="23"/>
  <c r="AK113" i="23"/>
  <c r="AO113" i="23"/>
  <c r="AV113" i="23"/>
  <c r="G114" i="23"/>
  <c r="H114" i="23"/>
  <c r="L114" i="23"/>
  <c r="P114" i="23"/>
  <c r="T114" i="23"/>
  <c r="X114" i="23"/>
  <c r="AC114" i="23"/>
  <c r="AK114" i="23"/>
  <c r="AO114" i="23"/>
  <c r="AV114" i="23"/>
  <c r="G115" i="23"/>
  <c r="H115" i="23"/>
  <c r="L115" i="23"/>
  <c r="P115" i="23"/>
  <c r="T115" i="23"/>
  <c r="X115" i="23"/>
  <c r="AC115" i="23"/>
  <c r="AK115" i="23"/>
  <c r="AO115" i="23"/>
  <c r="AV115" i="23"/>
  <c r="G116" i="23"/>
  <c r="H116" i="23"/>
  <c r="L116" i="23"/>
  <c r="P116" i="23"/>
  <c r="T116" i="23"/>
  <c r="X116" i="23"/>
  <c r="AC116" i="23"/>
  <c r="AK116" i="23"/>
  <c r="AO116" i="23"/>
  <c r="AV116" i="23"/>
  <c r="I117" i="23"/>
  <c r="L117" i="23"/>
  <c r="DI117" i="23" s="1"/>
  <c r="DI118" i="23" s="1"/>
  <c r="DI119" i="23" s="1"/>
  <c r="P117" i="23"/>
  <c r="T117" i="23"/>
  <c r="X117" i="23"/>
  <c r="AC117" i="23"/>
  <c r="AK117" i="23"/>
  <c r="AO117" i="23"/>
  <c r="AV117" i="23"/>
  <c r="BB51" i="23" l="1"/>
  <c r="AH115" i="23"/>
  <c r="BE25" i="23"/>
  <c r="BE21" i="23"/>
  <c r="BI22" i="23"/>
  <c r="BB46" i="23"/>
  <c r="AH60" i="23"/>
  <c r="AH110" i="23"/>
  <c r="BB30" i="23"/>
  <c r="BB54" i="23"/>
  <c r="U105" i="23"/>
  <c r="AD104" i="23"/>
  <c r="AD95" i="23"/>
  <c r="M75" i="23"/>
  <c r="M73" i="23"/>
  <c r="AH114" i="23"/>
  <c r="BB21" i="23"/>
  <c r="BB50" i="23"/>
  <c r="AH50" i="23"/>
  <c r="AH77" i="23"/>
  <c r="AH85" i="23"/>
  <c r="AH81" i="23"/>
  <c r="AH101" i="23"/>
  <c r="BB55" i="23"/>
  <c r="AH65" i="23"/>
  <c r="AH61" i="23"/>
  <c r="AH72" i="23"/>
  <c r="AH111" i="23"/>
  <c r="BI24" i="23"/>
  <c r="BB6" i="23"/>
  <c r="BB13" i="23"/>
  <c r="BB47" i="23"/>
  <c r="AH30" i="23"/>
  <c r="AH36" i="23"/>
  <c r="AH32" i="23"/>
  <c r="AH67" i="23"/>
  <c r="AH63" i="23"/>
  <c r="BE27" i="23"/>
  <c r="BE23" i="23"/>
  <c r="AP70" i="23"/>
  <c r="Q41" i="23"/>
  <c r="AH11" i="23"/>
  <c r="AH24" i="23"/>
  <c r="AH117" i="23"/>
  <c r="I100" i="23"/>
  <c r="M97" i="23"/>
  <c r="I48" i="23"/>
  <c r="Y37" i="23"/>
  <c r="I28" i="23"/>
  <c r="AL27" i="23"/>
  <c r="Q27" i="23"/>
  <c r="AH35" i="23"/>
  <c r="AH75" i="23"/>
  <c r="AH71" i="23"/>
  <c r="BI26" i="23"/>
  <c r="BB15" i="23"/>
  <c r="AH105" i="23"/>
  <c r="BB17" i="23"/>
  <c r="AD14" i="23"/>
  <c r="M14" i="23"/>
  <c r="Q4" i="23"/>
  <c r="AH37" i="23"/>
  <c r="AH34" i="23"/>
  <c r="AH43" i="23"/>
  <c r="AH47" i="23"/>
  <c r="AH76" i="23"/>
  <c r="AH95" i="23"/>
  <c r="AH91" i="23"/>
  <c r="BI27" i="23"/>
  <c r="BI23" i="23"/>
  <c r="BB16" i="23"/>
  <c r="BB32" i="23"/>
  <c r="Y5" i="23"/>
  <c r="AP4" i="23"/>
  <c r="AH99" i="23"/>
  <c r="BB35" i="23"/>
  <c r="AL13" i="23"/>
  <c r="BB36" i="23"/>
  <c r="Q115" i="23"/>
  <c r="Q113" i="23"/>
  <c r="Y105" i="23"/>
  <c r="Q104" i="23"/>
  <c r="I103" i="23"/>
  <c r="Q102" i="23"/>
  <c r="I101" i="23"/>
  <c r="I99" i="23"/>
  <c r="AP97" i="23"/>
  <c r="U97" i="23"/>
  <c r="AL93" i="23"/>
  <c r="AD87" i="23"/>
  <c r="AL86" i="23"/>
  <c r="Y85" i="23"/>
  <c r="Q84" i="23"/>
  <c r="Y83" i="23"/>
  <c r="Y81" i="23"/>
  <c r="Q80" i="23"/>
  <c r="AP77" i="23"/>
  <c r="U77" i="23"/>
  <c r="Q73" i="23"/>
  <c r="AP57" i="23"/>
  <c r="AL51" i="23"/>
  <c r="Q51" i="23"/>
  <c r="M46" i="23"/>
  <c r="AP45" i="23"/>
  <c r="AD44" i="23"/>
  <c r="AD42" i="23"/>
  <c r="M42" i="23"/>
  <c r="AP41" i="23"/>
  <c r="AD40" i="23"/>
  <c r="I38" i="23"/>
  <c r="AD17" i="23"/>
  <c r="M17" i="23"/>
  <c r="AH4" i="23"/>
  <c r="BB37" i="23"/>
  <c r="BB34" i="23"/>
  <c r="BB45" i="23"/>
  <c r="BB41" i="23"/>
  <c r="AL57" i="23"/>
  <c r="Q57" i="23"/>
  <c r="M53" i="23"/>
  <c r="AP50" i="23"/>
  <c r="AP13" i="23"/>
  <c r="AH40" i="23"/>
  <c r="AH44" i="23"/>
  <c r="AH74" i="23"/>
  <c r="AH96" i="23"/>
  <c r="AH92" i="23"/>
  <c r="AH106" i="23"/>
  <c r="BI25" i="23"/>
  <c r="BB26" i="23"/>
  <c r="BB22" i="23"/>
  <c r="BB12" i="23"/>
  <c r="BB44" i="23"/>
  <c r="BB56" i="23"/>
  <c r="BB52" i="23"/>
  <c r="BB67" i="23"/>
  <c r="BB63" i="23"/>
  <c r="BI20" i="23"/>
  <c r="BB40" i="23"/>
  <c r="Q47" i="23"/>
  <c r="M5" i="23"/>
  <c r="Y4" i="23"/>
  <c r="AH41" i="23"/>
  <c r="AH45" i="23"/>
  <c r="AH102" i="23"/>
  <c r="AH116" i="23"/>
  <c r="AH112" i="23"/>
  <c r="BB25" i="23"/>
  <c r="BB24" i="23"/>
  <c r="BE26" i="23"/>
  <c r="BE22" i="23"/>
  <c r="BB11" i="23"/>
  <c r="BB8" i="23"/>
  <c r="BB5" i="23"/>
  <c r="BB42" i="23"/>
  <c r="AH107" i="23"/>
  <c r="AH104" i="23"/>
  <c r="AL14" i="23"/>
  <c r="Q14" i="23"/>
  <c r="AH33" i="23"/>
  <c r="AH42" i="23"/>
  <c r="AH46" i="23"/>
  <c r="AH87" i="23"/>
  <c r="AH83" i="23"/>
  <c r="AH90" i="23"/>
  <c r="AH97" i="23"/>
  <c r="AH94" i="23"/>
  <c r="BI21" i="23"/>
  <c r="BB27" i="23"/>
  <c r="BB23" i="23"/>
  <c r="BE24" i="23"/>
  <c r="BB7" i="23"/>
  <c r="BB57" i="23"/>
  <c r="BB65" i="23"/>
  <c r="BB61" i="23"/>
  <c r="BB60" i="23"/>
  <c r="BB62" i="23"/>
  <c r="BB64" i="23"/>
  <c r="BB66" i="23"/>
  <c r="BB53" i="23"/>
  <c r="BB43" i="23"/>
  <c r="BB33" i="23"/>
  <c r="BB4" i="23"/>
  <c r="BB14" i="23"/>
  <c r="BE20" i="23"/>
  <c r="BB20" i="23"/>
  <c r="AH6" i="23"/>
  <c r="AH23" i="23"/>
  <c r="AH113" i="23"/>
  <c r="AH103" i="23"/>
  <c r="AH93" i="23"/>
  <c r="AH80" i="23"/>
  <c r="AH82" i="23"/>
  <c r="AH84" i="23"/>
  <c r="AH86" i="23"/>
  <c r="AH73" i="23"/>
  <c r="AH70" i="23"/>
  <c r="AH62" i="23"/>
  <c r="AH64" i="23"/>
  <c r="AH66" i="23"/>
  <c r="AH51" i="23"/>
  <c r="AH55" i="23"/>
  <c r="AH57" i="23"/>
  <c r="AH54" i="23"/>
  <c r="AH52" i="23"/>
  <c r="AH56" i="23"/>
  <c r="AH53" i="23"/>
  <c r="AH26" i="23"/>
  <c r="AH22" i="23"/>
  <c r="AH12" i="23"/>
  <c r="AH25" i="23"/>
  <c r="AH27" i="23"/>
  <c r="AH5" i="23"/>
  <c r="AH17" i="23"/>
  <c r="AH13" i="23"/>
  <c r="AH8" i="23"/>
  <c r="AH15" i="23"/>
  <c r="AH7" i="23"/>
  <c r="AH14" i="23"/>
  <c r="AH16" i="23"/>
  <c r="AP47" i="23"/>
  <c r="I56" i="23"/>
  <c r="U5" i="23"/>
  <c r="Q116" i="23"/>
  <c r="Y113" i="23"/>
  <c r="Q112" i="23"/>
  <c r="Y111" i="23"/>
  <c r="AL105" i="23"/>
  <c r="Y95" i="23"/>
  <c r="AL94" i="23"/>
  <c r="Y91" i="23"/>
  <c r="Y86" i="23"/>
  <c r="AL76" i="23"/>
  <c r="Q76" i="23"/>
  <c r="Y75" i="23"/>
  <c r="Q70" i="23"/>
  <c r="Y66" i="23"/>
  <c r="AL52" i="23"/>
  <c r="AP40" i="23"/>
  <c r="U40" i="23"/>
  <c r="AL12" i="23"/>
  <c r="Q12" i="23"/>
  <c r="I61" i="23"/>
  <c r="Y117" i="23"/>
  <c r="AD101" i="23"/>
  <c r="AD94" i="23"/>
  <c r="AD90" i="23"/>
  <c r="AL87" i="23"/>
  <c r="Q87" i="23"/>
  <c r="AP86" i="23"/>
  <c r="AD85" i="23"/>
  <c r="M83" i="23"/>
  <c r="AP82" i="23"/>
  <c r="M81" i="23"/>
  <c r="AP80" i="23"/>
  <c r="Y77" i="23"/>
  <c r="AP75" i="23"/>
  <c r="I68" i="23"/>
  <c r="AL67" i="23"/>
  <c r="Q67" i="23"/>
  <c r="AD56" i="23"/>
  <c r="Y41" i="23"/>
  <c r="I41" i="23"/>
  <c r="Y11" i="23"/>
  <c r="M56" i="23"/>
  <c r="Q16" i="23"/>
  <c r="AL16" i="23"/>
  <c r="M70" i="23"/>
  <c r="U16" i="23"/>
  <c r="U116" i="23"/>
  <c r="M115" i="23"/>
  <c r="M113" i="23"/>
  <c r="U112" i="23"/>
  <c r="M111" i="23"/>
  <c r="U110" i="23"/>
  <c r="M107" i="23"/>
  <c r="AP106" i="23"/>
  <c r="I105" i="23"/>
  <c r="I79" i="23"/>
  <c r="Y16" i="23"/>
  <c r="M117" i="23"/>
  <c r="DJ117" i="23" s="1"/>
  <c r="DJ118" i="23" s="1"/>
  <c r="DJ119" i="23" s="1"/>
  <c r="I70" i="23"/>
  <c r="I40" i="23"/>
  <c r="I3" i="23"/>
  <c r="M16" i="23"/>
  <c r="AP117" i="23"/>
  <c r="Q110" i="23"/>
  <c r="AD107" i="23"/>
  <c r="AL92" i="23"/>
  <c r="AD91" i="23"/>
  <c r="M91" i="23"/>
  <c r="AP90" i="23"/>
  <c r="I83" i="23"/>
  <c r="I81" i="23"/>
  <c r="AD76" i="23"/>
  <c r="M76" i="23"/>
  <c r="AL70" i="23"/>
  <c r="I63" i="23"/>
  <c r="I51" i="23"/>
  <c r="I9" i="23"/>
  <c r="U8" i="23"/>
  <c r="AL5" i="23"/>
  <c r="AP16" i="23"/>
  <c r="Q117" i="23"/>
  <c r="AD114" i="23"/>
  <c r="AP113" i="23"/>
  <c r="AD112" i="23"/>
  <c r="AD110" i="23"/>
  <c r="U106" i="23"/>
  <c r="M105" i="23"/>
  <c r="AL96" i="23"/>
  <c r="M95" i="23"/>
  <c r="AP94" i="23"/>
  <c r="AD92" i="23"/>
  <c r="U90" i="23"/>
  <c r="AP85" i="23"/>
  <c r="AP71" i="23"/>
  <c r="I52" i="23"/>
  <c r="Y45" i="23"/>
  <c r="I43" i="23"/>
  <c r="AL116" i="23"/>
  <c r="AD115" i="23"/>
  <c r="I114" i="23"/>
  <c r="I112" i="23"/>
  <c r="I110" i="23"/>
  <c r="Y97" i="23"/>
  <c r="I86" i="23"/>
  <c r="I72" i="23"/>
  <c r="AP67" i="23"/>
  <c r="U67" i="23"/>
  <c r="I66" i="23"/>
  <c r="I64" i="23"/>
  <c r="I59" i="23"/>
  <c r="I55" i="23"/>
  <c r="I53" i="23"/>
  <c r="AD37" i="23"/>
  <c r="M37" i="23"/>
  <c r="AD15" i="23"/>
  <c r="M15" i="23"/>
  <c r="I10" i="23"/>
  <c r="I6" i="23"/>
  <c r="I5" i="23"/>
  <c r="I4" i="23"/>
  <c r="AD16" i="23"/>
  <c r="Y12" i="23"/>
  <c r="Y15" i="23"/>
  <c r="Y17" i="23"/>
  <c r="U11" i="23"/>
  <c r="AL90" i="23"/>
  <c r="AL91" i="23"/>
  <c r="AL117" i="23"/>
  <c r="AD116" i="23"/>
  <c r="Y107" i="23"/>
  <c r="AP103" i="23"/>
  <c r="M92" i="23"/>
  <c r="U117" i="23"/>
  <c r="Y115" i="23"/>
  <c r="U114" i="23"/>
  <c r="Q111" i="23"/>
  <c r="AL100" i="23"/>
  <c r="AP95" i="23"/>
  <c r="U94" i="23"/>
  <c r="Q93" i="23"/>
  <c r="AP91" i="23"/>
  <c r="Q10" i="23"/>
  <c r="Q11" i="23"/>
  <c r="AD117" i="23"/>
  <c r="AP115" i="23"/>
  <c r="Q114" i="23"/>
  <c r="AL112" i="23"/>
  <c r="AD111" i="23"/>
  <c r="AP107" i="23"/>
  <c r="Q106" i="23"/>
  <c r="AP104" i="23"/>
  <c r="AL103" i="23"/>
  <c r="Q103" i="23"/>
  <c r="M77" i="23"/>
  <c r="I74" i="23"/>
  <c r="AL71" i="23"/>
  <c r="Q71" i="23"/>
  <c r="Q72" i="23"/>
  <c r="AL11" i="23"/>
  <c r="I116" i="23"/>
  <c r="I88" i="23"/>
  <c r="U87" i="23"/>
  <c r="Q50" i="23"/>
  <c r="I15" i="23"/>
  <c r="Q13" i="23"/>
  <c r="Q8" i="23"/>
  <c r="AD5" i="23"/>
  <c r="AD102" i="23"/>
  <c r="M102" i="23"/>
  <c r="AP101" i="23"/>
  <c r="U101" i="23"/>
  <c r="Q100" i="23"/>
  <c r="Y96" i="23"/>
  <c r="AD93" i="23"/>
  <c r="M93" i="23"/>
  <c r="AP92" i="23"/>
  <c r="U85" i="23"/>
  <c r="AD84" i="23"/>
  <c r="M84" i="23"/>
  <c r="AP83" i="23"/>
  <c r="U83" i="23"/>
  <c r="AP81" i="23"/>
  <c r="U81" i="23"/>
  <c r="AD80" i="23"/>
  <c r="M80" i="23"/>
  <c r="Q74" i="23"/>
  <c r="AL72" i="23"/>
  <c r="Q52" i="23"/>
  <c r="AD50" i="23"/>
  <c r="AP46" i="23"/>
  <c r="U46" i="23"/>
  <c r="AD45" i="23"/>
  <c r="Q45" i="23"/>
  <c r="Q43" i="23"/>
  <c r="Y43" i="23"/>
  <c r="AP35" i="23"/>
  <c r="U35" i="23"/>
  <c r="AD34" i="23"/>
  <c r="AP33" i="23"/>
  <c r="U33" i="23"/>
  <c r="AD32" i="23"/>
  <c r="M32" i="23"/>
  <c r="AD30" i="23"/>
  <c r="M30" i="23"/>
  <c r="AP26" i="23"/>
  <c r="U26" i="23"/>
  <c r="AD25" i="23"/>
  <c r="M25" i="23"/>
  <c r="AP24" i="23"/>
  <c r="U24" i="23"/>
  <c r="AD23" i="23"/>
  <c r="M23" i="23"/>
  <c r="AP22" i="23"/>
  <c r="U22" i="23"/>
  <c r="AD21" i="23"/>
  <c r="M21" i="23"/>
  <c r="AP20" i="23"/>
  <c r="U20" i="23"/>
  <c r="U17" i="23"/>
  <c r="AD8" i="23"/>
  <c r="AL114" i="23"/>
  <c r="AD113" i="23"/>
  <c r="AP111" i="23"/>
  <c r="AL110" i="23"/>
  <c r="I108" i="23"/>
  <c r="AL107" i="23"/>
  <c r="AD106" i="23"/>
  <c r="U104" i="23"/>
  <c r="AD103" i="23"/>
  <c r="M103" i="23"/>
  <c r="I102" i="23"/>
  <c r="AL101" i="23"/>
  <c r="Q101" i="23"/>
  <c r="AD100" i="23"/>
  <c r="AP96" i="23"/>
  <c r="M94" i="23"/>
  <c r="AP93" i="23"/>
  <c r="Y93" i="23"/>
  <c r="U92" i="23"/>
  <c r="Q91" i="23"/>
  <c r="M90" i="23"/>
  <c r="AP87" i="23"/>
  <c r="Y87" i="23"/>
  <c r="M86" i="23"/>
  <c r="Q85" i="23"/>
  <c r="AL83" i="23"/>
  <c r="AP76" i="23"/>
  <c r="U76" i="23"/>
  <c r="AL75" i="23"/>
  <c r="Q75" i="23"/>
  <c r="M74" i="23"/>
  <c r="AP73" i="23"/>
  <c r="AD67" i="23"/>
  <c r="M67" i="23"/>
  <c r="I65" i="23"/>
  <c r="I60" i="23"/>
  <c r="Y57" i="23"/>
  <c r="I54" i="23"/>
  <c r="M52" i="23"/>
  <c r="AP51" i="23"/>
  <c r="I50" i="23"/>
  <c r="AD47" i="23"/>
  <c r="M47" i="23"/>
  <c r="AL46" i="23"/>
  <c r="AP44" i="23"/>
  <c r="U44" i="23"/>
  <c r="AD43" i="23"/>
  <c r="U42" i="23"/>
  <c r="AD41" i="23"/>
  <c r="M40" i="23"/>
  <c r="I39" i="23"/>
  <c r="AP37" i="23"/>
  <c r="Y36" i="23"/>
  <c r="I36" i="23"/>
  <c r="AL35" i="23"/>
  <c r="I34" i="23"/>
  <c r="I32" i="23"/>
  <c r="I30" i="23"/>
  <c r="AD27" i="23"/>
  <c r="M27" i="23"/>
  <c r="I25" i="23"/>
  <c r="I23" i="23"/>
  <c r="I21" i="23"/>
  <c r="I19" i="23"/>
  <c r="I16" i="23"/>
  <c r="Y13" i="23"/>
  <c r="AP12" i="23"/>
  <c r="U12" i="23"/>
  <c r="Y8" i="23"/>
  <c r="AL4" i="23"/>
  <c r="AD11" i="23"/>
  <c r="AP116" i="23"/>
  <c r="Y116" i="23"/>
  <c r="AL115" i="23"/>
  <c r="U115" i="23"/>
  <c r="AL113" i="23"/>
  <c r="AL111" i="23"/>
  <c r="U111" i="23"/>
  <c r="U107" i="23"/>
  <c r="AD105" i="23"/>
  <c r="Q105" i="23"/>
  <c r="M104" i="23"/>
  <c r="M85" i="23"/>
  <c r="AP84" i="23"/>
  <c r="AL73" i="23"/>
  <c r="AD46" i="23"/>
  <c r="AP11" i="23"/>
  <c r="AL36" i="23"/>
  <c r="AL37" i="23"/>
  <c r="AP114" i="23"/>
  <c r="Y114" i="23"/>
  <c r="U113" i="23"/>
  <c r="AP112" i="23"/>
  <c r="Y112" i="23"/>
  <c r="AP110" i="23"/>
  <c r="Y110" i="23"/>
  <c r="Y106" i="23"/>
  <c r="M106" i="23"/>
  <c r="Y103" i="23"/>
  <c r="U102" i="23"/>
  <c r="M100" i="23"/>
  <c r="M116" i="23"/>
  <c r="I115" i="23"/>
  <c r="M114" i="23"/>
  <c r="I113" i="23"/>
  <c r="M112" i="23"/>
  <c r="I111" i="23"/>
  <c r="M110" i="23"/>
  <c r="I109" i="23"/>
  <c r="AL106" i="23"/>
  <c r="AP105" i="23"/>
  <c r="AL104" i="23"/>
  <c r="I104" i="23"/>
  <c r="U103" i="23"/>
  <c r="M101" i="23"/>
  <c r="Y100" i="23"/>
  <c r="Q96" i="23"/>
  <c r="M87" i="23"/>
  <c r="I85" i="23"/>
  <c r="AL81" i="23"/>
  <c r="Q81" i="23"/>
  <c r="Q77" i="23"/>
  <c r="AL74" i="23"/>
  <c r="M71" i="23"/>
  <c r="AP42" i="23"/>
  <c r="I13" i="23"/>
  <c r="M11" i="23"/>
  <c r="I2" i="23"/>
  <c r="Q107" i="23"/>
  <c r="I106" i="23"/>
  <c r="I95" i="23"/>
  <c r="I93" i="23"/>
  <c r="I91" i="23"/>
  <c r="I89" i="23"/>
  <c r="Q86" i="23"/>
  <c r="U72" i="23"/>
  <c r="U70" i="23"/>
  <c r="AD57" i="23"/>
  <c r="Q5" i="23"/>
  <c r="Y104" i="23"/>
  <c r="AL102" i="23"/>
  <c r="I98" i="23"/>
  <c r="AL97" i="23"/>
  <c r="AD96" i="23"/>
  <c r="M96" i="23"/>
  <c r="Q94" i="23"/>
  <c r="U93" i="23"/>
  <c r="Q92" i="23"/>
  <c r="U91" i="23"/>
  <c r="Q90" i="23"/>
  <c r="AD86" i="23"/>
  <c r="Q82" i="23"/>
  <c r="AL77" i="23"/>
  <c r="AP74" i="23"/>
  <c r="Y67" i="23"/>
  <c r="AP56" i="23"/>
  <c r="U56" i="23"/>
  <c r="U50" i="23"/>
  <c r="U47" i="23"/>
  <c r="M44" i="23"/>
  <c r="AP43" i="23"/>
  <c r="I42" i="23"/>
  <c r="U37" i="23"/>
  <c r="AD35" i="23"/>
  <c r="Q35" i="23"/>
  <c r="Y34" i="23"/>
  <c r="AL33" i="23"/>
  <c r="Q33" i="23"/>
  <c r="Y32" i="23"/>
  <c r="Y30" i="23"/>
  <c r="AL26" i="23"/>
  <c r="Q26" i="23"/>
  <c r="Y25" i="23"/>
  <c r="AL24" i="23"/>
  <c r="Q24" i="23"/>
  <c r="Y23" i="23"/>
  <c r="AL22" i="23"/>
  <c r="Q22" i="23"/>
  <c r="Y21" i="23"/>
  <c r="AL20" i="23"/>
  <c r="Q20" i="23"/>
  <c r="Q17" i="23"/>
  <c r="U13" i="23"/>
  <c r="I11" i="23"/>
  <c r="AP8" i="23"/>
  <c r="I7" i="23"/>
  <c r="AP5" i="23"/>
  <c r="M4" i="23"/>
  <c r="Y101" i="23"/>
  <c r="U95" i="23"/>
  <c r="Y94" i="23"/>
  <c r="Y92" i="23"/>
  <c r="Y90" i="23"/>
  <c r="AL85" i="23"/>
  <c r="U84" i="23"/>
  <c r="AD82" i="23"/>
  <c r="M82" i="23"/>
  <c r="U80" i="23"/>
  <c r="AD77" i="23"/>
  <c r="I76" i="23"/>
  <c r="U74" i="23"/>
  <c r="AP72" i="23"/>
  <c r="M72" i="23"/>
  <c r="AL66" i="23"/>
  <c r="Q66" i="23"/>
  <c r="I62" i="23"/>
  <c r="I58" i="23"/>
  <c r="M51" i="23"/>
  <c r="I49" i="23"/>
  <c r="I45" i="23"/>
  <c r="I44" i="23"/>
  <c r="Q37" i="23"/>
  <c r="AP36" i="23"/>
  <c r="Y35" i="23"/>
  <c r="I18" i="23"/>
  <c r="Y14" i="23"/>
  <c r="I14" i="23"/>
  <c r="I12" i="23"/>
  <c r="M8" i="23"/>
  <c r="U4" i="23"/>
  <c r="I46" i="23"/>
  <c r="U36" i="23"/>
  <c r="I33" i="23"/>
  <c r="I29" i="23"/>
  <c r="I26" i="23"/>
  <c r="I24" i="23"/>
  <c r="I22" i="23"/>
  <c r="I20" i="23"/>
  <c r="AD6" i="23"/>
  <c r="AD4" i="23"/>
  <c r="AD72" i="23"/>
  <c r="AD73" i="23"/>
  <c r="M65" i="23"/>
  <c r="M66" i="23"/>
  <c r="AP61" i="23"/>
  <c r="AP62" i="23"/>
  <c r="Q60" i="23"/>
  <c r="Q61" i="23"/>
  <c r="AD59" i="23"/>
  <c r="AD60" i="23"/>
  <c r="U52" i="23"/>
  <c r="U53" i="23"/>
  <c r="AD12" i="23"/>
  <c r="AD13" i="23"/>
  <c r="U6" i="23"/>
  <c r="U7" i="23"/>
  <c r="Y102" i="23"/>
  <c r="AP100" i="23"/>
  <c r="Q95" i="23"/>
  <c r="Y73" i="23"/>
  <c r="Y74" i="23"/>
  <c r="AD70" i="23"/>
  <c r="AD71" i="23"/>
  <c r="Y76" i="23"/>
  <c r="AL60" i="23"/>
  <c r="AL61" i="23"/>
  <c r="Q55" i="23"/>
  <c r="Q56" i="23"/>
  <c r="M12" i="23"/>
  <c r="M13" i="23"/>
  <c r="AP6" i="23"/>
  <c r="AP7" i="23"/>
  <c r="AD97" i="23"/>
  <c r="U96" i="23"/>
  <c r="Y71" i="23"/>
  <c r="Y72" i="23"/>
  <c r="AP102" i="23"/>
  <c r="Q83" i="23"/>
  <c r="Y69" i="23"/>
  <c r="Y70" i="23"/>
  <c r="AD65" i="23"/>
  <c r="AD66" i="23"/>
  <c r="Y64" i="23"/>
  <c r="Y65" i="23"/>
  <c r="U61" i="23"/>
  <c r="U62" i="23"/>
  <c r="AL55" i="23"/>
  <c r="AL56" i="23"/>
  <c r="AL42" i="23"/>
  <c r="AL43" i="23"/>
  <c r="BO3" i="23"/>
  <c r="BO4" i="23"/>
  <c r="BO2" i="23"/>
  <c r="BO5" i="23"/>
  <c r="BO6" i="23"/>
  <c r="U100" i="23"/>
  <c r="Q97" i="23"/>
  <c r="I96" i="23"/>
  <c r="AL95" i="23"/>
  <c r="I94" i="23"/>
  <c r="I92" i="23"/>
  <c r="I90" i="23"/>
  <c r="U86" i="23"/>
  <c r="U82" i="23"/>
  <c r="AD74" i="23"/>
  <c r="AD75" i="23"/>
  <c r="Y84" i="23"/>
  <c r="AD83" i="23"/>
  <c r="Y82" i="23"/>
  <c r="AD81" i="23"/>
  <c r="Y80" i="23"/>
  <c r="U75" i="23"/>
  <c r="U73" i="23"/>
  <c r="U71" i="23"/>
  <c r="AD63" i="23"/>
  <c r="AD64" i="23"/>
  <c r="M63" i="23"/>
  <c r="M64" i="23"/>
  <c r="Y62" i="23"/>
  <c r="Y63" i="23"/>
  <c r="AP59" i="23"/>
  <c r="AP60" i="23"/>
  <c r="M57" i="23"/>
  <c r="AP54" i="23"/>
  <c r="AP55" i="23"/>
  <c r="U54" i="23"/>
  <c r="U55" i="23"/>
  <c r="AL53" i="23"/>
  <c r="AL54" i="23"/>
  <c r="Q53" i="23"/>
  <c r="Q54" i="23"/>
  <c r="AL44" i="23"/>
  <c r="AL45" i="23"/>
  <c r="AL84" i="23"/>
  <c r="AL82" i="23"/>
  <c r="AL80" i="23"/>
  <c r="I78" i="23"/>
  <c r="I75" i="23"/>
  <c r="I73" i="23"/>
  <c r="I71" i="23"/>
  <c r="I69" i="23"/>
  <c r="AP65" i="23"/>
  <c r="AP66" i="23"/>
  <c r="U65" i="23"/>
  <c r="U66" i="23"/>
  <c r="AL64" i="23"/>
  <c r="AL65" i="23"/>
  <c r="Q64" i="23"/>
  <c r="Q65" i="23"/>
  <c r="AD61" i="23"/>
  <c r="AD62" i="23"/>
  <c r="M61" i="23"/>
  <c r="M62" i="23"/>
  <c r="Y60" i="23"/>
  <c r="Y61" i="23"/>
  <c r="M59" i="23"/>
  <c r="M60" i="23"/>
  <c r="U57" i="23"/>
  <c r="Y55" i="23"/>
  <c r="Y56" i="23"/>
  <c r="AD52" i="23"/>
  <c r="AD53" i="23"/>
  <c r="Y51" i="23"/>
  <c r="Y52" i="23"/>
  <c r="AP14" i="23"/>
  <c r="AP15" i="23"/>
  <c r="U14" i="23"/>
  <c r="U15" i="23"/>
  <c r="I84" i="23"/>
  <c r="I82" i="23"/>
  <c r="I80" i="23"/>
  <c r="AP63" i="23"/>
  <c r="AP64" i="23"/>
  <c r="U63" i="23"/>
  <c r="U64" i="23"/>
  <c r="AL62" i="23"/>
  <c r="AL63" i="23"/>
  <c r="Q62" i="23"/>
  <c r="Q63" i="23"/>
  <c r="U59" i="23"/>
  <c r="U60" i="23"/>
  <c r="AD54" i="23"/>
  <c r="AD55" i="23"/>
  <c r="M54" i="23"/>
  <c r="M55" i="23"/>
  <c r="Y53" i="23"/>
  <c r="Y54" i="23"/>
  <c r="AP52" i="23"/>
  <c r="AP53" i="23"/>
  <c r="AL40" i="23"/>
  <c r="AL41" i="23"/>
  <c r="Q36" i="23"/>
  <c r="M34" i="23"/>
  <c r="M35" i="23"/>
  <c r="U51" i="23"/>
  <c r="M45" i="23"/>
  <c r="M43" i="23"/>
  <c r="M41" i="23"/>
  <c r="AL6" i="23"/>
  <c r="AL7" i="23"/>
  <c r="Q6" i="23"/>
  <c r="Q7" i="23"/>
  <c r="AD51" i="23"/>
  <c r="Y50" i="23"/>
  <c r="Y47" i="23"/>
  <c r="Q46" i="23"/>
  <c r="U45" i="23"/>
  <c r="Q44" i="23"/>
  <c r="U43" i="23"/>
  <c r="Q42" i="23"/>
  <c r="U41" i="23"/>
  <c r="Q40" i="23"/>
  <c r="AD36" i="23"/>
  <c r="AP34" i="23"/>
  <c r="AL50" i="23"/>
  <c r="AL47" i="23"/>
  <c r="Y46" i="23"/>
  <c r="Y44" i="23"/>
  <c r="Y42" i="23"/>
  <c r="Y40" i="23"/>
  <c r="AL34" i="23"/>
  <c r="Q34" i="23"/>
  <c r="Y33" i="23"/>
  <c r="AL32" i="23"/>
  <c r="Q32" i="23"/>
  <c r="AL30" i="23"/>
  <c r="Q30" i="23"/>
  <c r="AP27" i="23"/>
  <c r="U27" i="23"/>
  <c r="Y26" i="23"/>
  <c r="AL25" i="23"/>
  <c r="Q25" i="23"/>
  <c r="Y24" i="23"/>
  <c r="AL23" i="23"/>
  <c r="Q23" i="23"/>
  <c r="Y22" i="23"/>
  <c r="AL21" i="23"/>
  <c r="Q21" i="23"/>
  <c r="Y20" i="23"/>
  <c r="AL15" i="23"/>
  <c r="Q15" i="23"/>
  <c r="M36" i="23"/>
  <c r="I35" i="23"/>
  <c r="U34" i="23"/>
  <c r="AD33" i="23"/>
  <c r="M33" i="23"/>
  <c r="AP32" i="23"/>
  <c r="U32" i="23"/>
  <c r="AP30" i="23"/>
  <c r="U30" i="23"/>
  <c r="Y27" i="23"/>
  <c r="AD26" i="23"/>
  <c r="M26" i="23"/>
  <c r="AP25" i="23"/>
  <c r="U25" i="23"/>
  <c r="AD24" i="23"/>
  <c r="M24" i="23"/>
  <c r="AP23" i="23"/>
  <c r="U23" i="23"/>
  <c r="AD22" i="23"/>
  <c r="M22" i="23"/>
  <c r="AP21" i="23"/>
  <c r="U21" i="23"/>
  <c r="AD20" i="23"/>
  <c r="M20" i="23"/>
  <c r="AX4" i="2" l="1"/>
  <c r="AW4" i="2"/>
  <c r="AW3" i="2"/>
  <c r="AY3" i="2" l="1"/>
  <c r="AX3" i="2"/>
  <c r="AW2" i="2"/>
  <c r="AX2" i="2"/>
  <c r="AY2" i="2"/>
  <c r="AW8" i="2"/>
  <c r="AX8" i="2"/>
  <c r="AY8" i="2"/>
  <c r="AW9" i="2"/>
  <c r="AX9" i="2"/>
  <c r="AY9" i="2"/>
  <c r="AW10" i="2"/>
  <c r="AX10" i="2"/>
  <c r="AY10" i="2"/>
  <c r="AW11" i="2"/>
  <c r="AX11" i="2"/>
  <c r="AY11" i="2"/>
  <c r="AW12" i="2"/>
  <c r="AX12" i="2"/>
  <c r="AY12" i="2"/>
  <c r="AW13" i="2"/>
  <c r="AX13" i="2"/>
  <c r="AY13" i="2"/>
  <c r="AW14" i="2"/>
  <c r="AX14" i="2"/>
  <c r="AY14" i="2"/>
  <c r="AW15" i="2"/>
  <c r="AX15" i="2"/>
  <c r="AY15" i="2"/>
  <c r="AW16" i="2"/>
  <c r="AX16" i="2"/>
  <c r="AY16" i="2"/>
  <c r="AW17" i="2"/>
  <c r="AX17" i="2"/>
  <c r="AY17" i="2"/>
  <c r="AW18" i="2"/>
  <c r="AX18" i="2"/>
  <c r="AY18" i="2"/>
  <c r="AW19" i="2"/>
  <c r="AX19" i="2"/>
  <c r="AY19" i="2"/>
  <c r="AW20" i="2"/>
  <c r="AX20" i="2"/>
  <c r="AY20" i="2"/>
  <c r="AW21" i="2"/>
  <c r="AX21" i="2"/>
  <c r="AY21" i="2"/>
  <c r="AW22" i="2"/>
  <c r="AX22" i="2"/>
  <c r="AY22" i="2"/>
  <c r="AW23" i="2"/>
  <c r="AX23" i="2"/>
  <c r="AY23" i="2"/>
  <c r="AW24" i="2"/>
  <c r="AX24" i="2"/>
  <c r="AY24" i="2"/>
  <c r="AW25" i="2"/>
  <c r="AX25" i="2"/>
  <c r="AY25" i="2"/>
  <c r="AW26" i="2"/>
  <c r="AX26" i="2"/>
  <c r="AY26" i="2"/>
  <c r="AW27" i="2"/>
  <c r="AX27" i="2"/>
  <c r="AY27" i="2"/>
  <c r="AW28" i="2"/>
  <c r="AX28" i="2"/>
  <c r="AY28" i="2"/>
  <c r="AW29" i="2"/>
  <c r="AX29" i="2"/>
  <c r="AY29" i="2"/>
  <c r="AW30" i="2"/>
  <c r="AX30" i="2"/>
  <c r="AY30" i="2"/>
  <c r="AW31" i="2"/>
  <c r="AX31" i="2"/>
  <c r="AY31" i="2"/>
  <c r="AW32" i="2"/>
  <c r="AX32" i="2"/>
  <c r="AY32" i="2"/>
  <c r="AW33" i="2"/>
  <c r="AX33" i="2"/>
  <c r="AY33" i="2"/>
  <c r="AW34" i="2"/>
  <c r="AX34" i="2"/>
  <c r="AY34" i="2"/>
  <c r="AW35" i="2"/>
  <c r="AX35" i="2"/>
  <c r="AY35" i="2"/>
  <c r="AW36" i="2"/>
  <c r="AX36" i="2"/>
  <c r="AY36" i="2"/>
  <c r="AW37" i="2"/>
  <c r="AX37" i="2"/>
  <c r="AY37" i="2"/>
  <c r="AW38" i="2"/>
  <c r="AX38" i="2"/>
  <c r="AY38" i="2"/>
  <c r="AW39" i="2"/>
  <c r="AX39" i="2"/>
  <c r="AY39" i="2"/>
  <c r="AW40" i="2"/>
  <c r="AX40" i="2"/>
  <c r="AY40" i="2"/>
  <c r="AW41" i="2"/>
  <c r="AX41" i="2"/>
  <c r="AY41" i="2"/>
  <c r="AW42" i="2"/>
  <c r="AX42" i="2"/>
  <c r="AY42" i="2"/>
  <c r="AW43" i="2"/>
  <c r="AX43" i="2"/>
  <c r="AY43" i="2"/>
  <c r="AW44" i="2"/>
  <c r="AX44" i="2"/>
  <c r="AY44" i="2"/>
  <c r="AW45" i="2"/>
  <c r="AX45" i="2"/>
  <c r="AY45" i="2"/>
  <c r="AW46" i="2"/>
  <c r="AX46" i="2"/>
  <c r="AY46" i="2"/>
  <c r="AW47" i="2"/>
  <c r="AX47" i="2"/>
  <c r="AY47" i="2"/>
  <c r="AW48" i="2"/>
  <c r="AX48" i="2"/>
  <c r="AY48" i="2"/>
  <c r="AW49" i="2"/>
  <c r="AX49" i="2"/>
  <c r="AY49" i="2"/>
  <c r="AW50" i="2"/>
  <c r="AX50" i="2"/>
  <c r="AY50" i="2"/>
  <c r="AW51" i="2"/>
  <c r="AX51" i="2"/>
  <c r="AY51" i="2"/>
  <c r="AW52" i="2"/>
  <c r="AX52" i="2"/>
  <c r="AY52" i="2"/>
  <c r="AW53" i="2"/>
  <c r="AX53" i="2"/>
  <c r="AY53" i="2"/>
  <c r="AW54" i="2"/>
  <c r="AX54" i="2"/>
  <c r="AY54" i="2"/>
  <c r="AW55" i="2"/>
  <c r="AX55" i="2"/>
  <c r="AY55" i="2"/>
  <c r="AW56" i="2"/>
  <c r="AX56" i="2"/>
  <c r="AY56" i="2"/>
  <c r="AW57" i="2"/>
  <c r="AX57" i="2"/>
  <c r="AY57" i="2"/>
  <c r="AW58" i="2"/>
  <c r="AX58" i="2"/>
  <c r="AY58" i="2"/>
  <c r="AW59" i="2"/>
  <c r="AX59" i="2"/>
  <c r="AY59" i="2"/>
  <c r="AW60" i="2"/>
  <c r="AX60" i="2"/>
  <c r="AY60" i="2"/>
  <c r="AW61" i="2"/>
  <c r="AX61" i="2"/>
  <c r="AY61" i="2"/>
  <c r="AW62" i="2"/>
  <c r="AX62" i="2"/>
  <c r="AY62" i="2"/>
  <c r="AW63" i="2"/>
  <c r="AX63" i="2"/>
  <c r="AY63" i="2"/>
  <c r="AW64" i="2"/>
  <c r="AX64" i="2"/>
  <c r="AY64" i="2"/>
  <c r="AW65" i="2"/>
  <c r="AX65" i="2"/>
  <c r="AY65" i="2"/>
  <c r="AW66" i="2"/>
  <c r="AX66" i="2"/>
  <c r="AY66" i="2"/>
  <c r="AW67" i="2"/>
  <c r="AX67" i="2"/>
  <c r="AY67" i="2"/>
  <c r="AW68" i="2"/>
  <c r="AX68" i="2"/>
  <c r="AY68" i="2"/>
  <c r="AW69" i="2"/>
  <c r="AX69" i="2"/>
  <c r="AY69" i="2"/>
  <c r="AW70" i="2"/>
  <c r="AX70" i="2"/>
  <c r="AY70" i="2"/>
  <c r="AW71" i="2"/>
  <c r="AX71" i="2"/>
  <c r="AY71" i="2"/>
  <c r="AW72" i="2"/>
  <c r="AX72" i="2"/>
  <c r="AY72" i="2"/>
  <c r="AW73" i="2"/>
  <c r="AX73" i="2"/>
  <c r="AY73" i="2"/>
  <c r="AW74" i="2"/>
  <c r="AX74" i="2"/>
  <c r="AY74" i="2"/>
  <c r="AW75" i="2"/>
  <c r="AX75" i="2"/>
  <c r="AY75" i="2"/>
  <c r="AW76" i="2"/>
  <c r="AX76" i="2"/>
  <c r="AY76" i="2"/>
  <c r="AW77" i="2"/>
  <c r="AX77" i="2"/>
  <c r="AY77" i="2"/>
  <c r="AW78" i="2"/>
  <c r="AX78" i="2"/>
  <c r="AY78" i="2"/>
  <c r="AW79" i="2"/>
  <c r="AX79" i="2"/>
  <c r="AY79" i="2"/>
  <c r="AW80" i="2"/>
  <c r="AX80" i="2"/>
  <c r="AY80" i="2"/>
  <c r="AW81" i="2"/>
  <c r="AX81" i="2"/>
  <c r="AY81" i="2"/>
  <c r="AW82" i="2"/>
  <c r="AX82" i="2"/>
  <c r="AY82" i="2"/>
  <c r="AW83" i="2"/>
  <c r="AX83" i="2"/>
  <c r="AY83" i="2"/>
  <c r="AW84" i="2"/>
  <c r="AX84" i="2"/>
  <c r="AY84" i="2"/>
  <c r="AW85" i="2"/>
  <c r="AX85" i="2"/>
  <c r="AY85" i="2"/>
  <c r="AW86" i="2"/>
  <c r="AX86" i="2"/>
  <c r="AY86" i="2"/>
  <c r="AW87" i="2"/>
  <c r="AX87" i="2"/>
  <c r="AY87" i="2"/>
  <c r="AW88" i="2"/>
  <c r="AX88" i="2"/>
  <c r="AY88" i="2"/>
  <c r="AW89" i="2"/>
  <c r="AX89" i="2"/>
  <c r="AY89" i="2"/>
  <c r="AW90" i="2"/>
  <c r="AX90" i="2"/>
  <c r="AY90" i="2"/>
  <c r="AW91" i="2"/>
  <c r="AX91" i="2"/>
  <c r="AY91" i="2"/>
  <c r="AW92" i="2"/>
  <c r="AX92" i="2"/>
  <c r="AY92" i="2"/>
  <c r="AW93" i="2"/>
  <c r="AX93" i="2"/>
  <c r="AY93" i="2"/>
  <c r="AW94" i="2"/>
  <c r="AX94" i="2"/>
  <c r="AY94" i="2"/>
  <c r="AW95" i="2"/>
  <c r="AX95" i="2"/>
  <c r="AY95" i="2"/>
  <c r="AW96" i="2"/>
  <c r="AX96" i="2"/>
  <c r="AY96" i="2"/>
  <c r="AW97" i="2"/>
  <c r="AX97" i="2"/>
  <c r="AY97" i="2"/>
  <c r="AW98" i="2"/>
  <c r="AX98" i="2"/>
  <c r="AY98" i="2"/>
  <c r="AW99" i="2"/>
  <c r="AX99" i="2"/>
  <c r="AY99" i="2"/>
  <c r="AW100" i="2"/>
  <c r="AX100" i="2"/>
  <c r="AY100" i="2"/>
  <c r="AW101" i="2"/>
  <c r="AX101" i="2"/>
  <c r="AY101" i="2"/>
  <c r="AW102" i="2"/>
  <c r="AX102" i="2"/>
  <c r="AY102" i="2"/>
  <c r="AW103" i="2"/>
  <c r="AX103" i="2"/>
  <c r="AY103" i="2"/>
  <c r="AW104" i="2"/>
  <c r="AX104" i="2"/>
  <c r="AY104" i="2"/>
  <c r="AW105" i="2"/>
  <c r="AX105" i="2"/>
  <c r="AY105" i="2"/>
  <c r="AW106" i="2"/>
  <c r="AX106" i="2"/>
  <c r="AY106" i="2"/>
  <c r="AW107" i="2"/>
  <c r="AX107" i="2"/>
  <c r="AY107" i="2"/>
  <c r="AW108" i="2"/>
  <c r="AX108" i="2"/>
  <c r="AY108" i="2"/>
  <c r="AW109" i="2"/>
  <c r="AX109" i="2"/>
  <c r="AY109" i="2"/>
  <c r="AW110" i="2"/>
  <c r="AX110" i="2"/>
  <c r="AY110" i="2"/>
  <c r="AW111" i="2"/>
  <c r="AX111" i="2"/>
  <c r="AY111" i="2"/>
  <c r="AW112" i="2"/>
  <c r="AX112" i="2"/>
  <c r="AY112" i="2"/>
  <c r="AW113" i="2"/>
  <c r="AX113" i="2"/>
  <c r="AY113" i="2"/>
  <c r="AW114" i="2"/>
  <c r="AX114" i="2"/>
  <c r="AY114" i="2"/>
  <c r="AW115" i="2"/>
  <c r="AX115" i="2"/>
  <c r="AY115" i="2"/>
  <c r="AW116" i="2"/>
  <c r="AX116" i="2"/>
  <c r="AY116" i="2"/>
  <c r="AY4" i="2"/>
  <c r="AW5" i="2"/>
  <c r="AX5" i="2"/>
  <c r="AY5" i="2"/>
  <c r="AW6" i="2"/>
  <c r="AX6" i="2"/>
  <c r="AY6" i="2"/>
  <c r="AW7" i="2"/>
  <c r="AX7" i="2"/>
  <c r="AY7" i="2"/>
  <c r="H5" i="15" l="1"/>
  <c r="H6" i="15"/>
  <c r="H7" i="15"/>
  <c r="H8" i="15"/>
  <c r="H9" i="15"/>
  <c r="H10" i="15"/>
  <c r="H4" i="15"/>
  <c r="K6" i="15"/>
  <c r="I4" i="15"/>
  <c r="K9" i="15"/>
  <c r="K10" i="15"/>
  <c r="K4" i="15"/>
  <c r="J10" i="15"/>
  <c r="K5" i="15"/>
  <c r="J5" i="15"/>
  <c r="J7" i="15"/>
  <c r="I7" i="15"/>
  <c r="I9" i="15"/>
  <c r="J6" i="15"/>
  <c r="J8" i="15"/>
  <c r="I10" i="15"/>
  <c r="J4" i="15"/>
  <c r="J9" i="15"/>
  <c r="K7" i="15"/>
  <c r="I5" i="15"/>
  <c r="I6" i="15"/>
  <c r="K8" i="15"/>
  <c r="I8" i="15"/>
</calcChain>
</file>

<file path=xl/comments1.xml><?xml version="1.0" encoding="utf-8"?>
<comments xmlns="http://schemas.openxmlformats.org/spreadsheetml/2006/main">
  <authors>
    <author>Team P guest</author>
    <author>Sarah Nossaman</author>
    <author>Will Boucher</author>
    <author>WillBoucher</author>
    <author>Mariska Obedzinski</author>
  </authors>
  <commentList>
    <comment ref="C1" authorId="0" shapeId="0">
      <text>
        <r>
          <rPr>
            <b/>
            <sz val="9"/>
            <color indexed="81"/>
            <rFont val="Tahoma"/>
            <family val="2"/>
          </rPr>
          <t>Team P guest:</t>
        </r>
        <r>
          <rPr>
            <sz val="9"/>
            <color indexed="81"/>
            <rFont val="Tahoma"/>
            <family val="2"/>
          </rPr>
          <t xml:space="preserve">
assigned based on May and Lee 2004* May, C. L. and D. C. Lee. 2004. The Relationships among In-Channel Sediment Storage, Pool Depth, and Summer Survival of Juvenile Salmonids in Oregon Coast Range Streams. North American Journal of Fisheries Management 24(3):761-774.</t>
        </r>
      </text>
    </comment>
    <comment ref="G1" authorId="1" shapeId="0">
      <text>
        <r>
          <rPr>
            <b/>
            <sz val="9"/>
            <color indexed="81"/>
            <rFont val="Tahoma"/>
            <family val="2"/>
          </rPr>
          <t xml:space="preserve">Sarah Nossaman:interval start &amp; end at sample time. See lookup tbl for times. </t>
        </r>
      </text>
    </comment>
    <comment ref="L1" authorId="2" shapeId="0">
      <text>
        <r>
          <rPr>
            <b/>
            <sz val="9"/>
            <color indexed="81"/>
            <rFont val="Tahoma"/>
            <family val="2"/>
          </rPr>
          <t>Will Boucher:</t>
        </r>
        <r>
          <rPr>
            <sz val="9"/>
            <color indexed="81"/>
            <rFont val="Tahoma"/>
            <family val="2"/>
          </rPr>
          <t xml:space="preserve">
MIL P4, GRE P3-P4 all had lower initial RCT measurements (due to methods/survey error); used maximum RCT for CumChange reference</t>
        </r>
      </text>
    </comment>
    <comment ref="AA1" authorId="1" shapeId="0">
      <text>
        <r>
          <rPr>
            <b/>
            <sz val="9"/>
            <color indexed="81"/>
            <rFont val="Tahoma"/>
            <family val="2"/>
          </rPr>
          <t>Sarah Nossaman:</t>
        </r>
        <r>
          <rPr>
            <sz val="9"/>
            <color indexed="81"/>
            <rFont val="Tahoma"/>
            <family val="2"/>
          </rPr>
          <t xml:space="preserve">
what is relevant metric and how to calc m/m2</t>
        </r>
      </text>
    </comment>
    <comment ref="AB1" authorId="1" shapeId="0">
      <text>
        <r>
          <rPr>
            <b/>
            <sz val="9"/>
            <color indexed="81"/>
            <rFont val="Tahoma"/>
            <family val="2"/>
          </rPr>
          <t>Sarah Nossaman:</t>
        </r>
        <r>
          <rPr>
            <sz val="9"/>
            <color indexed="81"/>
            <rFont val="Tahoma"/>
            <family val="2"/>
          </rPr>
          <t xml:space="preserve">
 = (length*avgWidth)*avgDepth, where avgWidth = avg of all transect widths for given unit and AvgDepth = avg of avg depth for all transects</t>
        </r>
      </text>
    </comment>
    <comment ref="AK1" authorId="2" shapeId="0">
      <text>
        <r>
          <rPr>
            <b/>
            <sz val="9"/>
            <color indexed="81"/>
            <rFont val="Tahoma"/>
            <family val="2"/>
          </rPr>
          <t>Will Boucher:</t>
        </r>
        <r>
          <rPr>
            <sz val="9"/>
            <color indexed="81"/>
            <rFont val="Tahoma"/>
            <family val="2"/>
          </rPr>
          <t xml:space="preserve">
Not sure if this is the right formula to analyze the temp data; we may also find more value from the continuous data over the discrete?
</t>
        </r>
        <r>
          <rPr>
            <b/>
            <sz val="9"/>
            <color indexed="81"/>
            <rFont val="Tahoma"/>
            <family val="2"/>
          </rPr>
          <t xml:space="preserve">Elizabeth Ruiz: </t>
        </r>
        <r>
          <rPr>
            <sz val="9"/>
            <color indexed="81"/>
            <rFont val="Tahoma"/>
            <family val="2"/>
          </rPr>
          <t>I agree, we should probably give the temp data the same treatment as the DO (daily mins, averages, etc)</t>
        </r>
      </text>
    </comment>
    <comment ref="AS1" authorId="1" shapeId="0">
      <text>
        <r>
          <rPr>
            <b/>
            <sz val="9"/>
            <color indexed="81"/>
            <rFont val="Tahoma"/>
            <family val="2"/>
          </rPr>
          <t>Sarah Nossaman:</t>
        </r>
        <r>
          <rPr>
            <sz val="9"/>
            <color indexed="81"/>
            <rFont val="Tahoma"/>
            <family val="2"/>
          </rPr>
          <t xml:space="preserve">
MAX of paired sample. supported with methods comparison data as having better correlation to other method counts</t>
        </r>
      </text>
    </comment>
    <comment ref="AT1" authorId="1" shapeId="0">
      <text>
        <r>
          <rPr>
            <b/>
            <sz val="9"/>
            <color indexed="81"/>
            <rFont val="Tahoma"/>
            <family val="2"/>
          </rPr>
          <t>Sarah Nossaman:</t>
        </r>
        <r>
          <rPr>
            <sz val="9"/>
            <color indexed="81"/>
            <rFont val="Tahoma"/>
            <family val="2"/>
          </rPr>
          <t xml:space="preserve">
MAX of paired sample. supported with methods comparison data as having better correlation to other method counts</t>
        </r>
      </text>
    </comment>
    <comment ref="AV1" authorId="1" shapeId="0">
      <text>
        <r>
          <rPr>
            <b/>
            <sz val="9"/>
            <color indexed="81"/>
            <rFont val="Tahoma"/>
            <family val="2"/>
          </rPr>
          <t>Sarah Nossaman:</t>
        </r>
        <r>
          <rPr>
            <sz val="9"/>
            <color indexed="81"/>
            <rFont val="Tahoma"/>
            <family val="2"/>
          </rPr>
          <t xml:space="preserve">
MAX of paired sample. supported with methods comparison data as having better correlation to other method counts</t>
        </r>
      </text>
    </comment>
    <comment ref="AX1" authorId="1" shapeId="0">
      <text>
        <r>
          <rPr>
            <b/>
            <sz val="9"/>
            <color indexed="81"/>
            <rFont val="Tahoma"/>
            <family val="2"/>
          </rPr>
          <t>Sarah Nossaman:</t>
        </r>
        <r>
          <rPr>
            <sz val="9"/>
            <color indexed="81"/>
            <rFont val="Tahoma"/>
            <family val="2"/>
          </rPr>
          <t xml:space="preserve">
from camera or INT logger,
To prevent double counting days used interval start date through 1 day before interval end date</t>
        </r>
      </text>
    </comment>
    <comment ref="AY1" authorId="1" shapeId="0">
      <text>
        <r>
          <rPr>
            <b/>
            <sz val="9"/>
            <color indexed="81"/>
            <rFont val="Tahoma"/>
            <family val="2"/>
          </rPr>
          <t>Sarah Nossaman:</t>
        </r>
        <r>
          <rPr>
            <sz val="9"/>
            <color indexed="81"/>
            <rFont val="Tahoma"/>
            <family val="2"/>
          </rPr>
          <t xml:space="preserve">
from camera or INT logger</t>
        </r>
      </text>
    </comment>
    <comment ref="AZ1" authorId="1" shapeId="0">
      <text>
        <r>
          <rPr>
            <b/>
            <sz val="9"/>
            <color indexed="81"/>
            <rFont val="Tahoma"/>
            <family val="2"/>
          </rPr>
          <t>Sarah Nossaman:</t>
        </r>
        <r>
          <rPr>
            <sz val="9"/>
            <color indexed="81"/>
            <rFont val="Tahoma"/>
            <family val="2"/>
          </rPr>
          <t xml:space="preserve">
on hab sample date. Corrected neg values to zero</t>
        </r>
      </text>
    </comment>
    <comment ref="BP1" authorId="1" shapeId="0">
      <text>
        <r>
          <rPr>
            <b/>
            <sz val="9"/>
            <color indexed="81"/>
            <rFont val="Tahoma"/>
            <family val="2"/>
          </rPr>
          <t>Sarah Nossaman:</t>
        </r>
        <r>
          <rPr>
            <sz val="9"/>
            <color indexed="81"/>
            <rFont val="Tahoma"/>
            <family val="2"/>
          </rPr>
          <t xml:space="preserve">
avg data from IntervalStartDate to day before IntervalEnd date. Last interval only has one daily value so not included here. Add StDev column if use</t>
        </r>
      </text>
    </comment>
    <comment ref="BQ1" authorId="1" shapeId="0">
      <text>
        <r>
          <rPr>
            <b/>
            <sz val="9"/>
            <color indexed="81"/>
            <rFont val="Tahoma"/>
            <family val="2"/>
          </rPr>
          <t>Sarah Nossaman:</t>
        </r>
        <r>
          <rPr>
            <sz val="9"/>
            <color indexed="81"/>
            <rFont val="Tahoma"/>
            <family val="2"/>
          </rPr>
          <t xml:space="preserve">
avg data from IntervalStartDate to day before IntervalEnd date. Last interval only has one daily value so not included here. Add StDev column if use</t>
        </r>
      </text>
    </comment>
    <comment ref="BS1" authorId="1" shapeId="0">
      <text>
        <r>
          <rPr>
            <b/>
            <sz val="9"/>
            <color indexed="81"/>
            <rFont val="Tahoma"/>
            <family val="2"/>
          </rPr>
          <t xml:space="preserve">Sarah Nossaman: </t>
        </r>
        <r>
          <rPr>
            <sz val="9"/>
            <color indexed="81"/>
            <rFont val="Tahoma"/>
            <family val="2"/>
          </rPr>
          <t xml:space="preserve"> from IntervalStartDate to day before IntervalEnd date. Last interval only has one daily value so not included here. Add StDev column if use</t>
        </r>
      </text>
    </comment>
    <comment ref="BU1" authorId="0" shapeId="0">
      <text>
        <r>
          <rPr>
            <b/>
            <sz val="9"/>
            <color indexed="81"/>
            <rFont val="Tahoma"/>
            <family val="2"/>
          </rPr>
          <t>Team P guest:</t>
        </r>
        <r>
          <rPr>
            <sz val="9"/>
            <color indexed="81"/>
            <rFont val="Tahoma"/>
            <family val="2"/>
          </rPr>
          <t xml:space="preserve">
from IntervalStartDate to day before IntervalEnd date. Last interval only has one daily value so not included here. Add StDev column if use</t>
        </r>
      </text>
    </comment>
    <comment ref="BW1" authorId="1" shapeId="0">
      <text>
        <r>
          <rPr>
            <b/>
            <sz val="9"/>
            <color indexed="81"/>
            <rFont val="Tahoma"/>
            <family val="2"/>
          </rPr>
          <t>Sarah Nossaman:</t>
        </r>
        <r>
          <rPr>
            <sz val="9"/>
            <color indexed="81"/>
            <rFont val="Tahoma"/>
            <family val="2"/>
          </rPr>
          <t xml:space="preserve">
from DO logger</t>
        </r>
      </text>
    </comment>
    <comment ref="BX1" authorId="1" shapeId="0">
      <text>
        <r>
          <rPr>
            <b/>
            <sz val="9"/>
            <color indexed="81"/>
            <rFont val="Tahoma"/>
            <family val="2"/>
          </rPr>
          <t>Sarah Nossaman:</t>
        </r>
        <r>
          <rPr>
            <sz val="9"/>
            <color indexed="81"/>
            <rFont val="Tahoma"/>
            <family val="2"/>
          </rPr>
          <t xml:space="preserve">
from DO logger</t>
        </r>
      </text>
    </comment>
    <comment ref="BY1" authorId="1" shapeId="0">
      <text>
        <r>
          <rPr>
            <b/>
            <sz val="9"/>
            <color indexed="81"/>
            <rFont val="Tahoma"/>
            <family val="2"/>
          </rPr>
          <t>Sarah Nossaman:</t>
        </r>
        <r>
          <rPr>
            <sz val="9"/>
            <color indexed="81"/>
            <rFont val="Tahoma"/>
            <family val="2"/>
          </rPr>
          <t xml:space="preserve">
from DO logger</t>
        </r>
      </text>
    </comment>
    <comment ref="BZ1" authorId="3" shapeId="0">
      <text>
        <r>
          <rPr>
            <b/>
            <sz val="9"/>
            <color indexed="81"/>
            <rFont val="Tahoma"/>
            <family val="2"/>
          </rPr>
          <t xml:space="preserve">Elizabeth Ruiz: </t>
        </r>
        <r>
          <rPr>
            <sz val="9"/>
            <color indexed="81"/>
            <rFont val="Tahoma"/>
            <family val="2"/>
          </rPr>
          <t xml:space="preserve">"Maximum Weekly Average Temperature" so we'll do Maximum Interval Average Temp.
</t>
        </r>
      </text>
    </comment>
    <comment ref="CA1" authorId="3" shapeId="0">
      <text>
        <r>
          <rPr>
            <b/>
            <sz val="9"/>
            <color indexed="81"/>
            <rFont val="Tahoma"/>
            <family val="2"/>
          </rPr>
          <t xml:space="preserve">Elizabeth Ruiz: </t>
        </r>
        <r>
          <rPr>
            <sz val="9"/>
            <color indexed="81"/>
            <rFont val="Tahoma"/>
            <family val="2"/>
          </rPr>
          <t>Maximum Weekly Maximum Temperature or "7-day max" but for the interval instead</t>
        </r>
      </text>
    </comment>
    <comment ref="CB1" authorId="3" shapeId="0">
      <text>
        <r>
          <rPr>
            <b/>
            <sz val="9"/>
            <color indexed="81"/>
            <rFont val="Tahoma"/>
            <family val="2"/>
          </rPr>
          <t xml:space="preserve">Elizabeth Ruiz: </t>
        </r>
        <r>
          <rPr>
            <sz val="9"/>
            <color indexed="81"/>
            <rFont val="Tahoma"/>
            <family val="2"/>
          </rPr>
          <t xml:space="preserve">Won't this be the same as the Interval MWMT?
</t>
        </r>
      </text>
    </comment>
    <comment ref="CC1" authorId="1" shapeId="0">
      <text>
        <r>
          <rPr>
            <b/>
            <sz val="9"/>
            <color indexed="81"/>
            <rFont val="Tahoma"/>
            <family val="2"/>
          </rPr>
          <t>Sarah Nossaman:</t>
        </r>
        <r>
          <rPr>
            <sz val="9"/>
            <color indexed="81"/>
            <rFont val="Tahoma"/>
            <family val="2"/>
          </rPr>
          <t xml:space="preserve">
All DUT-6.51 flow data in this table adjusted to remove effect of WW diversion</t>
        </r>
      </text>
    </comment>
    <comment ref="CT1" authorId="4" shapeId="0">
      <text>
        <r>
          <rPr>
            <b/>
            <sz val="9"/>
            <color indexed="81"/>
            <rFont val="Tahoma"/>
            <family val="2"/>
          </rPr>
          <t>Mariska Obedzinski:</t>
        </r>
        <r>
          <rPr>
            <sz val="9"/>
            <color indexed="81"/>
            <rFont val="Tahoma"/>
            <family val="2"/>
          </rPr>
          <t xml:space="preserve">
1=0-1, 2=2-3, 3=4-5</t>
        </r>
      </text>
    </comment>
    <comment ref="BS2" authorId="3" shapeId="0">
      <text>
        <r>
          <rPr>
            <b/>
            <sz val="9"/>
            <color indexed="81"/>
            <rFont val="Tahoma"/>
            <family val="2"/>
          </rPr>
          <t xml:space="preserve">Elizabeth Ruiz: </t>
        </r>
        <r>
          <rPr>
            <sz val="9"/>
            <color indexed="81"/>
            <rFont val="Tahoma"/>
            <family val="2"/>
          </rPr>
          <t xml:space="preserve">Recalculated and updated.
</t>
        </r>
      </text>
    </comment>
    <comment ref="BU2" authorId="3" shapeId="0">
      <text>
        <r>
          <rPr>
            <b/>
            <sz val="9"/>
            <color indexed="81"/>
            <rFont val="Tahoma"/>
            <family val="2"/>
          </rPr>
          <t xml:space="preserve">Elizabeth Ruiz: </t>
        </r>
        <r>
          <rPr>
            <sz val="9"/>
            <color indexed="81"/>
            <rFont val="Tahoma"/>
            <family val="2"/>
          </rPr>
          <t>Recalculated and updated.</t>
        </r>
      </text>
    </comment>
    <comment ref="AF3" authorId="1" shapeId="0">
      <text>
        <r>
          <rPr>
            <b/>
            <sz val="9"/>
            <color indexed="81"/>
            <rFont val="Tahoma"/>
            <family val="2"/>
          </rPr>
          <t>Sarah Nossaman:</t>
        </r>
        <r>
          <rPr>
            <sz val="9"/>
            <color indexed="81"/>
            <rFont val="Tahoma"/>
            <family val="2"/>
          </rPr>
          <t xml:space="preserve">
measured 6/30/17</t>
        </r>
      </text>
    </comment>
    <comment ref="F8" authorId="1" shapeId="0">
      <text>
        <r>
          <rPr>
            <b/>
            <sz val="9"/>
            <color indexed="81"/>
            <rFont val="Tahoma"/>
            <family val="2"/>
          </rPr>
          <t>Sarah Nossaman:</t>
        </r>
        <r>
          <rPr>
            <sz val="9"/>
            <color indexed="81"/>
            <rFont val="Tahoma"/>
            <family val="2"/>
          </rPr>
          <t xml:space="preserve">
no sample, dry</t>
        </r>
      </text>
    </comment>
    <comment ref="AF10" authorId="1" shapeId="0">
      <text>
        <r>
          <rPr>
            <b/>
            <sz val="9"/>
            <color indexed="81"/>
            <rFont val="Tahoma"/>
            <family val="2"/>
          </rPr>
          <t>Sarah Nossaman:</t>
        </r>
        <r>
          <rPr>
            <sz val="9"/>
            <color indexed="81"/>
            <rFont val="Tahoma"/>
            <family val="2"/>
          </rPr>
          <t xml:space="preserve">
measured 6/30</t>
        </r>
      </text>
    </comment>
    <comment ref="F15" authorId="3" shapeId="0">
      <text>
        <r>
          <rPr>
            <b/>
            <sz val="9"/>
            <color indexed="81"/>
            <rFont val="Tahoma"/>
            <family val="2"/>
          </rPr>
          <t xml:space="preserve">Elizabeth Ruiz: </t>
        </r>
        <r>
          <rPr>
            <sz val="9"/>
            <color indexed="81"/>
            <rFont val="Tahoma"/>
            <family val="2"/>
          </rPr>
          <t>Logger began to read air 9/14.</t>
        </r>
      </text>
    </comment>
    <comment ref="AZ16" authorId="1" shapeId="0">
      <text>
        <r>
          <rPr>
            <b/>
            <sz val="9"/>
            <color indexed="81"/>
            <rFont val="Tahoma"/>
            <family val="2"/>
          </rPr>
          <t>Sarah Nossaman:</t>
        </r>
        <r>
          <rPr>
            <sz val="9"/>
            <color indexed="81"/>
            <rFont val="Tahoma"/>
            <family val="2"/>
          </rPr>
          <t xml:space="preserve">
logger pulled this day. What were these stats prior to removal?</t>
        </r>
      </text>
    </comment>
    <comment ref="BC16" authorId="1" shapeId="0">
      <text>
        <r>
          <rPr>
            <b/>
            <sz val="9"/>
            <color indexed="81"/>
            <rFont val="Tahoma"/>
            <family val="2"/>
          </rPr>
          <t>Sarah Nossaman:</t>
        </r>
        <r>
          <rPr>
            <sz val="9"/>
            <color indexed="81"/>
            <rFont val="Tahoma"/>
            <family val="2"/>
          </rPr>
          <t xml:space="preserve">
logger pulled this day</t>
        </r>
      </text>
    </comment>
    <comment ref="BG16" authorId="1" shapeId="0">
      <text>
        <r>
          <rPr>
            <b/>
            <sz val="9"/>
            <color indexed="81"/>
            <rFont val="Tahoma"/>
            <family val="2"/>
          </rPr>
          <t>Sarah Nossaman:</t>
        </r>
        <r>
          <rPr>
            <sz val="9"/>
            <color indexed="81"/>
            <rFont val="Tahoma"/>
            <family val="2"/>
          </rPr>
          <t xml:space="preserve">
logger pulled this day</t>
        </r>
      </text>
    </comment>
    <comment ref="BJ23" authorId="3" shapeId="0">
      <text>
        <r>
          <rPr>
            <b/>
            <sz val="9"/>
            <color indexed="81"/>
            <rFont val="Tahoma"/>
            <family val="2"/>
          </rPr>
          <t xml:space="preserve">ER: </t>
        </r>
        <r>
          <rPr>
            <sz val="9"/>
            <color indexed="81"/>
            <rFont val="Tahoma"/>
            <family val="2"/>
          </rPr>
          <t>Changed this and the next value to 0 from negative values (within range of instrument accuracy)</t>
        </r>
      </text>
    </comment>
    <comment ref="AZ24" authorId="1" shapeId="0">
      <text>
        <r>
          <rPr>
            <b/>
            <sz val="9"/>
            <color indexed="81"/>
            <rFont val="Tahoma"/>
            <family val="2"/>
          </rPr>
          <t>Sarah Nossaman:</t>
        </r>
        <r>
          <rPr>
            <sz val="9"/>
            <color indexed="81"/>
            <rFont val="Tahoma"/>
            <family val="2"/>
          </rPr>
          <t xml:space="preserve">
was -0.05, corrected to 0</t>
        </r>
      </text>
    </comment>
    <comment ref="BS28" authorId="3" shapeId="0">
      <text>
        <r>
          <rPr>
            <b/>
            <sz val="9"/>
            <color indexed="81"/>
            <rFont val="Tahoma"/>
            <family val="2"/>
          </rPr>
          <t xml:space="preserve">Elizabeth Ruiz: </t>
        </r>
        <r>
          <rPr>
            <sz val="9"/>
            <color indexed="81"/>
            <rFont val="Tahoma"/>
            <family val="2"/>
          </rPr>
          <t>Recalculated and updated.</t>
        </r>
      </text>
    </comment>
    <comment ref="BJ43" authorId="3" shapeId="0">
      <text>
        <r>
          <rPr>
            <b/>
            <sz val="9"/>
            <color indexed="81"/>
            <rFont val="Tahoma"/>
            <family val="2"/>
          </rPr>
          <t>ER:</t>
        </r>
        <r>
          <rPr>
            <sz val="9"/>
            <color indexed="81"/>
            <rFont val="Tahoma"/>
            <family val="2"/>
          </rPr>
          <t xml:space="preserve"> changed from negative value to 0</t>
        </r>
      </text>
    </comment>
    <comment ref="K48" authorId="1" shapeId="0">
      <text>
        <r>
          <rPr>
            <b/>
            <sz val="9"/>
            <color indexed="81"/>
            <rFont val="Tahoma"/>
            <family val="2"/>
          </rPr>
          <t>Sarah Nossaman:</t>
        </r>
        <r>
          <rPr>
            <sz val="9"/>
            <color indexed="81"/>
            <rFont val="Tahoma"/>
            <family val="2"/>
          </rPr>
          <t xml:space="preserve">
missing data</t>
        </r>
      </text>
    </comment>
    <comment ref="AX55" authorId="2" shapeId="0">
      <text>
        <r>
          <rPr>
            <b/>
            <sz val="9"/>
            <color indexed="81"/>
            <rFont val="Tahoma"/>
            <family val="2"/>
          </rPr>
          <t xml:space="preserve">Used daily Ave Stage to estimate days od disconnection
</t>
        </r>
      </text>
    </comment>
    <comment ref="AF56" authorId="1" shapeId="0">
      <text>
        <r>
          <rPr>
            <b/>
            <sz val="9"/>
            <color indexed="81"/>
            <rFont val="Tahoma"/>
            <family val="2"/>
          </rPr>
          <t>Sarah Nossaman:</t>
        </r>
        <r>
          <rPr>
            <sz val="9"/>
            <color indexed="81"/>
            <rFont val="Tahoma"/>
            <family val="2"/>
          </rPr>
          <t xml:space="preserve">
rewetted after release</t>
        </r>
      </text>
    </comment>
    <comment ref="L59" authorId="2" shapeId="0">
      <text>
        <r>
          <rPr>
            <b/>
            <sz val="9"/>
            <color indexed="81"/>
            <rFont val="Tahoma"/>
            <family val="2"/>
          </rPr>
          <t>Will Boucher:</t>
        </r>
        <r>
          <rPr>
            <sz val="9"/>
            <color indexed="81"/>
            <rFont val="Tahoma"/>
            <family val="2"/>
          </rPr>
          <t xml:space="preserve">
Used MAX as reference point</t>
        </r>
      </text>
    </comment>
    <comment ref="BJ63" authorId="3" shapeId="0">
      <text>
        <r>
          <rPr>
            <b/>
            <sz val="9"/>
            <color indexed="81"/>
            <rFont val="Tahoma"/>
            <family val="2"/>
          </rPr>
          <t xml:space="preserve">ER: </t>
        </r>
        <r>
          <rPr>
            <sz val="9"/>
            <color indexed="81"/>
            <rFont val="Tahoma"/>
            <family val="2"/>
          </rPr>
          <t>This and the next one changed from negative value to 0</t>
        </r>
      </text>
    </comment>
    <comment ref="AZ64" authorId="1" shapeId="0">
      <text>
        <r>
          <rPr>
            <b/>
            <sz val="9"/>
            <color indexed="81"/>
            <rFont val="Tahoma"/>
            <family val="2"/>
          </rPr>
          <t>Sarah Nossaman:</t>
        </r>
        <r>
          <rPr>
            <sz val="9"/>
            <color indexed="81"/>
            <rFont val="Tahoma"/>
            <family val="2"/>
          </rPr>
          <t xml:space="preserve">
was -0.01, corrected to 0</t>
        </r>
      </text>
    </comment>
    <comment ref="L69" authorId="2" shapeId="0">
      <text>
        <r>
          <rPr>
            <b/>
            <sz val="9"/>
            <color indexed="81"/>
            <rFont val="Tahoma"/>
            <family val="2"/>
          </rPr>
          <t>Will Boucher:</t>
        </r>
        <r>
          <rPr>
            <sz val="9"/>
            <color indexed="81"/>
            <rFont val="Tahoma"/>
            <family val="2"/>
          </rPr>
          <t xml:space="preserve">
Used max as reference point</t>
        </r>
      </text>
    </comment>
    <comment ref="AZ74" authorId="1" shapeId="0">
      <text>
        <r>
          <rPr>
            <b/>
            <sz val="9"/>
            <color indexed="81"/>
            <rFont val="Tahoma"/>
            <family val="2"/>
          </rPr>
          <t>Sarah Nossaman:</t>
        </r>
        <r>
          <rPr>
            <sz val="9"/>
            <color indexed="81"/>
            <rFont val="Tahoma"/>
            <family val="2"/>
          </rPr>
          <t xml:space="preserve">
was -0.05, corrected to 0</t>
        </r>
      </text>
    </comment>
    <comment ref="AF77" authorId="1" shapeId="0">
      <text>
        <r>
          <rPr>
            <b/>
            <sz val="9"/>
            <color indexed="81"/>
            <rFont val="Tahoma"/>
            <family val="2"/>
          </rPr>
          <t>Sarah Nossaman:</t>
        </r>
        <r>
          <rPr>
            <sz val="9"/>
            <color indexed="81"/>
            <rFont val="Tahoma"/>
            <family val="2"/>
          </rPr>
          <t xml:space="preserve">
mostly dry not measurable, dry on 10/17</t>
        </r>
      </text>
    </comment>
    <comment ref="AF96" authorId="1" shapeId="0">
      <text>
        <r>
          <rPr>
            <b/>
            <sz val="9"/>
            <color indexed="81"/>
            <rFont val="Tahoma"/>
            <family val="2"/>
          </rPr>
          <t>Sarah Nossaman:</t>
        </r>
        <r>
          <rPr>
            <sz val="9"/>
            <color indexed="81"/>
            <rFont val="Tahoma"/>
            <family val="2"/>
          </rPr>
          <t xml:space="preserve">
too low to mesure</t>
        </r>
      </text>
    </comment>
    <comment ref="L109" authorId="2" shapeId="0">
      <text>
        <r>
          <rPr>
            <b/>
            <sz val="9"/>
            <color indexed="81"/>
            <rFont val="Tahoma"/>
            <family val="2"/>
          </rPr>
          <t>Will Boucher:</t>
        </r>
        <r>
          <rPr>
            <sz val="9"/>
            <color indexed="81"/>
            <rFont val="Tahoma"/>
            <family val="2"/>
          </rPr>
          <t xml:space="preserve">
Used max as reference point</t>
        </r>
      </text>
    </comment>
  </commentList>
</comments>
</file>

<file path=xl/comments2.xml><?xml version="1.0" encoding="utf-8"?>
<comments xmlns="http://schemas.openxmlformats.org/spreadsheetml/2006/main">
  <authors>
    <author>Sarah Nossaman</author>
  </authors>
  <commentList>
    <comment ref="O1" authorId="0" shapeId="0">
      <text>
        <r>
          <rPr>
            <b/>
            <sz val="9"/>
            <color indexed="81"/>
            <rFont val="Tahoma"/>
            <family val="2"/>
          </rPr>
          <t xml:space="preserve">Sarah Nossaman:interval start &amp; end at sample time. See lookup tbl for times. </t>
        </r>
      </text>
    </comment>
  </commentList>
</comments>
</file>

<file path=xl/connections.xml><?xml version="1.0" encoding="utf-8"?>
<connections xmlns="http://schemas.openxmlformats.org/spreadsheetml/2006/main">
  <connection id="1" keepAlive="1" name="env_PS_SnorkelCounts1" type="5" refreshedVersion="6" savePassword="1" background="1" saveData="1">
    <dbPr connection="Provider=SQLOLEDB.1;Password=A111111.;Persist Security Info=True;User ID=coho_user;Initial Catalog=Environmental;Data Source=tcp:seawall.ucsd.edu;Use Procedure for Prepare=1;Auto Translate=True;Packet Size=4096;Workstation ID=92RDTR1;Use Encryption for Data=False;Tag with column collation when possible=False" command="&quot;Environmental&quot;.&quot;env&quot;.&quot;view_PS_SnorkelCounts&quot;" commandType="3"/>
  </connection>
  <connection id="2" sourceFile="Y:\Projects\Environmental.accdb" keepAlive="1" name="Environmental" type="5" refreshedVersion="6" background="1" saveData="1">
    <dbPr connection="Provider=Microsoft.ACE.OLEDB.12.0;User ID=Admin;Data Source=Y:\Projects\Environmental.accdb;Mode=ReadWrite;Extended Properties=&quot;&quot;;Jet OLEDB:System database=&quot;&quot;;Jet OLEDB:Registry Path=&quot;&quot;;Jet OLEDB:Engine Type=6;Jet OLEDB:Database Locking Mode=1;Jet OLEDB:Global Partial Bulk Ops=2;Jet OLEDB:Global Bulk Transactions=1;Jet OLEDB:New Database Password=&quot;&quot;;Jet OLEDB:Create System Database=False;Jet OLEDB:Encrypt Database=False;Jet OLEDB:Don't Copy Locale on Compact=False;Jet OLEDB:Compact Without Replica Repair=False;Jet OLEDB:SFP=False;Jet OLEDB:Support Complex Data=False;Jet OLEDB:Bypass UserInfo Validation=False;Jet OLEDB:Limited DB Caching=False;Jet OLEDB:Bypass ChoiceField Validation=False" command="qryDischarge" commandType="3"/>
  </connection>
  <connection id="3" odcFile="C:\Users\snossama\Documents\My Data Sources\tcp_seawall.ucsd.edu Environmental View_PoolStudy.odc" keepAlive="1" name="tcp_seawall.ucsd.edu Environmental View_PoolStudy" type="5" refreshedVersion="6" background="1" saveData="1">
    <dbPr connection="Provider=SQLOLEDB.1;Persist Security Info=True;User ID=coho_user;Initial Catalog=Environmental;Data Source=tcp:seawall.ucsd.edu;Use Procedure for Prepare=1;Auto Translate=True;Packet Size=4096;Workstation ID=7KWR382;Use Encryption for Data=False;Tag with column collation when possible=False" command="&quot;Environmental&quot;.&quot;env&quot;.&quot;View_PoolStudy&quot;" commandType="3"/>
  </connection>
  <connection id="4" odcFile="C:\Users\amcclary\Documents\My Data Sources\tcp_seawall.ucsd.edu Environmental view_PS_SnorkelCounts.odc" keepAlive="1" name="wsondb08a UCCE_Temporary_SQL env_PS_SnorkelCounts" type="5" refreshedVersion="6" savePassword="1" background="1" saveData="1">
    <dbPr connection="Provider=SQLOLEDB.1;Password=A111111.;Persist Security Info=True;User ID=coho_user;Initial Catalog=Environmental;Data Source=tcp:seawall.ucsd.edu;Use Procedure for Prepare=1;Auto Translate=True;Packet Size=4096;Workstation ID=92RDTR1;Use Encryption for Data=False;Tag with column collation when possible=False" command="&quot;Environmental&quot;.&quot;env&quot;.&quot;view_PS_SnorkelCounts&quot;" commandType="3"/>
  </connection>
</connections>
</file>

<file path=xl/sharedStrings.xml><?xml version="1.0" encoding="utf-8"?>
<sst xmlns="http://schemas.openxmlformats.org/spreadsheetml/2006/main" count="5585" uniqueCount="1518">
  <si>
    <t>PS-DUT-P1</t>
  </si>
  <si>
    <t>PS-DUT-P2</t>
  </si>
  <si>
    <t>PS-DUT-P3</t>
  </si>
  <si>
    <t>PS-DUT-P4</t>
  </si>
  <si>
    <t>PS-GRE-P1</t>
  </si>
  <si>
    <t>PS-GRE-P2</t>
  </si>
  <si>
    <t>PS-GRE-P3</t>
  </si>
  <si>
    <t>PS-GRE-P4</t>
  </si>
  <si>
    <t>PS-MIL-P1</t>
  </si>
  <si>
    <t>PS-MIL-P2</t>
  </si>
  <si>
    <t>PS-MIL-P3</t>
  </si>
  <si>
    <t>PS-MIL-P4</t>
  </si>
  <si>
    <t>2017-06-15</t>
  </si>
  <si>
    <t>2017-06-29</t>
  </si>
  <si>
    <t>2017-07-11</t>
  </si>
  <si>
    <t>2017-07-25</t>
  </si>
  <si>
    <t>2017-08-08</t>
  </si>
  <si>
    <t>2017-08-22</t>
  </si>
  <si>
    <t>2017-09-06</t>
  </si>
  <si>
    <t>2017-06-13</t>
  </si>
  <si>
    <t>2017-06-12</t>
  </si>
  <si>
    <t>2017-06-08</t>
  </si>
  <si>
    <t>2017-06-26</t>
  </si>
  <si>
    <t>2017-07-10</t>
  </si>
  <si>
    <t>2017-07-24</t>
  </si>
  <si>
    <t>2017-08-07</t>
  </si>
  <si>
    <t>2017-08-21</t>
  </si>
  <si>
    <t>2017-09-05</t>
  </si>
  <si>
    <t>2017-06-27</t>
  </si>
  <si>
    <t>2017-07-13</t>
  </si>
  <si>
    <t>2017-07-27</t>
  </si>
  <si>
    <t>2017-08-10</t>
  </si>
  <si>
    <t>2017-08-24</t>
  </si>
  <si>
    <t>Crew</t>
  </si>
  <si>
    <t>Site</t>
  </si>
  <si>
    <t>SiteCode</t>
  </si>
  <si>
    <t>DissolvedOxygen</t>
  </si>
  <si>
    <t>WaterTemp</t>
  </si>
  <si>
    <t>Volume</t>
  </si>
  <si>
    <t>Comments</t>
  </si>
  <si>
    <t>UnitLength</t>
  </si>
  <si>
    <t>MaxDepth</t>
  </si>
  <si>
    <t>Tributary</t>
  </si>
  <si>
    <t xml:space="preserve">ER CO  </t>
  </si>
  <si>
    <t>Adjusted gage .08 higher due to loose zip tie. Missing t2 and t3 lb flagging, reflagged. Digital counter malfunctioned, moved cross section upstream, 2 ft upstream of intermittency logger, to count spins more accurately in slower, shallower water.</t>
  </si>
  <si>
    <t>Dutch Bill Creek</t>
  </si>
  <si>
    <t xml:space="preserve">AB LH ER </t>
  </si>
  <si>
    <t xml:space="preserve">Did not take flow because Pygmy broken. </t>
  </si>
  <si>
    <t xml:space="preserve">ER CO SF </t>
  </si>
  <si>
    <t>PTC is Dry; moved the RCT intermittency logger to the true RCT , leaves stacked up on stake causing scour</t>
  </si>
  <si>
    <t xml:space="preserve">ER AM  </t>
  </si>
  <si>
    <t xml:space="preserve">Pool totally dry, removed loggers.
</t>
  </si>
  <si>
    <t xml:space="preserve">Flow meter broken </t>
  </si>
  <si>
    <t xml:space="preserve">Staff depth is deepest spot </t>
  </si>
  <si>
    <t>Intermittency logger is still in tailout of above pool but riffle is dry and flow is subsurface</t>
  </si>
  <si>
    <t xml:space="preserve">ER   </t>
  </si>
  <si>
    <t xml:space="preserve">AM ER  </t>
  </si>
  <si>
    <t xml:space="preserve">Staff plate had sank down over .13 feet. Erco adjusted staff plate to be more accurate. </t>
  </si>
  <si>
    <t>Weren't able to take flow because Pygmy 2 broke. Not sure how, we were delicate. Appears cuff below blade broke and was completely missing.</t>
  </si>
  <si>
    <t xml:space="preserve">ER AB LH </t>
  </si>
  <si>
    <t>New cobble added by ww between transect 3 and 4</t>
  </si>
  <si>
    <t>TC ER SN CO</t>
  </si>
  <si>
    <t xml:space="preserve">Training. Surface flow into riffle from Trib3. </t>
  </si>
  <si>
    <t>Green Valley Creek</t>
  </si>
  <si>
    <t xml:space="preserve">ER WB  </t>
  </si>
  <si>
    <t xml:space="preserve">CO ER SF </t>
  </si>
  <si>
    <t>T4 reflagged right bank</t>
  </si>
  <si>
    <t xml:space="preserve">MT ER  </t>
  </si>
  <si>
    <t xml:space="preserve">CO ER CS </t>
  </si>
  <si>
    <t xml:space="preserve">ER ZR CD </t>
  </si>
  <si>
    <t>Flag at PTC is blocked with leaf litter. Actually PTC is approximately 1ft towards RR</t>
  </si>
  <si>
    <t xml:space="preserve">Training </t>
  </si>
  <si>
    <t xml:space="preserve">DO logger housing covered in algae </t>
  </si>
  <si>
    <t xml:space="preserve">ER MT  </t>
  </si>
  <si>
    <t xml:space="preserve">CS ER CO </t>
  </si>
  <si>
    <t>Downstream riffle dry.</t>
  </si>
  <si>
    <t xml:space="preserve">CD ER ZR </t>
  </si>
  <si>
    <t>Pulled riffle cam and intermittency logger because the riffle dried. No flow measured.</t>
  </si>
  <si>
    <t xml:space="preserve">CO SF ER </t>
  </si>
  <si>
    <t xml:space="preserve">SF CO ER </t>
  </si>
  <si>
    <t>Intermittency logger came out of water and detached from stake. Subtracted 1.7 ft from pool T5, 2.3 from T6, and 1.9 from T7 to account for increased exposure of LWD in transects.</t>
  </si>
  <si>
    <t xml:space="preserve">CS CO ER </t>
  </si>
  <si>
    <t xml:space="preserve">ZR ER CD </t>
  </si>
  <si>
    <t>Riffle transect 3 rr flag moved, unsure if new place, net is correct
Subtracted wood from pool transect 6 (-1.5) and transect 7(-1.4)</t>
  </si>
  <si>
    <t xml:space="preserve">ER NB  </t>
  </si>
  <si>
    <t>Mill Creek</t>
  </si>
  <si>
    <t xml:space="preserve">LH ER  </t>
  </si>
  <si>
    <t>Max depth= staff gauge at deepest spot</t>
  </si>
  <si>
    <t xml:space="preserve">ER CO SS </t>
  </si>
  <si>
    <t>Staff depth is max depth</t>
  </si>
  <si>
    <t xml:space="preserve">CO ER SS </t>
  </si>
  <si>
    <t>Moved max depth marker from near staff plate to near center channel lwd. We reflagged riffle crest thalweg depth location because no flag was present.</t>
  </si>
  <si>
    <t xml:space="preserve">Marked RCT does not seem to be the control. Measured more likely RCT at 0.24'. Flagged location. </t>
  </si>
  <si>
    <t>Alt RCT .25</t>
  </si>
  <si>
    <t>Alt RCT .26</t>
  </si>
  <si>
    <t>SampleNumber</t>
  </si>
  <si>
    <t>PoolStudyDate</t>
  </si>
  <si>
    <t>changed pool length from 54.1</t>
  </si>
  <si>
    <t>AM- Changed pool length from 74.8</t>
  </si>
  <si>
    <t>Staff depth is max depth AM- Changed Pool Length from 46.8</t>
  </si>
  <si>
    <t>2017-09-08</t>
  </si>
  <si>
    <t>(blank)</t>
  </si>
  <si>
    <t>AvgWidth</t>
  </si>
  <si>
    <t>AvgDepth</t>
  </si>
  <si>
    <t xml:space="preserve">ER CD  </t>
  </si>
  <si>
    <t>Alt RCT = .1</t>
  </si>
  <si>
    <t>2017-10-02</t>
  </si>
  <si>
    <t>2017-09-19</t>
  </si>
  <si>
    <t>2017-10-16</t>
  </si>
  <si>
    <t>2017-09-18</t>
  </si>
  <si>
    <t>2017-09-21</t>
  </si>
  <si>
    <t>2017-10-03</t>
  </si>
  <si>
    <t>2017-10-19</t>
  </si>
  <si>
    <t>Labeled PTC has leaves racked up, seems like actual PTC is several inches towards RBK.
T3 RL flag not anchored</t>
  </si>
  <si>
    <t xml:space="preserve">Dry above and below 
</t>
  </si>
  <si>
    <t>Riffle below PTC almost dry. Not flowing, just standing water. T7 wood as problematic as ever, 9.3 with wood.</t>
  </si>
  <si>
    <t>Riffle transect one is almost parallel to riffle, mostly just wet gravel. For T5 the riffle dried so there is an extra 1.4ft past flag.</t>
  </si>
  <si>
    <t>Alt RCT= .12</t>
  </si>
  <si>
    <t>Flag T3 on RLB was moved/loose, we relocated 10.5 feet US from flag 2</t>
  </si>
  <si>
    <t>Releaseupstream has reconnected this pool. RCT stake was removed when riffle dried. Measured at estimated RCT.</t>
  </si>
  <si>
    <t>Riffle Transects were not set up great, still connected but 2 RT are dry
Pool length -1.6 feet</t>
  </si>
  <si>
    <t>Upstream secondary RCT = .29</t>
  </si>
  <si>
    <t>T4 rr flag missing, used protocol to find placement.</t>
  </si>
  <si>
    <t>Pulled loggers at 9:42</t>
  </si>
  <si>
    <t>Logger pulled at 1054</t>
  </si>
  <si>
    <t>Pulled inter logger @ 1235
Pulled do/stage lggers @ 1240</t>
  </si>
  <si>
    <t>Dry in/out riffles
Do/stage pulled at 1:40</t>
  </si>
  <si>
    <t xml:space="preserve">Out flow dry
Inflow mostly dry
Loggers pulled at 227
</t>
  </si>
  <si>
    <t>Disconnected downstream
Loggers pulled at 319</t>
  </si>
  <si>
    <t xml:space="preserve">CD ER CO </t>
  </si>
  <si>
    <t>9:40am pulled loggers</t>
  </si>
  <si>
    <t xml:space="preserve">ER CO CD </t>
  </si>
  <si>
    <t>Riffle has been shrinking over time but due to angle the loss of length has not been recorded
Loggers were pulled at 10:24</t>
  </si>
  <si>
    <t xml:space="preserve">Alt RCT .26
</t>
  </si>
  <si>
    <t>CohoYOY_Count</t>
  </si>
  <si>
    <t>SteelheadYOY_Count</t>
  </si>
  <si>
    <t>RiffleCrestThalweg</t>
  </si>
  <si>
    <t>RiffleLength</t>
  </si>
  <si>
    <t>PoolTailCrest</t>
  </si>
  <si>
    <t>Canopy</t>
  </si>
  <si>
    <t>AlgaeCover</t>
  </si>
  <si>
    <t>AlgaeColor</t>
  </si>
  <si>
    <t>B</t>
  </si>
  <si>
    <t>M</t>
  </si>
  <si>
    <t xml:space="preserve"> </t>
  </si>
  <si>
    <t>Calculation Methods</t>
  </si>
  <si>
    <t>wetted volume = (length*avgWidth)*avgDepth, where avgWidth = avg of all transect widths for given unit and AvgDepth = avg of avg depth for all transects</t>
  </si>
  <si>
    <t>Units</t>
  </si>
  <si>
    <t>RiffleAvgWidth</t>
  </si>
  <si>
    <t>RiffleAvgDepth</t>
  </si>
  <si>
    <t>Discharge_cfs</t>
  </si>
  <si>
    <t>Connected</t>
  </si>
  <si>
    <t>PoolArea</t>
  </si>
  <si>
    <t>RiffleArea</t>
  </si>
  <si>
    <t>BOTH</t>
  </si>
  <si>
    <t>UP ONLY</t>
  </si>
  <si>
    <t>DOWN ONLY</t>
  </si>
  <si>
    <t>NEITHER</t>
  </si>
  <si>
    <t>Row Labels</t>
  </si>
  <si>
    <t>Grand Total</t>
  </si>
  <si>
    <t>Average of RiffleArea</t>
  </si>
  <si>
    <t>Average of RiffleCrestThalweg</t>
  </si>
  <si>
    <t>AllData converted to metric: M for length, width, volume and cm for depths</t>
  </si>
  <si>
    <t>cm</t>
  </si>
  <si>
    <t>Average of MaxDepth</t>
  </si>
  <si>
    <t>Average of Volume</t>
  </si>
  <si>
    <t>Average of PoolArea</t>
  </si>
  <si>
    <t>Average of Discharge_cfs</t>
  </si>
  <si>
    <t>Average of DissolvedOxygen</t>
  </si>
  <si>
    <t>Average of WaterTemp</t>
  </si>
  <si>
    <t>Average of AlgaeCover</t>
  </si>
  <si>
    <t>Year</t>
  </si>
  <si>
    <t>DischargeComments</t>
  </si>
  <si>
    <t>SampleNum</t>
  </si>
  <si>
    <t>IntervalStart</t>
  </si>
  <si>
    <t>IntervalEnd</t>
  </si>
  <si>
    <t>Days</t>
  </si>
  <si>
    <t>Avg of Min CFS</t>
  </si>
  <si>
    <t>Num days Avg cfs &gt;0.2</t>
  </si>
  <si>
    <t>Num days Avg cfs &lt;0.2</t>
  </si>
  <si>
    <t>Num days Avg cfs &lt;0.1</t>
  </si>
  <si>
    <t>Num days Avg cfs &lt;0.05</t>
  </si>
  <si>
    <t>Num days Avg cfs &lt;0.001</t>
  </si>
  <si>
    <t>Num days Min cfs &gt;0.2</t>
  </si>
  <si>
    <t>Num days Min cfs &lt;0.2</t>
  </si>
  <si>
    <t>Num days Min cfs &lt;0.1</t>
  </si>
  <si>
    <t>Num days Min cfs &lt;0.05</t>
  </si>
  <si>
    <t>Num days Min cfs &lt;0.001</t>
  </si>
  <si>
    <t>DaysAvgCFS&lt;Threshold</t>
  </si>
  <si>
    <t>CumulativeDaysAvgCFS&lt;Threshold</t>
  </si>
  <si>
    <t>BinnedDaysAvgCFS&lt;Threshold</t>
  </si>
  <si>
    <t>BinnedCumulativeDaysAvgCFS&lt;Threshold</t>
  </si>
  <si>
    <t>Date</t>
  </si>
  <si>
    <t>RCT (cm)</t>
  </si>
  <si>
    <t>RCT_cm</t>
  </si>
  <si>
    <t>RiffleArea_m2</t>
  </si>
  <si>
    <t>PoolArea_m2</t>
  </si>
  <si>
    <t>PoolMaxD_cm</t>
  </si>
  <si>
    <t>PoolVolume_m3</t>
  </si>
  <si>
    <t>MinRCT_cm</t>
  </si>
  <si>
    <t>MinRiffleArea_m2</t>
  </si>
  <si>
    <t>MinPoolMaxD_cm</t>
  </si>
  <si>
    <t>MinPoolVolume_m3</t>
  </si>
  <si>
    <t>MinPoolArea_m2</t>
  </si>
  <si>
    <t>SampleDate</t>
  </si>
  <si>
    <t>DischargeOnSampleDate_cfs</t>
  </si>
  <si>
    <t>IntervalMWAT</t>
  </si>
  <si>
    <t>IntervalMWMT</t>
  </si>
  <si>
    <t>MaxIntervalTemp</t>
  </si>
  <si>
    <t>DiscreteDO_mg/L</t>
  </si>
  <si>
    <t>Sample</t>
  </si>
  <si>
    <t>RR-DUT-002.79</t>
  </si>
  <si>
    <t>RR-DUT-001.96</t>
  </si>
  <si>
    <t>RR-DUT-007.10</t>
  </si>
  <si>
    <t>RR-GRE-012.04</t>
  </si>
  <si>
    <t>RR-GRE-012.79</t>
  </si>
  <si>
    <t>RR-GRE-013.91</t>
  </si>
  <si>
    <t>RR-GRE-014.12</t>
  </si>
  <si>
    <t>RR-MIL-000.31</t>
  </si>
  <si>
    <t>RR-MIL-000.57</t>
  </si>
  <si>
    <t>RR-MIL-006.59</t>
  </si>
  <si>
    <t>RR-MIL-013.39</t>
  </si>
  <si>
    <r>
      <t>Temp_</t>
    </r>
    <r>
      <rPr>
        <b/>
        <sz val="11"/>
        <color rgb="FF0070C0"/>
        <rFont val="Times New Roman"/>
        <family val="1"/>
      </rPr>
      <t>℃</t>
    </r>
  </si>
  <si>
    <t>AllSalmonidCount</t>
  </si>
  <si>
    <t>IntervalAvgDailyCFS</t>
  </si>
  <si>
    <t>IntervalDaysDisconnected</t>
  </si>
  <si>
    <t>CumulativeDaysDisconnected</t>
  </si>
  <si>
    <t>ConnecitivyThreshold</t>
  </si>
  <si>
    <t>MinDischarge_cfs</t>
  </si>
  <si>
    <t>MaxTemp_℃</t>
  </si>
  <si>
    <t>MinDiscreteDO_mg/L</t>
  </si>
  <si>
    <t>OS summ in separate table?</t>
  </si>
  <si>
    <t>Average of RCT_cm</t>
  </si>
  <si>
    <t>Average of RiffleArea_m2</t>
  </si>
  <si>
    <r>
      <t>Riffle area (m</t>
    </r>
    <r>
      <rPr>
        <vertAlign val="superscript"/>
        <sz val="11"/>
        <color theme="1"/>
        <rFont val="Calibri"/>
        <family val="2"/>
        <scheme val="minor"/>
      </rPr>
      <t>2</t>
    </r>
    <r>
      <rPr>
        <sz val="11"/>
        <color theme="1"/>
        <rFont val="Calibri"/>
        <family val="2"/>
        <scheme val="minor"/>
      </rPr>
      <t>)</t>
    </r>
  </si>
  <si>
    <t>Discharge (cfs)</t>
  </si>
  <si>
    <t>TripID</t>
  </si>
  <si>
    <t>HabitatID</t>
  </si>
  <si>
    <t>PSRR-GRE-12.042017060853337</t>
  </si>
  <si>
    <t>HPSRR-GRE-12.042017060853337</t>
  </si>
  <si>
    <t>PSRR-GRE-12.792017060841520</t>
  </si>
  <si>
    <t>HPSRR-GRE-12.792017060841520</t>
  </si>
  <si>
    <t>PSRR-GRE-13.912017061285203</t>
  </si>
  <si>
    <t>HPSRR-GRE-13.912017061285203</t>
  </si>
  <si>
    <t>PSRR-GRE-14.122017061291428</t>
  </si>
  <si>
    <t>HPSRR-GRE-14.122017061291428</t>
  </si>
  <si>
    <t>PSRR-MIL-0.312017061387585</t>
  </si>
  <si>
    <t>HPSRR-MIL-0.312017061387585</t>
  </si>
  <si>
    <t>PSRR-MIL-0.572017061384129</t>
  </si>
  <si>
    <t>HPSRR-MIL-0.572017061384129</t>
  </si>
  <si>
    <t>PSRR-MIL-6.592017061376273</t>
  </si>
  <si>
    <t>HPSRR-MIL-6.592017061376273</t>
  </si>
  <si>
    <t>PSRR-MIL-13.392017061369583</t>
  </si>
  <si>
    <t>HPSRR-MIL-13.392017061369583</t>
  </si>
  <si>
    <t>PSRR-DUT-1.962017061561417</t>
  </si>
  <si>
    <t>HPSRR-DUT-1.962017061561417</t>
  </si>
  <si>
    <t>PSRR-DUT-2.792017061555954</t>
  </si>
  <si>
    <t>HPSRR-DUT-2.792017061555954</t>
  </si>
  <si>
    <t>PSRR-DUT-4.402017061542550</t>
  </si>
  <si>
    <t>HPSRR-DUT-4.402017061542550</t>
  </si>
  <si>
    <t>PSRR-DUT-7.102017061550731</t>
  </si>
  <si>
    <t>HPSRR-DUT-7.102017061550731</t>
  </si>
  <si>
    <t>PSRR-GRE-12.042017062697235</t>
  </si>
  <si>
    <t>HPSRR-GRE-12.042017062697235</t>
  </si>
  <si>
    <t>PSRR-GRE-12.792017062604735</t>
  </si>
  <si>
    <t>HPSRR-GRE-12.792017062604735</t>
  </si>
  <si>
    <t>PSRR-GRE-13.912017062611401</t>
  </si>
  <si>
    <t>HPSRR-GRE-13.912017062611401</t>
  </si>
  <si>
    <t>PSRR-GRE-14.122017062615646</t>
  </si>
  <si>
    <t>HPSRR-GRE-14.122017062615646</t>
  </si>
  <si>
    <t>PSRR-MIL-0.312017062798041</t>
  </si>
  <si>
    <t>HPSRR-MIL-0.312017062798041</t>
  </si>
  <si>
    <t>PSRR-MIL-0.572017062701644</t>
  </si>
  <si>
    <t>HPSRR-MIL-0.572017062701644</t>
  </si>
  <si>
    <t>PSRR-GRE-13.912017062790596</t>
  </si>
  <si>
    <t>HPSRR-GRE-13.912017062790596</t>
  </si>
  <si>
    <t>PSRR-MIL-13.392017062783670</t>
  </si>
  <si>
    <t>HPSRR-MIL-13.392017062783670</t>
  </si>
  <si>
    <t>PSRR-DUT-1.962017062972165</t>
  </si>
  <si>
    <t>HPSRR-DUT-1.962017062972165</t>
  </si>
  <si>
    <t>PSRR-DUT-2.792017062969069</t>
  </si>
  <si>
    <t>HPSRR-DUT-2.792017062969069</t>
  </si>
  <si>
    <t>PSRR-DUT-4.402017062964626</t>
  </si>
  <si>
    <t>HPSRR-DUT-4.402017062964626</t>
  </si>
  <si>
    <t>PSRR-DUT-7.102017062956913</t>
  </si>
  <si>
    <t>HPSRR-DUT-7.102017062956913</t>
  </si>
  <si>
    <t>PSRR-GRE-13.912017071016140</t>
  </si>
  <si>
    <t>HPSRR-GRE-13.912017071016140</t>
  </si>
  <si>
    <t>PSRR-GRE-12.042017071003000</t>
  </si>
  <si>
    <t>HPSRR-GRE-12.042017071003000</t>
  </si>
  <si>
    <t>PSRR-GRE-12.792017071009780</t>
  </si>
  <si>
    <t>HPSRR-GRE-12.792017071009780</t>
  </si>
  <si>
    <t>PSRR-GRE-14.122017071020580</t>
  </si>
  <si>
    <t>HPSRR-GRE-14.122017071020580</t>
  </si>
  <si>
    <t>PSRR-DUT-1.962017071190292</t>
  </si>
  <si>
    <t>HPSRR-DUT-1.962017071190292</t>
  </si>
  <si>
    <t>PSRR-DUT-2.792017071195142</t>
  </si>
  <si>
    <t>HPSRR-DUT-2.792017071195142</t>
  </si>
  <si>
    <t>PSRR-DUT-4.402017071101446</t>
  </si>
  <si>
    <t>HPSRR-DUT-4.402017071101446</t>
  </si>
  <si>
    <t>PSRR-GRE-14.122017071106440</t>
  </si>
  <si>
    <t>HPSRR-GRE-14.122017071106440</t>
  </si>
  <si>
    <t>PSRR-MIL-0.312017071362500</t>
  </si>
  <si>
    <t>HPSRR-MIL-0.312017071362500</t>
  </si>
  <si>
    <t>PSRR-MIL-0.572017071368080</t>
  </si>
  <si>
    <t>HPSRR-MIL-0.572017071368080</t>
  </si>
  <si>
    <t>PSRR-MIL-6.592017071376540</t>
  </si>
  <si>
    <t>HPSRR-MIL-6.592017071376540</t>
  </si>
  <si>
    <t>PSRR-MIL-13.392017071381880</t>
  </si>
  <si>
    <t>HPSRR-MIL-13.392017071381880</t>
  </si>
  <si>
    <t>PSRR-GRE-12.042017072423160</t>
  </si>
  <si>
    <t>HPSRR-GRE-12.042017072423160</t>
  </si>
  <si>
    <t>PSRR-GRE-12.792017072432160</t>
  </si>
  <si>
    <t>HPSRR-GRE-12.792017072432160</t>
  </si>
  <si>
    <t>PSRR-GRE-14.122017072414760</t>
  </si>
  <si>
    <t>HPSRR-GRE-14.122017072414760</t>
  </si>
  <si>
    <t>PSRR-GRE-13.912017072418780</t>
  </si>
  <si>
    <t>HPSRR-GRE-13.912017072418780</t>
  </si>
  <si>
    <t>PSRR-DUT-1.962017072502780</t>
  </si>
  <si>
    <t>HPSRR-DUT-1.962017072502780</t>
  </si>
  <si>
    <t>PSRR-DUT-2.792017072506920</t>
  </si>
  <si>
    <t>HPSRR-DUT-2.792017072506920</t>
  </si>
  <si>
    <t>PSRR-DUT-4.402017072510100</t>
  </si>
  <si>
    <t>HPSRR-DUT-4.402017072510100</t>
  </si>
  <si>
    <t>PSRR-DUT-7.102017072513760</t>
  </si>
  <si>
    <t>HPSRR-DUT-7.102017072513760</t>
  </si>
  <si>
    <t>PSRR-MIL-0.572017072776120</t>
  </si>
  <si>
    <t>HPSRR-MIL-0.572017072776120</t>
  </si>
  <si>
    <t>PSRR-MIL-6.592017072788360</t>
  </si>
  <si>
    <t>HPSRR-MIL-6.592017072788360</t>
  </si>
  <si>
    <t>PSRR-MIL-13.392017072782000</t>
  </si>
  <si>
    <t>HPSRR-MIL-13.392017072782000</t>
  </si>
  <si>
    <t>PSRR-MIL-0.312017072772340</t>
  </si>
  <si>
    <t>HPSRR-MIL-0.312017072772340</t>
  </si>
  <si>
    <t>PSRR-GRE-12.792017080727600</t>
  </si>
  <si>
    <t>HPSRR-GRE-12.792017080727600</t>
  </si>
  <si>
    <t>PSRR-GRE-13.912017080735220</t>
  </si>
  <si>
    <t>HPSRR-GRE-13.912017080735220</t>
  </si>
  <si>
    <t>PSRR-GRE-14.122017080739000</t>
  </si>
  <si>
    <t>HPSRR-GRE-14.122017080739000</t>
  </si>
  <si>
    <t>PSRR-GRE-12.042017080722140</t>
  </si>
  <si>
    <t>HPSRR-GRE-12.042017080722140</t>
  </si>
  <si>
    <t>PSRR-DUT-1.962017080809440</t>
  </si>
  <si>
    <t>HPSRR-DUT-1.962017080809440</t>
  </si>
  <si>
    <t>PSRR-DUT-2.792017080811360</t>
  </si>
  <si>
    <t>HPSRR-DUT-2.792017080811360</t>
  </si>
  <si>
    <t>PSRR-DUT-4.402017080813460</t>
  </si>
  <si>
    <t>HPSRR-DUT-4.402017080813460</t>
  </si>
  <si>
    <t>PSRR-GRE-14.122017080818260</t>
  </si>
  <si>
    <t>HPSRR-GRE-14.122017080818260</t>
  </si>
  <si>
    <t>PSRR-MIL-0.312017081080980</t>
  </si>
  <si>
    <t>HPSRR-MIL-0.312017081080980</t>
  </si>
  <si>
    <t>PSRR-MIL-0.572017081085360</t>
  </si>
  <si>
    <t>HPSRR-MIL-0.572017081085360</t>
  </si>
  <si>
    <t>PSRR-MIL-6.592017081092140</t>
  </si>
  <si>
    <t>HPSRR-MIL-6.592017081092140</t>
  </si>
  <si>
    <t>PSRR-MIL-13.392017081097180</t>
  </si>
  <si>
    <t>HPSRR-MIL-13.392017081097180</t>
  </si>
  <si>
    <t>PSRR-GRE-12.042017082134380</t>
  </si>
  <si>
    <t>HPSRR-GRE-12.042017082134380</t>
  </si>
  <si>
    <t>PSRR-GRE-13.912017082145120</t>
  </si>
  <si>
    <t>HPSRR-GRE-13.912017082145120</t>
  </si>
  <si>
    <t>PSRR-GRE-12.792017082139900</t>
  </si>
  <si>
    <t>HPSRR-GRE-12.792017082139900</t>
  </si>
  <si>
    <t>PSRR-GRE-14.122017082148900</t>
  </si>
  <si>
    <t>HPSRR-GRE-14.122017082148900</t>
  </si>
  <si>
    <t>PSRR-DUT-2.792017082219640</t>
  </si>
  <si>
    <t>HPSRR-DUT-2.792017082219640</t>
  </si>
  <si>
    <t>PSRR-DUT-1.962017082217660</t>
  </si>
  <si>
    <t>HPSRR-DUT-1.962017082217660</t>
  </si>
  <si>
    <t>PSRR-DUT-4.402017082223360</t>
  </si>
  <si>
    <t>HPSRR-DUT-4.402017082223360</t>
  </si>
  <si>
    <t>PSRR-DUT-7.102017082229900</t>
  </si>
  <si>
    <t>HPSRR-DUT-7.102017082229900</t>
  </si>
  <si>
    <t>PSRR-MIL-0.312017082490280</t>
  </si>
  <si>
    <t>HPSRR-MIL-0.312017082490280</t>
  </si>
  <si>
    <t>PSRR-MIL-0.572017082493940</t>
  </si>
  <si>
    <t>HPSRR-MIL-0.572017082493940</t>
  </si>
  <si>
    <t>PSRR-MIL-6.592017082400780</t>
  </si>
  <si>
    <t>HPSRR-MIL-6.592017082400780</t>
  </si>
  <si>
    <t>PSRR-MIL-13.392017082406840</t>
  </si>
  <si>
    <t>HPSRR-MIL-13.392017082406840</t>
  </si>
  <si>
    <t>PSRR-GRE-12.792017090532420</t>
  </si>
  <si>
    <t>HPSRR-GRE-12.792017090532420</t>
  </si>
  <si>
    <t>PSRR-GRE-12.042017090527200</t>
  </si>
  <si>
    <t>HPSRR-GRE-12.042017090527200</t>
  </si>
  <si>
    <t>PSRR-GRE-14.122017090537580</t>
  </si>
  <si>
    <t>HPSRR-GRE-14.122017090537580</t>
  </si>
  <si>
    <t>PSRR-GRE-13.912017090534700</t>
  </si>
  <si>
    <t>HPSRR-GRE-13.912017090534700</t>
  </si>
  <si>
    <t>PSRR-DUT-2.792017090614560</t>
  </si>
  <si>
    <t>HPSRR-DUT-2.792017090614560</t>
  </si>
  <si>
    <t>PSRR-DUT-4.402017090617260</t>
  </si>
  <si>
    <t>HPSRR-DUT-4.402017090617260</t>
  </si>
  <si>
    <t>PSRR-DUT-7.102017090621040</t>
  </si>
  <si>
    <t>HPSRR-DUT-7.102017090621040</t>
  </si>
  <si>
    <t>PSRR-DUT-1.962017090613660</t>
  </si>
  <si>
    <t>HPSRR-DUT-1.962017090613660</t>
  </si>
  <si>
    <t>PSRR-MIL-0.312017090885800</t>
  </si>
  <si>
    <t>HPSRR-MIL-0.312017090885800</t>
  </si>
  <si>
    <t>PSRR-MIL-0.572017090889220</t>
  </si>
  <si>
    <t>HPSRR-MIL-0.572017090889220</t>
  </si>
  <si>
    <t>PSRR-MIL-6.592017090894320</t>
  </si>
  <si>
    <t>HPSRR-MIL-6.592017090894320</t>
  </si>
  <si>
    <t>PSRR-MIL-13.392017090898880</t>
  </si>
  <si>
    <t>HPSRR-MIL-13.392017090898880</t>
  </si>
  <si>
    <t>PSRR-GRE-12.042017091851720</t>
  </si>
  <si>
    <t>HPSRR-GRE-12.042017091851720</t>
  </si>
  <si>
    <t>PSRR-GRE-12.792017091856460</t>
  </si>
  <si>
    <t>HPSRR-GRE-12.792017091856460</t>
  </si>
  <si>
    <t>PSRR-GRE-13.912017091859520</t>
  </si>
  <si>
    <t>HPSRR-GRE-13.912017091859520</t>
  </si>
  <si>
    <t>PSRR-GRE-14.122017091862580</t>
  </si>
  <si>
    <t>HPSRR-GRE-14.122017091862580</t>
  </si>
  <si>
    <t>PSRR-DUT-4.402017091939080</t>
  </si>
  <si>
    <t>HPSRR-DUT-4.402017091939080</t>
  </si>
  <si>
    <t>PSRR-DUT-7.102017091943040</t>
  </si>
  <si>
    <t>HPSRR-DUT-7.102017091943040</t>
  </si>
  <si>
    <t>PSRR-MIL-0.312017092114100</t>
  </si>
  <si>
    <t>HPSRR-MIL-0.312017092114100</t>
  </si>
  <si>
    <t>PSRR-MIL-0.572017092116980</t>
  </si>
  <si>
    <t>HPSRR-MIL-0.572017092116980</t>
  </si>
  <si>
    <t>PSRR-MIL-6.592017092121600</t>
  </si>
  <si>
    <t>HPSRR-MIL-6.592017092121600</t>
  </si>
  <si>
    <t>PSRR-MIL-13.392017092125740</t>
  </si>
  <si>
    <t>HPSRR-MIL-13.392017092125740</t>
  </si>
  <si>
    <t>PSRR-DUT-2.792017100284480</t>
  </si>
  <si>
    <t>HPSRR-DUT-2.792017100284480</t>
  </si>
  <si>
    <t>PSRR-DUT-4.402017100279560</t>
  </si>
  <si>
    <t>HPSRR-DUT-4.402017100279560</t>
  </si>
  <si>
    <t>PSRR-DUT-7.102017100275600</t>
  </si>
  <si>
    <t>HPSRR-DUT-7.102017100275600</t>
  </si>
  <si>
    <t>PSRR-GRE-12.042017100258800</t>
  </si>
  <si>
    <t>HPSRR-GRE-12.042017100258800</t>
  </si>
  <si>
    <t>PSRR-GRE-12.792017100262640</t>
  </si>
  <si>
    <t>HPSRR-GRE-12.792017100262640</t>
  </si>
  <si>
    <t>PSRR-GRE-13.912017100266420</t>
  </si>
  <si>
    <t>HPSRR-GRE-13.912017100266420</t>
  </si>
  <si>
    <t>PSRR-GRE-14.122017100270080</t>
  </si>
  <si>
    <t>HPSRR-GRE-14.122017100270080</t>
  </si>
  <si>
    <t>PSRR-MIL-0.312017100347180</t>
  </si>
  <si>
    <t>HPSRR-MIL-0.312017100347180</t>
  </si>
  <si>
    <t>PSRR-MIL-0.572017100350540</t>
  </si>
  <si>
    <t>HPSRR-MIL-0.572017100350540</t>
  </si>
  <si>
    <t>PSRR-MIL-6.592017100355100</t>
  </si>
  <si>
    <t>HPSRR-MIL-6.592017100355100</t>
  </si>
  <si>
    <t>PSRR-MIL-13.392017100358940</t>
  </si>
  <si>
    <t>HPSRR-MIL-13.392017100358940</t>
  </si>
  <si>
    <t>PSRR-DUT-4.402017101667920</t>
  </si>
  <si>
    <t>HPSRR-DUT-4.402017101667920</t>
  </si>
  <si>
    <t>PSRR-DUT-7.102017101675360</t>
  </si>
  <si>
    <t>HPSRR-DUT-7.102017101675360</t>
  </si>
  <si>
    <t>PSRR-GRE-12.042017101682320</t>
  </si>
  <si>
    <t>HPSRR-GRE-12.042017101682320</t>
  </si>
  <si>
    <t>PSRR-GRE-12.792017101686100</t>
  </si>
  <si>
    <t>HPSRR-GRE-12.792017101686100</t>
  </si>
  <si>
    <t>PSRR-GRE-13.912017101688680</t>
  </si>
  <si>
    <t>HPSRR-GRE-13.912017101688680</t>
  </si>
  <si>
    <t>PSRR-GRE-14.122017101690960</t>
  </si>
  <si>
    <t>HPSRR-GRE-14.122017101690960</t>
  </si>
  <si>
    <t>PSRR-MIL-0.312017101930840</t>
  </si>
  <si>
    <t>HPSRR-MIL-0.312017101930840</t>
  </si>
  <si>
    <t>PSRR-MIL-6.592017101937920</t>
  </si>
  <si>
    <t>HPSRR-MIL-6.592017101937920</t>
  </si>
  <si>
    <t>PSRR-MIL-13.392017101943140</t>
  </si>
  <si>
    <t>HPSRR-MIL-13.392017101943140</t>
  </si>
  <si>
    <t>PSRR-MIL-0.572017101933420</t>
  </si>
  <si>
    <t>HPSRR-MIL-0.572017101933420</t>
  </si>
  <si>
    <t>RR-DUT-004.40</t>
  </si>
  <si>
    <t>AvgofDailyMinDO_Interval</t>
  </si>
  <si>
    <t>AvgofDailyAvgDO_Interval</t>
  </si>
  <si>
    <t>AvgofDailyMaxDO_Interval</t>
  </si>
  <si>
    <t>HoursBelow_3.0 DO_mg/L_Interval</t>
  </si>
  <si>
    <t>HoursBelow_3.0 DO_mg/L_Cumulative</t>
  </si>
  <si>
    <t>also plot % change of DO and parameters</t>
  </si>
  <si>
    <t>Average of DischargeOnSampleDate_cfs</t>
  </si>
  <si>
    <t>Potential relationships - plot</t>
  </si>
  <si>
    <t>RCT: DO</t>
  </si>
  <si>
    <t>Discharge: DO</t>
  </si>
  <si>
    <t>Riffle area: DO</t>
  </si>
  <si>
    <t>Pool area: DO</t>
  </si>
  <si>
    <t>Pool vol: DO</t>
  </si>
  <si>
    <t>Temp: DO</t>
  </si>
  <si>
    <t>RCT: Discharge</t>
  </si>
  <si>
    <t>Max D: Fish abundance</t>
  </si>
  <si>
    <t xml:space="preserve">In Woelfle-Erskine et al. (2017), survival of coho positively associated with minumim (max) pool depth </t>
  </si>
  <si>
    <t>Pool area: Fish abundance</t>
  </si>
  <si>
    <t>In Woelfle-Erskine et al. (2017), survival of steelhead positively associated with surface area</t>
  </si>
  <si>
    <t>DO: Fish abundance</t>
  </si>
  <si>
    <t>supported in our research, Woelfle-Erskine et al. (2017), more</t>
  </si>
  <si>
    <t xml:space="preserve">Days disconnected: Fish abundance </t>
  </si>
  <si>
    <t>strongest correlator to S in our research</t>
  </si>
  <si>
    <t xml:space="preserve">Days disconnected: DO </t>
  </si>
  <si>
    <t>w/ &gt; 1 pool study site in reach (loMIL, loDUT, n=2), does discharge relate to RCT on reach-scale? What does discharge say about passage depths or other RCT thresholds?</t>
  </si>
  <si>
    <t>CohoYOY_Pass1</t>
  </si>
  <si>
    <t>CohoParr_Pass1</t>
  </si>
  <si>
    <t>SteelheadYOY_Pass1</t>
  </si>
  <si>
    <t>SteelheadParr_Pass1</t>
  </si>
  <si>
    <t>Date_Pass1</t>
  </si>
  <si>
    <t>CohoYOY_Pass2</t>
  </si>
  <si>
    <t>CohoParr_Pass2</t>
  </si>
  <si>
    <t>SteelheadYOY_Pass2</t>
  </si>
  <si>
    <t>SteelheadParr_Pass2</t>
  </si>
  <si>
    <t>Date_Pass2</t>
  </si>
  <si>
    <t>Observers_Pass1</t>
  </si>
  <si>
    <t>Observers_Pass2</t>
  </si>
  <si>
    <t>WB</t>
  </si>
  <si>
    <t>TC</t>
  </si>
  <si>
    <t>NB</t>
  </si>
  <si>
    <t>ER</t>
  </si>
  <si>
    <t>CO</t>
  </si>
  <si>
    <t>SB</t>
  </si>
  <si>
    <t>MT</t>
  </si>
  <si>
    <t>AM</t>
  </si>
  <si>
    <t>ZR</t>
  </si>
  <si>
    <t>Survey</t>
  </si>
  <si>
    <t>StartTime</t>
  </si>
  <si>
    <t>EndTime</t>
  </si>
  <si>
    <t>RCSubstrate1</t>
  </si>
  <si>
    <t>RCSubstrate2</t>
  </si>
  <si>
    <t>ID</t>
  </si>
  <si>
    <t>StaffDepth</t>
  </si>
  <si>
    <t>Pool Study</t>
  </si>
  <si>
    <t>13:22:00</t>
  </si>
  <si>
    <t>14:25:00</t>
  </si>
  <si>
    <t>Gravel</t>
  </si>
  <si>
    <t>Small cobble</t>
  </si>
  <si>
    <t>10:05:00</t>
  </si>
  <si>
    <t>12:25:00</t>
  </si>
  <si>
    <t>11:17:00</t>
  </si>
  <si>
    <t>Sand</t>
  </si>
  <si>
    <t>09:33:00</t>
  </si>
  <si>
    <t>10:44:00</t>
  </si>
  <si>
    <t>13:59:00</t>
  </si>
  <si>
    <t>15:06:00</t>
  </si>
  <si>
    <t>13:02:00</t>
  </si>
  <si>
    <t>13:53:00</t>
  </si>
  <si>
    <t>08:59:00</t>
  </si>
  <si>
    <t>10:30:00</t>
  </si>
  <si>
    <t>Large cobble</t>
  </si>
  <si>
    <t>10:51:00</t>
  </si>
  <si>
    <t>11:59:00</t>
  </si>
  <si>
    <t>14:16:00</t>
  </si>
  <si>
    <t>15:19:00</t>
  </si>
  <si>
    <t>12:45:00</t>
  </si>
  <si>
    <t>13:50:00</t>
  </si>
  <si>
    <t>11:18:00</t>
  </si>
  <si>
    <t>12:17:00</t>
  </si>
  <si>
    <t>09:02:00</t>
  </si>
  <si>
    <t>10:17:00</t>
  </si>
  <si>
    <t>15:20:00</t>
  </si>
  <si>
    <t>16:23:00</t>
  </si>
  <si>
    <t>14:10:00</t>
  </si>
  <si>
    <t>15:09:00</t>
  </si>
  <si>
    <t>12:18:00</t>
  </si>
  <si>
    <t>13:43:00</t>
  </si>
  <si>
    <t>10:13:00</t>
  </si>
  <si>
    <t>11:36:00</t>
  </si>
  <si>
    <t>15:14:00</t>
  </si>
  <si>
    <t>16:18:00</t>
  </si>
  <si>
    <t>14:14:00</t>
  </si>
  <si>
    <t>15:04:00</t>
  </si>
  <si>
    <t>12:09:00</t>
  </si>
  <si>
    <t>13:05:00</t>
  </si>
  <si>
    <t>10:14:00</t>
  </si>
  <si>
    <t>11:33:00</t>
  </si>
  <si>
    <t>14:36:00</t>
  </si>
  <si>
    <t>15:10:00</t>
  </si>
  <si>
    <t>13:44:00</t>
  </si>
  <si>
    <t>12:30:00</t>
  </si>
  <si>
    <t>13:08:00</t>
  </si>
  <si>
    <t>10:21:00</t>
  </si>
  <si>
    <t>14:03:00</t>
  </si>
  <si>
    <t>14:32:00</t>
  </si>
  <si>
    <t>12:49:00</t>
  </si>
  <si>
    <t>13:51:00</t>
  </si>
  <si>
    <t>11:03:00</t>
  </si>
  <si>
    <t>12:06:00</t>
  </si>
  <si>
    <t>09:10:00</t>
  </si>
  <si>
    <t>10:18:00</t>
  </si>
  <si>
    <t>13:54:00</t>
  </si>
  <si>
    <t>14:24:00</t>
  </si>
  <si>
    <t>09:24:00</t>
  </si>
  <si>
    <t>09:54:00</t>
  </si>
  <si>
    <t>10:45:00</t>
  </si>
  <si>
    <t>11:28:00</t>
  </si>
  <si>
    <t>10:48:00</t>
  </si>
  <si>
    <t>11:34:00</t>
  </si>
  <si>
    <t>14:38:00</t>
  </si>
  <si>
    <t>16:10:00</t>
  </si>
  <si>
    <t>13:09:00</t>
  </si>
  <si>
    <t>13:48:00</t>
  </si>
  <si>
    <t>09:15:00</t>
  </si>
  <si>
    <t>09:58:00</t>
  </si>
  <si>
    <t>15:36:00</t>
  </si>
  <si>
    <t>12:16:00</t>
  </si>
  <si>
    <t>10:53:00</t>
  </si>
  <si>
    <t>11:15:00</t>
  </si>
  <si>
    <t>09:46:00</t>
  </si>
  <si>
    <t>09:47:00</t>
  </si>
  <si>
    <t>13:16:00</t>
  </si>
  <si>
    <t>13:19:00</t>
  </si>
  <si>
    <t>12:15:00</t>
  </si>
  <si>
    <t>13:00:00</t>
  </si>
  <si>
    <t>11:22:00</t>
  </si>
  <si>
    <t>00:06:00</t>
  </si>
  <si>
    <t>13:46:00</t>
  </si>
  <si>
    <t>14:27:00</t>
  </si>
  <si>
    <t>12:00:00</t>
  </si>
  <si>
    <t>12:54:00</t>
  </si>
  <si>
    <t>10:22:00</t>
  </si>
  <si>
    <t>10:55:00</t>
  </si>
  <si>
    <t>09:19:00</t>
  </si>
  <si>
    <t>09:44:00</t>
  </si>
  <si>
    <t>14:17:00</t>
  </si>
  <si>
    <t>12:47:00</t>
  </si>
  <si>
    <t>10:40:00</t>
  </si>
  <si>
    <t>11:02:00</t>
  </si>
  <si>
    <t>09:09:00</t>
  </si>
  <si>
    <t>09:37:00</t>
  </si>
  <si>
    <t>11:51:00</t>
  </si>
  <si>
    <t>12:26:00</t>
  </si>
  <si>
    <t>10:31:00</t>
  </si>
  <si>
    <t>10:56:00</t>
  </si>
  <si>
    <t>09:56:00</t>
  </si>
  <si>
    <t>09:45:00</t>
  </si>
  <si>
    <t>12:10:00</t>
  </si>
  <si>
    <t>10:16:00</t>
  </si>
  <si>
    <t>11:16:00</t>
  </si>
  <si>
    <t>09:03:00</t>
  </si>
  <si>
    <t>09:51:00</t>
  </si>
  <si>
    <t>13:33:00</t>
  </si>
  <si>
    <t>14:33:00</t>
  </si>
  <si>
    <t>12:52:00</t>
  </si>
  <si>
    <t>13:55:00</t>
  </si>
  <si>
    <t>14:46:00</t>
  </si>
  <si>
    <t>11:25:00</t>
  </si>
  <si>
    <t>11:52:00</t>
  </si>
  <si>
    <t>09:53:00</t>
  </si>
  <si>
    <t>12:59:00</t>
  </si>
  <si>
    <t>10:36:00</t>
  </si>
  <si>
    <t>10:59:00</t>
  </si>
  <si>
    <t>09:34:00</t>
  </si>
  <si>
    <t>10:10:00</t>
  </si>
  <si>
    <t>09:01:00</t>
  </si>
  <si>
    <t>09:17:00</t>
  </si>
  <si>
    <t>13:34:00</t>
  </si>
  <si>
    <t>14:20:00</t>
  </si>
  <si>
    <t>09:59:00</t>
  </si>
  <si>
    <t>10:42:00</t>
  </si>
  <si>
    <t>11:53:00</t>
  </si>
  <si>
    <t>00:25:00</t>
  </si>
  <si>
    <t>08:58:00</t>
  </si>
  <si>
    <t>09:35:00</t>
  </si>
  <si>
    <t>12:19:00</t>
  </si>
  <si>
    <t>11:05:00</t>
  </si>
  <si>
    <t>10:27:00</t>
  </si>
  <si>
    <t>09:00:00</t>
  </si>
  <si>
    <t>11:04:00</t>
  </si>
  <si>
    <t>10:01:00</t>
  </si>
  <si>
    <t>10:03:00</t>
  </si>
  <si>
    <t>09:16:00</t>
  </si>
  <si>
    <t>12:28:00</t>
  </si>
  <si>
    <t>12:58:00</t>
  </si>
  <si>
    <t>11:12:00</t>
  </si>
  <si>
    <t>11:48:00</t>
  </si>
  <si>
    <t>08:50:00</t>
  </si>
  <si>
    <t>09:18:00</t>
  </si>
  <si>
    <t>12:23:00</t>
  </si>
  <si>
    <t>11:32:00</t>
  </si>
  <si>
    <t>10:41:00</t>
  </si>
  <si>
    <t>09:22:00</t>
  </si>
  <si>
    <t>11:23:00</t>
  </si>
  <si>
    <t>09:38:00</t>
  </si>
  <si>
    <t>10:08:00</t>
  </si>
  <si>
    <t>Too shallow to snorkel, looked from above. No salmonids. Removed loggers, do loggercurrently reading air.</t>
  </si>
  <si>
    <t>PSRR-DUT-2.792017091936920</t>
  </si>
  <si>
    <t>HPSRR-DUT-2.792017091936920</t>
  </si>
  <si>
    <t>13:29:00</t>
  </si>
  <si>
    <t>12:20:00</t>
  </si>
  <si>
    <t>12:42:00</t>
  </si>
  <si>
    <t>11:30:00</t>
  </si>
  <si>
    <t>10:15:00</t>
  </si>
  <si>
    <t>10:38:00</t>
  </si>
  <si>
    <t>15:48:00</t>
  </si>
  <si>
    <t>15:49:00</t>
  </si>
  <si>
    <t>14:26:00</t>
  </si>
  <si>
    <t>14:54:00</t>
  </si>
  <si>
    <t>13:20:00</t>
  </si>
  <si>
    <t>13:47:00</t>
  </si>
  <si>
    <t>10:47:00</t>
  </si>
  <si>
    <t>08:40:00</t>
  </si>
  <si>
    <t>09:05:00</t>
  </si>
  <si>
    <t>09:13:00</t>
  </si>
  <si>
    <t>12:29:00</t>
  </si>
  <si>
    <t>11:50:00</t>
  </si>
  <si>
    <t>10:09:00</t>
  </si>
  <si>
    <t>10:43:00</t>
  </si>
  <si>
    <t>14:56:00</t>
  </si>
  <si>
    <t>15:22:00</t>
  </si>
  <si>
    <t>14:18:00</t>
  </si>
  <si>
    <t>14:47:00</t>
  </si>
  <si>
    <t>13:35:00</t>
  </si>
  <si>
    <t>13:57:00</t>
  </si>
  <si>
    <t>12:32:00</t>
  </si>
  <si>
    <t>12:56:00</t>
  </si>
  <si>
    <t>11:13:00</t>
  </si>
  <si>
    <t>08:32:00</t>
  </si>
  <si>
    <t>10:02:00</t>
  </si>
  <si>
    <t>13:21:00</t>
  </si>
  <si>
    <t>12:05:00</t>
  </si>
  <si>
    <t>10:35:00</t>
  </si>
  <si>
    <t>M2</t>
  </si>
  <si>
    <t>M3</t>
  </si>
  <si>
    <t xml:space="preserve">DRAFT - decide on what to graph before proceeding, how to look at changes over time - max and min values all sites? </t>
  </si>
  <si>
    <t>SteelheadParr_Count</t>
  </si>
  <si>
    <t>CohoYOY_MAX</t>
  </si>
  <si>
    <t>SteelheadYOY_MAX</t>
  </si>
  <si>
    <t>SteelheadParr_MAX</t>
  </si>
  <si>
    <t>IntervalDays&lt;Threshold</t>
  </si>
  <si>
    <t>CumulativeDays&lt;Threshold</t>
  </si>
  <si>
    <t>IntervalChange_RCT</t>
  </si>
  <si>
    <t>CumulativeChange_RCT</t>
  </si>
  <si>
    <t>CumulativeChange_RiffleArea_m2</t>
  </si>
  <si>
    <t>CululativeChange_PoolMaxD_cm</t>
  </si>
  <si>
    <t>CumulativeChage_PoolArea_m2</t>
  </si>
  <si>
    <t>CumulativeChange_PoolVolume_m3</t>
  </si>
  <si>
    <t>CumulativeChange_DischargeOnSampleDate_cfs</t>
  </si>
  <si>
    <t>CumulativeChange_Temp_℃</t>
  </si>
  <si>
    <t>CumulativeChange_DiscreteDO_mg/L</t>
  </si>
  <si>
    <t>IntervalChange_RiffleArea_m2</t>
  </si>
  <si>
    <t>IntervalChange_PoolMaxD_cm</t>
  </si>
  <si>
    <t>IntervalChange_PoolArea_m2</t>
  </si>
  <si>
    <t>IntervalChange_PoolVolume_m3</t>
  </si>
  <si>
    <t>IntervalChange_DischargeOnSampleDate_cfs</t>
  </si>
  <si>
    <t>IntervalChange_Temp_℃</t>
  </si>
  <si>
    <t>DisconnectionDate</t>
  </si>
  <si>
    <t xml:space="preserve">DO INTERVAL DATES OF CONT DATA MAKE SENSE WHEN COMPARED TO SAMPLE DATES? Eg: does minDO over sample #2 correspond  to value on sample #1 (previous) or #2 (following)? </t>
  </si>
  <si>
    <t>MinDO_Interval</t>
  </si>
  <si>
    <t>MaxDO_Interval</t>
  </si>
  <si>
    <t>HoursBelow_6.0 DO_mg/L_Interval</t>
  </si>
  <si>
    <t>HoursBelow_6.0 DO_mg/L_Cumulative</t>
  </si>
  <si>
    <t>IntervalChange_AvgofDailyMinDO_Interval</t>
  </si>
  <si>
    <t>Average_DO</t>
  </si>
  <si>
    <t>Average_Temperature</t>
  </si>
  <si>
    <t>Min_DO</t>
  </si>
  <si>
    <t>Max_DO</t>
  </si>
  <si>
    <t>bedrock</t>
  </si>
  <si>
    <t>alluvial</t>
  </si>
  <si>
    <t>clay</t>
  </si>
  <si>
    <t>GeomorphicReachType</t>
  </si>
  <si>
    <t>PoolMaxD:PoolArea</t>
  </si>
  <si>
    <t>MinDO_SampleDate</t>
  </si>
  <si>
    <t>AvgDO_SampleDate</t>
  </si>
  <si>
    <t>MaxDO_SampleDate</t>
  </si>
  <si>
    <t>Average of Min_DO</t>
  </si>
  <si>
    <t>Average of Average_DO</t>
  </si>
  <si>
    <t>Average of Max_DO</t>
  </si>
  <si>
    <t>At riffle transect 2</t>
  </si>
  <si>
    <t>Digital counter malfunctioned. Used stop watch and moved cross section upstream to accurately count spins in slower and shallower water. Measured about 2 feet upstream of intermittency logger.</t>
  </si>
  <si>
    <t>SCWA Pygmy meter. Discharge underestimated.</t>
  </si>
  <si>
    <t>Getting skinny</t>
  </si>
  <si>
    <t>Poor flow site location</t>
  </si>
  <si>
    <t>In rt1</t>
  </si>
  <si>
    <t>SRCD Pygmy</t>
  </si>
  <si>
    <t xml:space="preserve">Moved flow site upstream 10m </t>
  </si>
  <si>
    <t>rcd Pygmy, in riffle transect 1.</t>
  </si>
  <si>
    <t>Rcd pygmy</t>
  </si>
  <si>
    <t>RCD pygmy</t>
  </si>
  <si>
    <t>Spin test: 58</t>
  </si>
  <si>
    <t>Spin test: 44s, transect about 2ft upstream of flag</t>
  </si>
  <si>
    <t xml:space="preserve">Srcd meter spin test 65+ seconds </t>
  </si>
  <si>
    <t>Srcd 65+</t>
  </si>
  <si>
    <t>SRCD Pygmy    60+ sec for spin test. Transect one is below rct</t>
  </si>
  <si>
    <t>SRCD Pygmy, spin test= 60. Moved to the head of the upstream pool to try to get spins, 25 feet u/s of xs</t>
  </si>
  <si>
    <t>SRCD Pygmy sin test=65+</t>
  </si>
  <si>
    <t>RCD Pygmy: Spin Test = 65 + seconds</t>
  </si>
  <si>
    <t>RCD Pygmy: spin test = 66</t>
  </si>
  <si>
    <t>RCD Pygmy:  Spin test= 70+ seconds</t>
  </si>
  <si>
    <t>SRCD Pygmy, spin test = 65+</t>
  </si>
  <si>
    <t>SRCD Pygmy, spin test 65+</t>
  </si>
  <si>
    <t>SRCD meter. Spin test =65+</t>
  </si>
  <si>
    <t>Very minimal flow. Attempted to take flow at top of RL pool upstream of ps P2. Used SRCD pigmy. 65+ spins</t>
  </si>
  <si>
    <t>Used SRCD pigmy meter. 65+ seconds.</t>
  </si>
  <si>
    <t>Used SRCD pigmy. 65+ seconds. 2ft downstream of riffle T2</t>
  </si>
  <si>
    <t>RCD Pygmy. Spin test = 60</t>
  </si>
  <si>
    <t>RCD pygmy, spin test = 60+</t>
  </si>
  <si>
    <t>Spin test &gt; 60</t>
  </si>
  <si>
    <t>Release occurring upstream. RCD Pygmy. Spin test =65</t>
  </si>
  <si>
    <t>Spin test at&gt; 60</t>
  </si>
  <si>
    <t>RCD Pygmy. Spin test = 67</t>
  </si>
  <si>
    <t xml:space="preserve">1:12 spin test </t>
  </si>
  <si>
    <t>Island upstream of cross section. Flow taken 1 foot below riffle T2.</t>
  </si>
  <si>
    <t>Spin test 65</t>
  </si>
  <si>
    <t>SRCD Pygmy, spin test= 65+</t>
  </si>
  <si>
    <t xml:space="preserve">Spin test 60 sec, rcd Pygmy </t>
  </si>
  <si>
    <t>Spin test =52</t>
  </si>
  <si>
    <t>Spin test = 38 secs</t>
  </si>
  <si>
    <t>Original crosssection</t>
  </si>
  <si>
    <t>UnitModel</t>
  </si>
  <si>
    <t>WaterYear</t>
  </si>
  <si>
    <t>Discharge</t>
  </si>
  <si>
    <t>DischargeUncertainty</t>
  </si>
  <si>
    <t>TCR MAIN</t>
  </si>
  <si>
    <t>RR-GRE-006.06</t>
  </si>
  <si>
    <t>PYGMY 1</t>
  </si>
  <si>
    <t>SN, SEW</t>
  </si>
  <si>
    <t>Staff depth not readable - black coating</t>
  </si>
  <si>
    <t>MIL Upper NFWF</t>
  </si>
  <si>
    <t>RR-MIL-012.39</t>
  </si>
  <si>
    <t>10:34:00</t>
  </si>
  <si>
    <t>ZR JD</t>
  </si>
  <si>
    <t>DUT LOWER NFWF</t>
  </si>
  <si>
    <t>RR-DUT-003.87</t>
  </si>
  <si>
    <t>11:56:00</t>
  </si>
  <si>
    <t>PYGMY 2</t>
  </si>
  <si>
    <t>ZR TZ</t>
  </si>
  <si>
    <t>DUT UPPER NFWF</t>
  </si>
  <si>
    <t>RR-DUT-006.51</t>
  </si>
  <si>
    <t>14:28:00</t>
  </si>
  <si>
    <t>MIL Lower NFWF</t>
  </si>
  <si>
    <t>RR-MIL-006.10</t>
  </si>
  <si>
    <t>NB TZ</t>
  </si>
  <si>
    <t>JD TZ</t>
  </si>
  <si>
    <t>BRUNO PROPERTY</t>
  </si>
  <si>
    <t>GRE-BLWDAM</t>
  </si>
  <si>
    <t>2 sub 2 below dam - ASK CO RE LOCATION_x000D_
Take just below Gianni's flash board dam</t>
  </si>
  <si>
    <t>DUT at TYRONE</t>
  </si>
  <si>
    <t>RR-DUT-002.82</t>
  </si>
  <si>
    <t>15:05:18</t>
  </si>
  <si>
    <t>SEW SB CO</t>
  </si>
  <si>
    <t>DRY TYRONE BRIDGE</t>
  </si>
  <si>
    <t>GRE BONE RD</t>
  </si>
  <si>
    <t>RR-GRE-012.49</t>
  </si>
  <si>
    <t>15:12:39</t>
  </si>
  <si>
    <t>SEW SB</t>
  </si>
  <si>
    <t>GRE UPPER NFWF</t>
  </si>
  <si>
    <t>RR-GRE-013.40</t>
  </si>
  <si>
    <t>14:28:30</t>
  </si>
  <si>
    <t>SEW SB SN</t>
  </si>
  <si>
    <t>14:00:31</t>
  </si>
  <si>
    <t>WESTMINSTER BRIDGE</t>
  </si>
  <si>
    <t>13:32:00</t>
  </si>
  <si>
    <t>SB CO AS</t>
  </si>
  <si>
    <t>12:53:59</t>
  </si>
  <si>
    <t>12:48:41</t>
  </si>
  <si>
    <t>SB AS</t>
  </si>
  <si>
    <t>DUT UP END LO NFWF</t>
  </si>
  <si>
    <t>RR-DUT-004.16</t>
  </si>
  <si>
    <t>15:18:00</t>
  </si>
  <si>
    <t>WB CO</t>
  </si>
  <si>
    <t>No flow flagging. Took flow ~5 ft dis of DUT-4.16 antenna</t>
  </si>
  <si>
    <t>WILLOW SMOLT TRAP</t>
  </si>
  <si>
    <t>RR-WIL-003.68</t>
  </si>
  <si>
    <t>15:32:00</t>
  </si>
  <si>
    <t>13:32:06</t>
  </si>
  <si>
    <t>12:43:43</t>
  </si>
  <si>
    <t>12:57:08</t>
  </si>
  <si>
    <t>CO SB</t>
  </si>
  <si>
    <t>PAL ANTENNAS</t>
  </si>
  <si>
    <t>RR-PAL-000.01</t>
  </si>
  <si>
    <t>09:30:00</t>
  </si>
  <si>
    <t>WB, ZR</t>
  </si>
  <si>
    <t>13:26:04</t>
  </si>
  <si>
    <t>SB JR</t>
  </si>
  <si>
    <t>12:12:06</t>
  </si>
  <si>
    <t>JR SW SB NK</t>
  </si>
  <si>
    <t>12:54:01</t>
  </si>
  <si>
    <t>JR SEW</t>
  </si>
  <si>
    <t>13:54:34</t>
  </si>
  <si>
    <t>13:33:55</t>
  </si>
  <si>
    <t>CO SW NK</t>
  </si>
  <si>
    <t>13:35:29</t>
  </si>
  <si>
    <t>11:46:08</t>
  </si>
  <si>
    <t>AM WB</t>
  </si>
  <si>
    <t>15:15:03</t>
  </si>
  <si>
    <t>CO SW</t>
  </si>
  <si>
    <t>11:55:00</t>
  </si>
  <si>
    <t>WB HC</t>
  </si>
  <si>
    <t>MIL UPPER NFWF</t>
  </si>
  <si>
    <t>WB, HC</t>
  </si>
  <si>
    <t>11:08:00</t>
  </si>
  <si>
    <t>12:22:00</t>
  </si>
  <si>
    <t>SW HC</t>
  </si>
  <si>
    <t>Flow site dry.</t>
  </si>
  <si>
    <t>12:51:48</t>
  </si>
  <si>
    <t>SW EV</t>
  </si>
  <si>
    <t>PAL ANTENNA</t>
  </si>
  <si>
    <t>09:49:15</t>
  </si>
  <si>
    <t>FLOW WAS TOO LOW TO DETECT</t>
  </si>
  <si>
    <t>BONES RD BRIDGE</t>
  </si>
  <si>
    <t>CO WB</t>
  </si>
  <si>
    <t>Dry</t>
  </si>
  <si>
    <t>14:57:00</t>
  </si>
  <si>
    <t>CO AI</t>
  </si>
  <si>
    <t>ZR HC</t>
  </si>
  <si>
    <t>channel modified to accommodate discharge survey 2 ft downstream from flag</t>
  </si>
  <si>
    <t>BELOW BONES RD</t>
  </si>
  <si>
    <t>RR-GRE-012.16</t>
  </si>
  <si>
    <t>ZR EV</t>
  </si>
  <si>
    <t>could not find TU "X" section-mesasured discharge in NFWF-R3, Fount TU x section right below Bones Rd-Riffle Dry</t>
  </si>
  <si>
    <t>09:40:00</t>
  </si>
  <si>
    <t>ZR CO</t>
  </si>
  <si>
    <t>15:00:00</t>
  </si>
  <si>
    <t>MIL SCHOOL</t>
  </si>
  <si>
    <t>RR-MIL-002.00</t>
  </si>
  <si>
    <t>CO LE</t>
  </si>
  <si>
    <t>ZR WB</t>
  </si>
  <si>
    <t>Can't read staff plate</t>
  </si>
  <si>
    <t>WIL ANTENNA SITE</t>
  </si>
  <si>
    <t>WB MT</t>
  </si>
  <si>
    <t>11:14:00</t>
  </si>
  <si>
    <t>LE ZR</t>
  </si>
  <si>
    <t>PALMER ANTENNA</t>
  </si>
  <si>
    <t>RR-PAL-000.02</t>
  </si>
  <si>
    <t>09:50:00</t>
  </si>
  <si>
    <t>09:32:00</t>
  </si>
  <si>
    <t>LE WB</t>
  </si>
  <si>
    <t>MT WB</t>
  </si>
  <si>
    <t>12:21:02</t>
  </si>
  <si>
    <t>AA 1</t>
  </si>
  <si>
    <t>10:34:02</t>
  </si>
  <si>
    <t>12:11:00</t>
  </si>
  <si>
    <t>LE CO</t>
  </si>
  <si>
    <t>rainy no wind</t>
  </si>
  <si>
    <t>Mill School Site</t>
  </si>
  <si>
    <t>Staff plate missing</t>
  </si>
  <si>
    <t>Palmer Antenna Site</t>
  </si>
  <si>
    <t xml:space="preserve">Missing staff plate </t>
  </si>
  <si>
    <t>WB LE</t>
  </si>
  <si>
    <t>Rained 1.5 in night before. Falling hydrograph</t>
  </si>
  <si>
    <t>09:28:00</t>
  </si>
  <si>
    <t>Mt</t>
  </si>
  <si>
    <t>Rain last night. Descending hydrograph</t>
  </si>
  <si>
    <t>Willow Smolt Trap</t>
  </si>
  <si>
    <t>Mt NB le</t>
  </si>
  <si>
    <t>Used large Pygmy, small one failed</t>
  </si>
  <si>
    <t>MT SE</t>
  </si>
  <si>
    <t>DUT-3.87 NFWF @ PS-DUT-P3</t>
  </si>
  <si>
    <t>14:04:00</t>
  </si>
  <si>
    <t>AB CO</t>
  </si>
  <si>
    <t>No staff gauge. First WH survey of season. Riffle below concrete pool</t>
  </si>
  <si>
    <t>DUT Upper NFWF</t>
  </si>
  <si>
    <t>14:55:00</t>
  </si>
  <si>
    <t>CO AB</t>
  </si>
  <si>
    <t>GRE at Bones Rd.</t>
  </si>
  <si>
    <t>GRE-13.40 NFWF @ PS-GRE-P4</t>
  </si>
  <si>
    <t>13:12:00</t>
  </si>
  <si>
    <t>CO SE</t>
  </si>
  <si>
    <t>13:42:00</t>
  </si>
  <si>
    <t>AM SN</t>
  </si>
  <si>
    <t>No staff, survey conducted at lower site</t>
  </si>
  <si>
    <t>Just downstream of mill creek red bridge</t>
  </si>
  <si>
    <t>MIL-6.10 NFWF @ PS-MIL-P3</t>
  </si>
  <si>
    <t>16:32:00</t>
  </si>
  <si>
    <t>FEL 3</t>
  </si>
  <si>
    <t>RR-FEL-003.83</t>
  </si>
  <si>
    <t>AM CO</t>
  </si>
  <si>
    <t>Need to update Site code - AllTripID has Pal because Felta was not a drop down</t>
  </si>
  <si>
    <t>FEL 1</t>
  </si>
  <si>
    <t>RR-FEL-001.26</t>
  </si>
  <si>
    <t>CO SN</t>
  </si>
  <si>
    <t>No staff</t>
  </si>
  <si>
    <t>TC E R CO</t>
  </si>
  <si>
    <t>12:02:00</t>
  </si>
  <si>
    <t>ER T C CO</t>
  </si>
  <si>
    <t>12:03:00</t>
  </si>
  <si>
    <t>CO T C ER</t>
  </si>
  <si>
    <t>14:41:00</t>
  </si>
  <si>
    <t xml:space="preserve">TC S S </t>
  </si>
  <si>
    <t>15:57:00</t>
  </si>
  <si>
    <t xml:space="preserve">AB TC  </t>
  </si>
  <si>
    <t xml:space="preserve">ER C O </t>
  </si>
  <si>
    <t xml:space="preserve">TC E R </t>
  </si>
  <si>
    <t xml:space="preserve">ER T C </t>
  </si>
  <si>
    <t>Upstream end Lower DUT NFWF</t>
  </si>
  <si>
    <t>15:07:00</t>
  </si>
  <si>
    <t>Actually site DUT 4.16!</t>
  </si>
  <si>
    <t>13:15:00</t>
  </si>
  <si>
    <t>13:52:00</t>
  </si>
  <si>
    <t>AB LH</t>
  </si>
  <si>
    <t>Counter not working.counted spins manually.</t>
  </si>
  <si>
    <t>11:20:00</t>
  </si>
  <si>
    <t>14:19:00</t>
  </si>
  <si>
    <t xml:space="preserve">TC J R </t>
  </si>
  <si>
    <t xml:space="preserve">Pygmy meter not spinning well. </t>
  </si>
  <si>
    <t>15:15:00</t>
  </si>
  <si>
    <t>09:42:00</t>
  </si>
  <si>
    <t>10:50:00</t>
  </si>
  <si>
    <t>14:01:00</t>
  </si>
  <si>
    <t>12:43:00</t>
  </si>
  <si>
    <t>12:38:00</t>
  </si>
  <si>
    <t xml:space="preserve">MT E R </t>
  </si>
  <si>
    <t>No reader. Counted spins w stop watch. Waypoint 73 ucce coho 2</t>
  </si>
  <si>
    <t>14:08:00</t>
  </si>
  <si>
    <t>Counted with stopwatch no reader</t>
  </si>
  <si>
    <t>14:02:00</t>
  </si>
  <si>
    <t xml:space="preserve">TC M H </t>
  </si>
  <si>
    <t>14:39:00</t>
  </si>
  <si>
    <t xml:space="preserve">TC MH  </t>
  </si>
  <si>
    <t>11:26:00</t>
  </si>
  <si>
    <t xml:space="preserve">WB N B </t>
  </si>
  <si>
    <t>14:13:00</t>
  </si>
  <si>
    <t xml:space="preserve">ER J R </t>
  </si>
  <si>
    <t>Actually 3.87</t>
  </si>
  <si>
    <t>Site 4.16</t>
  </si>
  <si>
    <t xml:space="preserve">ER M H </t>
  </si>
  <si>
    <t>ER L H MH</t>
  </si>
  <si>
    <t>TCR Main Channel</t>
  </si>
  <si>
    <t>14:43:00</t>
  </si>
  <si>
    <t xml:space="preserve">ER LH  </t>
  </si>
  <si>
    <t>Staff gage in upstream pool illegible</t>
  </si>
  <si>
    <t>15:40:00</t>
  </si>
  <si>
    <t xml:space="preserve">SCWA Pygmy meter </t>
  </si>
  <si>
    <t>12:13:00</t>
  </si>
  <si>
    <t>15:35:00</t>
  </si>
  <si>
    <t xml:space="preserve">ER L AE </t>
  </si>
  <si>
    <t>Established cross section now a shallow riffle. Moved upstream about 3 feet.</t>
  </si>
  <si>
    <t>13:10:00</t>
  </si>
  <si>
    <t xml:space="preserve">ER LA E </t>
  </si>
  <si>
    <t>SCWA Pygmy. Underestimated flow.</t>
  </si>
  <si>
    <t>MIL School</t>
  </si>
  <si>
    <t xml:space="preserve">SCWA Pygmy </t>
  </si>
  <si>
    <t xml:space="preserve">LH ER AB </t>
  </si>
  <si>
    <t xml:space="preserve">AB   </t>
  </si>
  <si>
    <t>Taken at riffle transact 3</t>
  </si>
  <si>
    <t>11:54:00</t>
  </si>
  <si>
    <t>GRE at Bones Rd</t>
  </si>
  <si>
    <t>11:42:00</t>
  </si>
  <si>
    <t>14:00:00</t>
  </si>
  <si>
    <t>SRCD meter. Taken for Pool Study.</t>
  </si>
  <si>
    <t>DUT-6.51 NFWF at Westminster Woods Bridge</t>
  </si>
  <si>
    <t xml:space="preserve">SRCD meter </t>
  </si>
  <si>
    <t>GRE-12.16 NFWF</t>
  </si>
  <si>
    <t xml:space="preserve">ER S S </t>
  </si>
  <si>
    <t>TCR main channel</t>
  </si>
  <si>
    <t>ER C O SF</t>
  </si>
  <si>
    <t>SRCD current meter. Discharge skewed low, some stations not measured, too shallow.</t>
  </si>
  <si>
    <t>ER CO S F</t>
  </si>
  <si>
    <t>CO S F ER</t>
  </si>
  <si>
    <t>MIL-12.39 NFWF</t>
  </si>
  <si>
    <t>14:21:00</t>
  </si>
  <si>
    <t xml:space="preserve">SRCD Pygmy meter </t>
  </si>
  <si>
    <t>09:55:00</t>
  </si>
  <si>
    <t>11:29:00</t>
  </si>
  <si>
    <t>10:20:00</t>
  </si>
  <si>
    <t xml:space="preserve">CO SS  </t>
  </si>
  <si>
    <t xml:space="preserve">TC JR  </t>
  </si>
  <si>
    <t>Didn't take measurements, but there was still flow. Disregard this survey.</t>
  </si>
  <si>
    <t>13:49:00</t>
  </si>
  <si>
    <t>12:12:00</t>
  </si>
  <si>
    <t>15:46:00</t>
  </si>
  <si>
    <t xml:space="preserve">JR TC  </t>
  </si>
  <si>
    <t>Discharge skewed low. Removed some stations which weren't measured.</t>
  </si>
  <si>
    <t>14:11:00</t>
  </si>
  <si>
    <t xml:space="preserve">JR CO  </t>
  </si>
  <si>
    <t xml:space="preserve">ER JR  </t>
  </si>
  <si>
    <t>12:40:00</t>
  </si>
  <si>
    <t xml:space="preserve">ER MH  </t>
  </si>
  <si>
    <t>Adjusted the site downstream and moved edges inwards, becoming difficult to measure.</t>
  </si>
  <si>
    <t>13:24:00</t>
  </si>
  <si>
    <t>14:50:00</t>
  </si>
  <si>
    <t xml:space="preserve">SF ER CO </t>
  </si>
  <si>
    <t>14:40:00</t>
  </si>
  <si>
    <t xml:space="preserve">Moved x-section up closer to riffle, about 4m u/s </t>
  </si>
  <si>
    <t>Riffle/flow site is dry</t>
  </si>
  <si>
    <t>13:36:00</t>
  </si>
  <si>
    <t>Tyrone Bridge NOAA gauge</t>
  </si>
  <si>
    <t>14:05:00</t>
  </si>
  <si>
    <t>Actually PS-DUT-P4 site, 5 m below other flow location, between RT 1&amp;2</t>
  </si>
  <si>
    <t xml:space="preserve">ER SS  </t>
  </si>
  <si>
    <t>Palmer antennas</t>
  </si>
  <si>
    <t>15:33:00</t>
  </si>
  <si>
    <t xml:space="preserve">Moved x-section upstream about 30m. Reflagged. </t>
  </si>
  <si>
    <t>09:48:00</t>
  </si>
  <si>
    <t>10:29:00</t>
  </si>
  <si>
    <t xml:space="preserve">WB LH  </t>
  </si>
  <si>
    <t>reset depth of PTs to stream grade (+/- 0.35') today at @ 11:25</t>
  </si>
  <si>
    <t xml:space="preserve">MH TC  </t>
  </si>
  <si>
    <t xml:space="preserve">Moved x-section up 4m </t>
  </si>
  <si>
    <t>Measured 15 feet downstream of flag due to more concentrated flow</t>
  </si>
  <si>
    <t>7 ft below TU flag, in riffle</t>
  </si>
  <si>
    <t>13:17:00</t>
  </si>
  <si>
    <t xml:space="preserve">JR ER  </t>
  </si>
  <si>
    <t xml:space="preserve">AM   </t>
  </si>
  <si>
    <t>14:31:00</t>
  </si>
  <si>
    <t xml:space="preserve">Moved x/s d/s below next riffle </t>
  </si>
  <si>
    <t>12:53:00</t>
  </si>
  <si>
    <t>09:39:00</t>
  </si>
  <si>
    <t xml:space="preserve">WB   </t>
  </si>
  <si>
    <t xml:space="preserve">PS-MIL-P4 </t>
  </si>
  <si>
    <t>12:35:22</t>
  </si>
  <si>
    <t>FLOW TRACKER</t>
  </si>
  <si>
    <t/>
  </si>
  <si>
    <t>8.249</t>
  </si>
  <si>
    <t xml:space="preserve">Moved x/section downstream 4m and removed some leaf debris. </t>
  </si>
  <si>
    <t>11:49:00</t>
  </si>
  <si>
    <t>13:18:00</t>
  </si>
  <si>
    <t>TC ER JR LH</t>
  </si>
  <si>
    <t>TCR side channel</t>
  </si>
  <si>
    <t>RR-GRE-006.04</t>
  </si>
  <si>
    <t>14:07:00</t>
  </si>
  <si>
    <t xml:space="preserve">Post riffle modification flow </t>
  </si>
  <si>
    <t>CS CO  ER</t>
  </si>
  <si>
    <t>13:28:00</t>
  </si>
  <si>
    <t xml:space="preserve">AM TC  </t>
  </si>
  <si>
    <t>11:24:00</t>
  </si>
  <si>
    <t>09:41:00</t>
  </si>
  <si>
    <t>Cross section is dry, no flow into pool</t>
  </si>
  <si>
    <t>Cross section is dry, only subsurface flow into pool</t>
  </si>
  <si>
    <t>13:01:00</t>
  </si>
  <si>
    <t xml:space="preserve">ER CS  </t>
  </si>
  <si>
    <t>SRCD pygmy</t>
  </si>
  <si>
    <t>14:45:00</t>
  </si>
  <si>
    <t xml:space="preserve">CO TC  </t>
  </si>
  <si>
    <t>Redo flow from yesterday due to Zac's epic failure</t>
  </si>
  <si>
    <t xml:space="preserve">CS ER  </t>
  </si>
  <si>
    <t>09:31:00</t>
  </si>
  <si>
    <t>WIL- 3.68 NOAA gauge</t>
  </si>
  <si>
    <t>16:03:00</t>
  </si>
  <si>
    <t xml:space="preserve">ZR   </t>
  </si>
  <si>
    <t>14:29:00</t>
  </si>
  <si>
    <t>14:48:00</t>
  </si>
  <si>
    <t>15 feet above previous flow site</t>
  </si>
  <si>
    <t>11:21:00</t>
  </si>
  <si>
    <t xml:space="preserve">ER TC  </t>
  </si>
  <si>
    <t xml:space="preserve">TC SN  </t>
  </si>
  <si>
    <t xml:space="preserve">Spin test 62 seconds </t>
  </si>
  <si>
    <t>14:49:00</t>
  </si>
  <si>
    <t xml:space="preserve">TC NB  </t>
  </si>
  <si>
    <t>Riffle is dry, no measurement</t>
  </si>
  <si>
    <t>10:23:00</t>
  </si>
  <si>
    <t>11:41:00</t>
  </si>
  <si>
    <t xml:space="preserve">WB TC  </t>
  </si>
  <si>
    <t xml:space="preserve">TC WB  </t>
  </si>
  <si>
    <t>09:04:00</t>
  </si>
  <si>
    <t>Pool is totally dry, riffle has been totally dry</t>
  </si>
  <si>
    <t>11:38:00</t>
  </si>
  <si>
    <t xml:space="preserve">AB ER  </t>
  </si>
  <si>
    <t xml:space="preserve">70+ spin test rcd pygmy </t>
  </si>
  <si>
    <t xml:space="preserve">ER AB  </t>
  </si>
  <si>
    <t>Riffle totally dry, no where to measure within 2+ habitat units</t>
  </si>
  <si>
    <t xml:space="preserve">WB Z R </t>
  </si>
  <si>
    <t>Staff not legible</t>
  </si>
  <si>
    <t>12:27:00</t>
  </si>
  <si>
    <t>spin test equal 68</t>
  </si>
  <si>
    <t>spin test = 62</t>
  </si>
  <si>
    <t>Spin test =55. Some standing water in drying riffle.</t>
  </si>
  <si>
    <t xml:space="preserve">TC CO  </t>
  </si>
  <si>
    <t>Bottom of riffle dry about 5m downstream: spin test was 53 seconds</t>
  </si>
  <si>
    <t xml:space="preserve">80 seconds spin test </t>
  </si>
  <si>
    <t>12:01:00</t>
  </si>
  <si>
    <t>Dry no flow taken</t>
  </si>
  <si>
    <t xml:space="preserve">TC JK  </t>
  </si>
  <si>
    <t>Spin test 1:20</t>
  </si>
  <si>
    <t xml:space="preserve">59sec spin test </t>
  </si>
  <si>
    <t xml:space="preserve">ZR ER  </t>
  </si>
  <si>
    <t>SRCD pygmy. Spin test = 65+</t>
  </si>
  <si>
    <t xml:space="preserve">ER ZR  </t>
  </si>
  <si>
    <t xml:space="preserve">TC AM  </t>
  </si>
  <si>
    <t xml:space="preserve">Flow site had standing water 0.5cm deep but no perceptible flow, disconnected 5m d/s. Unable to measure, and expect site to dry by next visit. </t>
  </si>
  <si>
    <t>10:39:00</t>
  </si>
  <si>
    <t>11:31:00</t>
  </si>
  <si>
    <t>12:51:00</t>
  </si>
  <si>
    <t xml:space="preserve">CO CS  </t>
  </si>
  <si>
    <t>60+ secs spin test</t>
  </si>
  <si>
    <t>13:25:00</t>
  </si>
  <si>
    <t>Spin test 60+; RCD meter</t>
  </si>
  <si>
    <t>49 second spin</t>
  </si>
  <si>
    <t xml:space="preserve">TC MT  </t>
  </si>
  <si>
    <t>1:11:27 spin test</t>
  </si>
  <si>
    <t>11:35:00</t>
  </si>
  <si>
    <t>Spin test 1min 34</t>
  </si>
  <si>
    <t>12:07:00</t>
  </si>
  <si>
    <t xml:space="preserve">ERC O  </t>
  </si>
  <si>
    <t xml:space="preserve">TC AS  </t>
  </si>
  <si>
    <t xml:space="preserve">1:09 spin </t>
  </si>
  <si>
    <t>14:23:00</t>
  </si>
  <si>
    <t xml:space="preserve">AS TC  </t>
  </si>
  <si>
    <t>Flow too low to measure</t>
  </si>
  <si>
    <t xml:space="preserve">ER DA  </t>
  </si>
  <si>
    <t>Spin test =50, up from 24 originally. Could not bring up an further in the field. Flow visible but not detectable. Discharge from flume = 0.00405 cfs.</t>
  </si>
  <si>
    <t>Spin test = 51.</t>
  </si>
  <si>
    <t xml:space="preserve">CD WB  </t>
  </si>
  <si>
    <t>Staff not visible</t>
  </si>
  <si>
    <t>15:26:00</t>
  </si>
  <si>
    <t xml:space="preserve">Mostly dry not measurable </t>
  </si>
  <si>
    <t xml:space="preserve">TC JC  </t>
  </si>
  <si>
    <t xml:space="preserve">59 second spin test </t>
  </si>
  <si>
    <t>17:03:00</t>
  </si>
  <si>
    <t>13:14:00</t>
  </si>
  <si>
    <t xml:space="preserve">TC LAE  </t>
  </si>
  <si>
    <t xml:space="preserve">46 second spin test </t>
  </si>
  <si>
    <t>16:05:00</t>
  </si>
  <si>
    <t>SRCD Pygmy, spin test = 70+</t>
  </si>
  <si>
    <t>13:23:00</t>
  </si>
  <si>
    <t xml:space="preserve">CO JC  </t>
  </si>
  <si>
    <t>Staff plate was pulled, spin test = 53</t>
  </si>
  <si>
    <t>12:48:00</t>
  </si>
  <si>
    <t>Spin test 65+</t>
  </si>
  <si>
    <t>12:08:00</t>
  </si>
  <si>
    <t xml:space="preserve">ER CO CS </t>
  </si>
  <si>
    <t xml:space="preserve">WB JC  </t>
  </si>
  <si>
    <t>15:11:00</t>
  </si>
  <si>
    <t xml:space="preserve">WB CD  </t>
  </si>
  <si>
    <t xml:space="preserve">JC CO  </t>
  </si>
  <si>
    <t>RCD Pygmy , 60+ spin test; AllTripIDs are incorrect because the wrong site was selected</t>
  </si>
  <si>
    <t>JC CO_x000D_
JC CO</t>
  </si>
  <si>
    <t>RCD Pygmy, 60+ spin test, staff plate already pulled; AllTripIDs are incorrect because the wrong site was selected</t>
  </si>
  <si>
    <t>15:34:00</t>
  </si>
  <si>
    <t xml:space="preserve">RCD Pygmy, 60+ spin test, logger pulled at 3:42 w/1.24ft depth, flow taken 10ft upstream </t>
  </si>
  <si>
    <t>12:55:00</t>
  </si>
  <si>
    <t xml:space="preserve">CO LH  </t>
  </si>
  <si>
    <t xml:space="preserve">ER JC  </t>
  </si>
  <si>
    <t>Spin test = 60+</t>
  </si>
  <si>
    <t>14:35:00</t>
  </si>
  <si>
    <t>Spin test 60+</t>
  </si>
  <si>
    <t>14:59:00</t>
  </si>
  <si>
    <t>Spin test is 60+</t>
  </si>
  <si>
    <t>12:24:00</t>
  </si>
  <si>
    <t xml:space="preserve">JC LH CO </t>
  </si>
  <si>
    <t>11:37:00</t>
  </si>
  <si>
    <t>training</t>
  </si>
  <si>
    <t>10.51</t>
  </si>
  <si>
    <t>11:37:25</t>
  </si>
  <si>
    <t>12:00:08</t>
  </si>
  <si>
    <t>training. Staff installed today at 12:00</t>
  </si>
  <si>
    <t>5.32</t>
  </si>
  <si>
    <t>12:18:04</t>
  </si>
  <si>
    <t>CO LH ER</t>
  </si>
  <si>
    <t>6.39</t>
  </si>
  <si>
    <t xml:space="preserve">TCR main channel </t>
  </si>
  <si>
    <t>Below side channel. Aq veg RL channel</t>
  </si>
  <si>
    <t>4.06</t>
  </si>
  <si>
    <t>6.3</t>
  </si>
  <si>
    <t>12:26:35</t>
  </si>
  <si>
    <t>Flows have decreased  velocity angle was not perpendicular to cross section. Reviewed and redid measurements in the field  warnings could not be avoided.</t>
  </si>
  <si>
    <t>17.33</t>
  </si>
  <si>
    <t>10:10:31</t>
  </si>
  <si>
    <t>12.72</t>
  </si>
  <si>
    <t>13:58:50</t>
  </si>
  <si>
    <t>4.13</t>
  </si>
  <si>
    <t>09:18:34</t>
  </si>
  <si>
    <t>8.34</t>
  </si>
  <si>
    <t>13:10:01</t>
  </si>
  <si>
    <t>8.55</t>
  </si>
  <si>
    <t>13:02:32</t>
  </si>
  <si>
    <t>No staff.</t>
  </si>
  <si>
    <t>5.24</t>
  </si>
  <si>
    <t>09:15:50</t>
  </si>
  <si>
    <t>8.45</t>
  </si>
  <si>
    <t>11:17:22</t>
  </si>
  <si>
    <t>LH</t>
  </si>
  <si>
    <t>Removed station #9 due to negative velocity. Likely taken in an eddy or next to an obstacle that prevented a good reading. Removing this point improved the uncertainty by 6%. Numerous remeasurements</t>
  </si>
  <si>
    <t>21.68</t>
  </si>
  <si>
    <t>7.38</t>
  </si>
  <si>
    <t>Raining, gage height visibly rising during measurement. 3.18 at departure at 13:15, side channel was 1.66 at 13:17. Took staff readings at multiple stations throughout measurement, consult FT file for supplemental staff data.</t>
  </si>
  <si>
    <t>4.69</t>
  </si>
  <si>
    <t>09:18:26</t>
  </si>
  <si>
    <t>3.39</t>
  </si>
  <si>
    <t>Global Water logger on RBK, dns of paired antennas</t>
  </si>
  <si>
    <t>RR-PAL-000.04</t>
  </si>
  <si>
    <t>11:09:54</t>
  </si>
  <si>
    <t>6.46</t>
  </si>
  <si>
    <t>Mill School, near smolt trap site</t>
  </si>
  <si>
    <t>13:16:33</t>
  </si>
  <si>
    <t>STC</t>
  </si>
  <si>
    <t>6.7</t>
  </si>
  <si>
    <t>NOAA Campbell Scientific CR295X in first pool dns of smolt trap</t>
  </si>
  <si>
    <t>11:44:56</t>
  </si>
  <si>
    <t>3.14</t>
  </si>
  <si>
    <t>10:46:29</t>
  </si>
  <si>
    <t>UCB ER BK</t>
  </si>
  <si>
    <t>Training, recent flows seem to have smoothed out sediment at transet.</t>
  </si>
  <si>
    <t>3.81</t>
  </si>
  <si>
    <t>09:47:17</t>
  </si>
  <si>
    <t>9.17</t>
  </si>
  <si>
    <t>08:41:34</t>
  </si>
  <si>
    <t>09:37:09</t>
  </si>
  <si>
    <t>8.94</t>
  </si>
  <si>
    <t>09:25:56</t>
  </si>
  <si>
    <t>ER JC</t>
  </si>
  <si>
    <t>Couldnt avoid standard error warnings. Rocks in the way.</t>
  </si>
  <si>
    <t>4.44</t>
  </si>
  <si>
    <t>change to only 1st ) RCT and RiffleArea after this point</t>
  </si>
  <si>
    <t>Column1</t>
  </si>
  <si>
    <t>Column2</t>
  </si>
  <si>
    <t>two values averaged in AllData but PS survey used in SummDataTable</t>
  </si>
  <si>
    <t>%IntervalChange_DiscreteDO_mg/L</t>
  </si>
  <si>
    <t>%IntervalChangeMinDO_SampleDate</t>
  </si>
  <si>
    <t>%IntervalChangeAvgDO_SampleDate</t>
  </si>
  <si>
    <t>%IntervalChangeMaxDO_SampleDate</t>
  </si>
  <si>
    <t>CumulativeChangeMinDO_SampleDate</t>
  </si>
  <si>
    <t>CumulativeChangeAvgDO_SampleDate</t>
  </si>
  <si>
    <t>CumulativeChangeMaxDO_SampleDate</t>
  </si>
  <si>
    <t>ReachType</t>
  </si>
  <si>
    <t>this value doesn't make sense ER check and possibly throw out. Throw out: was for a flow tracker test.</t>
  </si>
  <si>
    <t>MinTemp_SampleDate</t>
  </si>
  <si>
    <t>AvgTemp_SampleDate</t>
  </si>
  <si>
    <t>MaxTemp_SampleDate</t>
  </si>
  <si>
    <t>StDevAvgDO_SampleDate</t>
  </si>
  <si>
    <t>RCT&gt;5.0 and AvgDailyDO&lt;3.0</t>
  </si>
  <si>
    <t>sum</t>
  </si>
  <si>
    <t>%</t>
  </si>
  <si>
    <t>RCT&gt;5.0 and AvgDailyDO&lt;6.0</t>
  </si>
  <si>
    <t>RCT&gt;5.0 and AvgDailyDO&lt;4.5</t>
  </si>
  <si>
    <t>RCT&gt;5.0 and AvgDailyDO&gt;=3.0</t>
  </si>
  <si>
    <t>RCT&gt;5.0 and AvgDailyDO&gt;=4.5</t>
  </si>
  <si>
    <t>RCT&gt;5.0 and AvgDailyDO&gt;=6.0</t>
  </si>
  <si>
    <t>RCT&lt;5.0cm</t>
  </si>
  <si>
    <t>RCT&gt;5.0cm</t>
  </si>
  <si>
    <t>RCT&lt;5.0 and AvgDailyDO&lt;4.5</t>
  </si>
  <si>
    <t>RCT&gt;5 = 1% DO impaired, below 5 cm, 42% impaired</t>
  </si>
  <si>
    <t>RCT&lt;5.0 and AvgDailyDO&lt;6</t>
  </si>
  <si>
    <t>RCT&lt;2.5 and AvgDailyDO&lt;4.5</t>
  </si>
  <si>
    <t>RCT&gt;2.5cm</t>
  </si>
  <si>
    <t>RCT&gt;2.5 and AvgDailyDO&lt;4.5</t>
  </si>
  <si>
    <t>RCT&gt;2.5 and AvgDailyDO&lt;6</t>
  </si>
  <si>
    <t>RCT&lt;2.5 and AvgDailyDO&lt;6</t>
  </si>
  <si>
    <t>RCT&lt;2.5cm</t>
  </si>
  <si>
    <t>Pool study measurement.</t>
  </si>
  <si>
    <t>SRCD Pygmy. Corrected site code and staff reading on 3.13.18</t>
  </si>
  <si>
    <t>SRCD Pygmy. Measuring in bedrock bottleneck at top of riffle. Spin test=65+. PS measurement.</t>
  </si>
  <si>
    <t>Rcd pygmy, spin test = 58. Pool study measurement</t>
  </si>
  <si>
    <t>Spin test =60secs. Pool study measurement.</t>
  </si>
  <si>
    <t>Testing new equipment. Not associated with a PS or WH survey.</t>
  </si>
  <si>
    <t>ER CO</t>
  </si>
  <si>
    <t>Felta Creek at Green Valley Pastures</t>
  </si>
  <si>
    <t>RR-FEL-001.08</t>
  </si>
  <si>
    <t>16:16:41</t>
  </si>
  <si>
    <t>BK</t>
  </si>
  <si>
    <t>14:13:33</t>
  </si>
  <si>
    <t>UCB BK</t>
  </si>
  <si>
    <t>8.83</t>
  </si>
  <si>
    <t>Mill School, above confluence with Felta</t>
  </si>
  <si>
    <t>RR-MIL-002.22</t>
  </si>
  <si>
    <t>16:52:16</t>
  </si>
  <si>
    <t>UCB-BK</t>
  </si>
  <si>
    <t>4.41</t>
  </si>
  <si>
    <t>Dutch Bill Creek at lowest antenna</t>
  </si>
  <si>
    <t>RR-DUT-000.68</t>
  </si>
  <si>
    <t>14:13:04</t>
  </si>
  <si>
    <t>BK-WS</t>
  </si>
  <si>
    <t>7.29</t>
  </si>
  <si>
    <t>11:11:25</t>
  </si>
  <si>
    <t>UCB-BK-WS</t>
  </si>
  <si>
    <t>5.18</t>
  </si>
  <si>
    <t>Porter Creek directly above fish antennas</t>
  </si>
  <si>
    <t>RR-POR-000.23</t>
  </si>
  <si>
    <t>13:15:13</t>
  </si>
  <si>
    <t>11.65</t>
  </si>
  <si>
    <t>Felta Creek above confluence with Mill</t>
  </si>
  <si>
    <t>RR-FEL-000.10</t>
  </si>
  <si>
    <t>14:18:51</t>
  </si>
  <si>
    <t>UCB BK SKT</t>
  </si>
  <si>
    <t>5.44</t>
  </si>
  <si>
    <t>11:44:39</t>
  </si>
  <si>
    <t>BK SKT</t>
  </si>
  <si>
    <t>3.12</t>
  </si>
  <si>
    <t>16:41:09</t>
  </si>
  <si>
    <t>2.68</t>
  </si>
  <si>
    <t>13:14:06</t>
  </si>
  <si>
    <t>UCB</t>
  </si>
  <si>
    <t>3.49</t>
  </si>
  <si>
    <t>Dutch Bill Creek below Tyrone RD, PS-DUT-P2</t>
  </si>
  <si>
    <t>11:46:29</t>
  </si>
  <si>
    <t>First time upstream of bend</t>
  </si>
  <si>
    <t>2.67</t>
  </si>
  <si>
    <t>14:51:27</t>
  </si>
  <si>
    <t>5.29</t>
  </si>
  <si>
    <t>09:41:37</t>
  </si>
  <si>
    <t>UCB WS BK</t>
  </si>
  <si>
    <t>4.87</t>
  </si>
  <si>
    <t>10:07:25</t>
  </si>
  <si>
    <t>SN</t>
  </si>
  <si>
    <t>1st after trap install</t>
  </si>
  <si>
    <t>4.31</t>
  </si>
  <si>
    <t>Average of Stage_ft</t>
  </si>
  <si>
    <t>Days of Dis</t>
  </si>
  <si>
    <t>7-Jun</t>
  </si>
  <si>
    <t>8-Jun</t>
  </si>
  <si>
    <t>9-Jun</t>
  </si>
  <si>
    <t>10-Jun</t>
  </si>
  <si>
    <t>11-Jun</t>
  </si>
  <si>
    <t>12-Jun</t>
  </si>
  <si>
    <t>13-Jun</t>
  </si>
  <si>
    <t>14-Jun</t>
  </si>
  <si>
    <t>15-Jun</t>
  </si>
  <si>
    <t>16-Jun</t>
  </si>
  <si>
    <t>17-Jun</t>
  </si>
  <si>
    <t>18-Jun</t>
  </si>
  <si>
    <t>19-Jun</t>
  </si>
  <si>
    <t>20-Jun</t>
  </si>
  <si>
    <t>21-Jun</t>
  </si>
  <si>
    <t>22-Jun</t>
  </si>
  <si>
    <t>23-Jun</t>
  </si>
  <si>
    <t>24-Jun</t>
  </si>
  <si>
    <t>25-Jun</t>
  </si>
  <si>
    <t>26-Jun</t>
  </si>
  <si>
    <t>27-Jun</t>
  </si>
  <si>
    <t>28-Jun</t>
  </si>
  <si>
    <t>29-Jun</t>
  </si>
  <si>
    <t>30-Jun</t>
  </si>
  <si>
    <t>1-Jul</t>
  </si>
  <si>
    <t>2-Jul</t>
  </si>
  <si>
    <t>3-Jul</t>
  </si>
  <si>
    <t>4-Jul</t>
  </si>
  <si>
    <t>5-Jul</t>
  </si>
  <si>
    <t>6-Jul</t>
  </si>
  <si>
    <t>7-Jul</t>
  </si>
  <si>
    <t>8-Jul</t>
  </si>
  <si>
    <t>9-Jul</t>
  </si>
  <si>
    <t>10-Jul</t>
  </si>
  <si>
    <t>11-Jul</t>
  </si>
  <si>
    <t>12-Jul</t>
  </si>
  <si>
    <t>13-Jul</t>
  </si>
  <si>
    <t>14-Jul</t>
  </si>
  <si>
    <t>15-Jul</t>
  </si>
  <si>
    <t>16-Jul</t>
  </si>
  <si>
    <t>17-Jul</t>
  </si>
  <si>
    <t>18-Jul</t>
  </si>
  <si>
    <t>19-Jul</t>
  </si>
  <si>
    <t>20-Jul</t>
  </si>
  <si>
    <t>21-Jul</t>
  </si>
  <si>
    <t>22-Jul</t>
  </si>
  <si>
    <t>23-Jul</t>
  </si>
  <si>
    <t>24-Jul</t>
  </si>
  <si>
    <t>25-Jul</t>
  </si>
  <si>
    <t>26-Jul</t>
  </si>
  <si>
    <t>27-Jul</t>
  </si>
  <si>
    <t>28-Jul</t>
  </si>
  <si>
    <t>29-Jul</t>
  </si>
  <si>
    <t>30-Jul</t>
  </si>
  <si>
    <t>31-Jul</t>
  </si>
  <si>
    <t>1-Aug</t>
  </si>
  <si>
    <t>2-Aug</t>
  </si>
  <si>
    <t>3-Aug</t>
  </si>
  <si>
    <t>4-Aug</t>
  </si>
  <si>
    <t>5-Aug</t>
  </si>
  <si>
    <t>6-Aug</t>
  </si>
  <si>
    <t>7-Aug</t>
  </si>
  <si>
    <t>8-Aug</t>
  </si>
  <si>
    <t>9-Aug</t>
  </si>
  <si>
    <t>10-Aug</t>
  </si>
  <si>
    <t>11-Aug</t>
  </si>
  <si>
    <t>12-Aug</t>
  </si>
  <si>
    <t>13-Aug</t>
  </si>
  <si>
    <t>14-Aug</t>
  </si>
  <si>
    <t>15-Aug</t>
  </si>
  <si>
    <t>16-Aug</t>
  </si>
  <si>
    <t>17-Aug</t>
  </si>
  <si>
    <t>18-Aug</t>
  </si>
  <si>
    <t>19-Aug</t>
  </si>
  <si>
    <t>20-Aug</t>
  </si>
  <si>
    <t>21-Aug</t>
  </si>
  <si>
    <t>22-Aug</t>
  </si>
  <si>
    <t>23-Aug</t>
  </si>
  <si>
    <t>24-Aug</t>
  </si>
  <si>
    <t>25-Aug</t>
  </si>
  <si>
    <t>26-Aug</t>
  </si>
  <si>
    <t>27-Aug</t>
  </si>
  <si>
    <t>28-Aug</t>
  </si>
  <si>
    <t>29-Aug</t>
  </si>
  <si>
    <t>30-Aug</t>
  </si>
  <si>
    <t>31-Aug</t>
  </si>
  <si>
    <t>1-Sep</t>
  </si>
  <si>
    <t>2-Sep</t>
  </si>
  <si>
    <t>3-Sep</t>
  </si>
  <si>
    <t>4-Sep</t>
  </si>
  <si>
    <t>5-Sep</t>
  </si>
  <si>
    <t>6-Sep</t>
  </si>
  <si>
    <t>7-Sep</t>
  </si>
  <si>
    <t>8-Sep</t>
  </si>
  <si>
    <t>9-Sep</t>
  </si>
  <si>
    <t>10-Sep</t>
  </si>
  <si>
    <t>11-Sep</t>
  </si>
  <si>
    <t>12-Sep</t>
  </si>
  <si>
    <t>13-Sep</t>
  </si>
  <si>
    <t>14-Sep</t>
  </si>
  <si>
    <t>15-Sep</t>
  </si>
  <si>
    <t>16-Sep</t>
  </si>
  <si>
    <t>17-Sep</t>
  </si>
  <si>
    <t>18-Sep</t>
  </si>
  <si>
    <t>19-Sep</t>
  </si>
  <si>
    <t>20-Sep</t>
  </si>
  <si>
    <t>21-Sep</t>
  </si>
  <si>
    <t>22-Sep</t>
  </si>
  <si>
    <t>23-Sep</t>
  </si>
  <si>
    <t>24-Sep</t>
  </si>
  <si>
    <t>25-Sep</t>
  </si>
  <si>
    <t>26-Sep</t>
  </si>
  <si>
    <t>27-Sep</t>
  </si>
  <si>
    <t>28-Sep</t>
  </si>
  <si>
    <t>29-Sep</t>
  </si>
  <si>
    <t>30-Sep</t>
  </si>
  <si>
    <t>1-Oct</t>
  </si>
  <si>
    <t>2-Oct</t>
  </si>
  <si>
    <t>3-Oct</t>
  </si>
  <si>
    <t>4-Oct</t>
  </si>
  <si>
    <t>5-Oct</t>
  </si>
  <si>
    <t>6-Oct</t>
  </si>
  <si>
    <t>7-Oct</t>
  </si>
  <si>
    <t>8-Oct</t>
  </si>
  <si>
    <t>9-Oct</t>
  </si>
  <si>
    <t>10-Oct</t>
  </si>
  <si>
    <t>11-Oct</t>
  </si>
  <si>
    <t>12-Oct</t>
  </si>
  <si>
    <t>13-Oct</t>
  </si>
  <si>
    <t>14-Oct</t>
  </si>
  <si>
    <t>15-Oct</t>
  </si>
  <si>
    <t>16-Oct</t>
  </si>
  <si>
    <t>Discon Date</t>
  </si>
  <si>
    <t>Avg_Stage_ft</t>
  </si>
  <si>
    <t>Disconnected?</t>
  </si>
  <si>
    <t>StdDev_AvgofDailyAvgDO_Interval</t>
  </si>
  <si>
    <t>StdDev_AvgofDailyMaxDO_Interval</t>
  </si>
  <si>
    <t>AvgofDailyMinDO_Interval_StdDev</t>
  </si>
  <si>
    <t>Max_Temperature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</si>
</sst>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m/d/yy;@"/>
    <numFmt numFmtId="165" formatCode="0.0"/>
    <numFmt numFmtId="166" formatCode="m/d/yyyy;@"/>
  </numFmts>
  <fonts count="12" x14ac:knownFonts="1">
    <font>
      <sz val="11"/>
      <color theme="1"/>
      <name val="Calibri"/>
      <family val="2"/>
      <scheme val="minor"/>
    </font>
    <font>
      <b/>
      <sz val="11"/>
      <color theme="1"/>
      <name val="Calibri"/>
      <family val="2"/>
      <scheme val="minor"/>
    </font>
    <font>
      <vertAlign val="superscript"/>
      <sz val="11"/>
      <color theme="1"/>
      <name val="Calibri"/>
      <family val="2"/>
      <scheme val="minor"/>
    </font>
    <font>
      <sz val="10"/>
      <name val="Arial"/>
      <family val="2"/>
    </font>
    <font>
      <b/>
      <sz val="11"/>
      <name val="Calibri"/>
      <family val="2"/>
      <scheme val="minor"/>
    </font>
    <font>
      <b/>
      <sz val="9"/>
      <color indexed="81"/>
      <name val="Tahoma"/>
      <family val="2"/>
    </font>
    <font>
      <sz val="9"/>
      <color indexed="81"/>
      <name val="Tahoma"/>
      <family val="2"/>
    </font>
    <font>
      <b/>
      <sz val="11"/>
      <color rgb="FF0070C0"/>
      <name val="Calibri"/>
      <family val="2"/>
      <scheme val="minor"/>
    </font>
    <font>
      <b/>
      <sz val="11"/>
      <color rgb="FF0070C0"/>
      <name val="Times New Roman"/>
      <family val="1"/>
    </font>
    <font>
      <sz val="11"/>
      <color rgb="FFFF0000"/>
      <name val="Calibri"/>
      <family val="2"/>
      <scheme val="minor"/>
    </font>
    <font>
      <sz val="11"/>
      <color rgb="FF9C0006"/>
      <name val="Calibri"/>
      <family val="2"/>
      <scheme val="minor"/>
    </font>
    <font>
      <sz val="11"/>
      <color rgb="FF006100"/>
      <name val="Calibri"/>
      <family val="2"/>
      <scheme val="minor"/>
    </font>
  </fonts>
  <fills count="11">
    <fill>
      <patternFill patternType="none"/>
    </fill>
    <fill>
      <patternFill patternType="gray125"/>
    </fill>
    <fill>
      <patternFill patternType="solid">
        <fgColor rgb="FFFFFF00"/>
        <bgColor indexed="64"/>
      </patternFill>
    </fill>
    <fill>
      <patternFill patternType="solid">
        <fgColor theme="4" tint="0.59999389629810485"/>
        <bgColor indexed="64"/>
      </patternFill>
    </fill>
    <fill>
      <patternFill patternType="solid">
        <fgColor rgb="FFFFC7CE"/>
      </patternFill>
    </fill>
    <fill>
      <patternFill patternType="solid">
        <fgColor theme="6" tint="0.79998168889431442"/>
        <bgColor indexed="64"/>
      </patternFill>
    </fill>
    <fill>
      <patternFill patternType="solid">
        <fgColor theme="2"/>
        <bgColor indexed="64"/>
      </patternFill>
    </fill>
    <fill>
      <patternFill patternType="solid">
        <fgColor theme="2" tint="-9.9978637043366805E-2"/>
        <bgColor indexed="64"/>
      </patternFill>
    </fill>
    <fill>
      <patternFill patternType="solid">
        <fgColor rgb="FFC6EFCE"/>
      </patternFill>
    </fill>
    <fill>
      <patternFill patternType="solid">
        <fgColor theme="9" tint="0.59999389629810485"/>
        <bgColor indexed="64"/>
      </patternFill>
    </fill>
    <fill>
      <patternFill patternType="solid">
        <fgColor theme="9" tint="0.79998168889431442"/>
        <bgColor indexed="64"/>
      </patternFill>
    </fill>
  </fills>
  <borders count="5">
    <border>
      <left/>
      <right/>
      <top/>
      <bottom/>
      <diagonal/>
    </border>
    <border>
      <left/>
      <right/>
      <top/>
      <bottom style="thin">
        <color auto="1"/>
      </bottom>
      <diagonal/>
    </border>
    <border>
      <left/>
      <right/>
      <top style="thin">
        <color theme="4" tint="0.39997558519241921"/>
      </top>
      <bottom style="thin">
        <color auto="1"/>
      </bottom>
      <diagonal/>
    </border>
    <border>
      <left/>
      <right/>
      <top style="thin">
        <color auto="1"/>
      </top>
      <bottom/>
      <diagonal/>
    </border>
    <border>
      <left/>
      <right/>
      <top style="thin">
        <color theme="4" tint="0.39997558519241921"/>
      </top>
      <bottom style="thin">
        <color theme="4" tint="0.39997558519241921"/>
      </bottom>
      <diagonal/>
    </border>
  </borders>
  <cellStyleXfs count="4">
    <xf numFmtId="0" fontId="0" fillId="0" borderId="0"/>
    <xf numFmtId="0" fontId="3" fillId="0" borderId="0"/>
    <xf numFmtId="0" fontId="10" fillId="4" borderId="0" applyNumberFormat="0" applyBorder="0" applyAlignment="0" applyProtection="0"/>
    <xf numFmtId="0" fontId="11" fillId="8" borderId="0" applyNumberFormat="0" applyBorder="0" applyAlignment="0" applyProtection="0"/>
  </cellStyleXfs>
  <cellXfs count="83">
    <xf numFmtId="0" fontId="0" fillId="0" borderId="0" xfId="0"/>
    <xf numFmtId="0" fontId="0" fillId="0" borderId="0" xfId="0" applyAlignment="1">
      <alignment horizontal="left"/>
    </xf>
    <xf numFmtId="0" fontId="0" fillId="0" borderId="0" xfId="0" applyAlignment="1">
      <alignment horizontal="left" indent="1"/>
    </xf>
    <xf numFmtId="0" fontId="0" fillId="0" borderId="0" xfId="0" pivotButton="1"/>
    <xf numFmtId="2" fontId="0" fillId="0" borderId="0" xfId="0" applyNumberFormat="1"/>
    <xf numFmtId="1" fontId="0" fillId="0" borderId="0" xfId="0" applyNumberFormat="1"/>
    <xf numFmtId="0" fontId="1" fillId="0" borderId="0" xfId="0" applyFont="1"/>
    <xf numFmtId="0" fontId="4" fillId="0" borderId="1" xfId="1" applyFont="1" applyFill="1" applyBorder="1" applyAlignment="1">
      <alignment wrapText="1"/>
    </xf>
    <xf numFmtId="2" fontId="4" fillId="0" borderId="1" xfId="1" applyNumberFormat="1" applyFont="1" applyFill="1" applyBorder="1" applyAlignment="1">
      <alignment wrapText="1"/>
    </xf>
    <xf numFmtId="165" fontId="4" fillId="0" borderId="1" xfId="1" applyNumberFormat="1" applyFont="1" applyFill="1" applyBorder="1" applyAlignment="1">
      <alignment wrapText="1"/>
    </xf>
    <xf numFmtId="2" fontId="4" fillId="0" borderId="1" xfId="0" applyNumberFormat="1" applyFont="1" applyFill="1" applyBorder="1" applyAlignment="1">
      <alignment wrapText="1"/>
    </xf>
    <xf numFmtId="0" fontId="7" fillId="0" borderId="1" xfId="1" applyFont="1" applyFill="1" applyBorder="1" applyAlignment="1">
      <alignment wrapText="1"/>
    </xf>
    <xf numFmtId="2" fontId="7" fillId="0" borderId="1" xfId="1" applyNumberFormat="1" applyFont="1" applyFill="1" applyBorder="1" applyAlignment="1">
      <alignment wrapText="1"/>
    </xf>
    <xf numFmtId="1" fontId="4" fillId="0" borderId="2" xfId="0" applyNumberFormat="1" applyFont="1" applyFill="1" applyBorder="1" applyAlignment="1">
      <alignment wrapText="1"/>
    </xf>
    <xf numFmtId="0" fontId="0" fillId="0" borderId="0" xfId="0" applyFont="1"/>
    <xf numFmtId="0" fontId="0" fillId="0" borderId="0" xfId="0" applyFont="1" applyBorder="1" applyAlignment="1">
      <alignment horizontal="left"/>
    </xf>
    <xf numFmtId="0" fontId="0" fillId="0" borderId="3" xfId="0" applyFont="1" applyBorder="1" applyAlignment="1">
      <alignment horizontal="left"/>
    </xf>
    <xf numFmtId="0" fontId="0" fillId="3" borderId="3" xfId="0" applyFont="1" applyFill="1" applyBorder="1" applyAlignment="1">
      <alignment horizontal="left"/>
    </xf>
    <xf numFmtId="0" fontId="0" fillId="3" borderId="0" xfId="0" applyFill="1" applyBorder="1"/>
    <xf numFmtId="0" fontId="0" fillId="3" borderId="0" xfId="0" applyFont="1" applyFill="1" applyBorder="1" applyAlignment="1">
      <alignment horizontal="left"/>
    </xf>
    <xf numFmtId="0" fontId="0" fillId="3" borderId="3" xfId="0" applyFill="1" applyBorder="1"/>
    <xf numFmtId="0" fontId="0" fillId="3" borderId="0" xfId="0" applyFill="1"/>
    <xf numFmtId="2" fontId="0" fillId="3" borderId="0" xfId="0" applyNumberFormat="1" applyFill="1" applyBorder="1"/>
    <xf numFmtId="2" fontId="0" fillId="3" borderId="3" xfId="0" applyNumberFormat="1" applyFill="1" applyBorder="1"/>
    <xf numFmtId="0" fontId="1" fillId="2" borderId="1" xfId="0" applyFont="1" applyFill="1" applyBorder="1" applyAlignment="1">
      <alignment wrapText="1"/>
    </xf>
    <xf numFmtId="165" fontId="4" fillId="2" borderId="1" xfId="1" applyNumberFormat="1" applyFont="1" applyFill="1" applyBorder="1" applyAlignment="1">
      <alignment wrapText="1"/>
    </xf>
    <xf numFmtId="164" fontId="0" fillId="0" borderId="0" xfId="0" applyNumberFormat="1" applyFont="1" applyFill="1" applyBorder="1"/>
    <xf numFmtId="14" fontId="0" fillId="3" borderId="3" xfId="0" applyNumberFormat="1" applyFill="1" applyBorder="1"/>
    <xf numFmtId="14" fontId="0" fillId="3" borderId="0" xfId="0" applyNumberFormat="1" applyFill="1" applyBorder="1"/>
    <xf numFmtId="14" fontId="0" fillId="0" borderId="0" xfId="0" applyNumberFormat="1"/>
    <xf numFmtId="14" fontId="4" fillId="0" borderId="1" xfId="1" applyNumberFormat="1" applyFont="1" applyFill="1" applyBorder="1" applyAlignment="1">
      <alignment wrapText="1"/>
    </xf>
    <xf numFmtId="14" fontId="0" fillId="0" borderId="0" xfId="0" applyNumberFormat="1" applyFont="1" applyFill="1" applyBorder="1"/>
    <xf numFmtId="14" fontId="0" fillId="0" borderId="0" xfId="0" applyNumberFormat="1" applyFill="1" applyBorder="1"/>
    <xf numFmtId="164" fontId="0" fillId="0" borderId="3" xfId="0" applyNumberFormat="1" applyFont="1" applyFill="1" applyBorder="1"/>
    <xf numFmtId="0" fontId="0" fillId="0" borderId="3" xfId="0" applyBorder="1"/>
    <xf numFmtId="14" fontId="0" fillId="0" borderId="3" xfId="0" applyNumberFormat="1" applyBorder="1"/>
    <xf numFmtId="2" fontId="0" fillId="0" borderId="3" xfId="0" applyNumberFormat="1" applyBorder="1"/>
    <xf numFmtId="14" fontId="0" fillId="0" borderId="3" xfId="0" applyNumberFormat="1" applyFont="1" applyFill="1" applyBorder="1"/>
    <xf numFmtId="0" fontId="0" fillId="0" borderId="3" xfId="0" applyFill="1" applyBorder="1"/>
    <xf numFmtId="0" fontId="0" fillId="0" borderId="0" xfId="0" applyFill="1" applyBorder="1"/>
    <xf numFmtId="166" fontId="0" fillId="0" borderId="0" xfId="0" applyNumberFormat="1"/>
    <xf numFmtId="166" fontId="0" fillId="3" borderId="0" xfId="0" applyNumberFormat="1" applyFill="1" applyBorder="1" applyAlignment="1">
      <alignment horizontal="left" indent="1"/>
    </xf>
    <xf numFmtId="1" fontId="4" fillId="0" borderId="1" xfId="0" applyNumberFormat="1" applyFont="1" applyFill="1" applyBorder="1" applyAlignment="1">
      <alignment wrapText="1"/>
    </xf>
    <xf numFmtId="0" fontId="9" fillId="0" borderId="0" xfId="0" applyFont="1"/>
    <xf numFmtId="0" fontId="0" fillId="0" borderId="0" xfId="0" applyFill="1" applyAlignment="1">
      <alignment wrapText="1"/>
    </xf>
    <xf numFmtId="0" fontId="0" fillId="2" borderId="0" xfId="0" applyFill="1"/>
    <xf numFmtId="0" fontId="0" fillId="0" borderId="0" xfId="0" applyNumberFormat="1"/>
    <xf numFmtId="2" fontId="9" fillId="0" borderId="0" xfId="0" applyNumberFormat="1" applyFont="1"/>
    <xf numFmtId="1" fontId="9" fillId="0" borderId="0" xfId="0" applyNumberFormat="1" applyFont="1"/>
    <xf numFmtId="14" fontId="9" fillId="0" borderId="0" xfId="0" applyNumberFormat="1" applyFont="1"/>
    <xf numFmtId="14" fontId="0" fillId="0" borderId="0" xfId="0" applyNumberFormat="1" applyAlignment="1">
      <alignment horizontal="left" indent="1"/>
    </xf>
    <xf numFmtId="2" fontId="10" fillId="4" borderId="0" xfId="2" applyNumberFormat="1"/>
    <xf numFmtId="1" fontId="4" fillId="5" borderId="1" xfId="0" applyNumberFormat="1" applyFont="1" applyFill="1" applyBorder="1" applyAlignment="1">
      <alignment wrapText="1"/>
    </xf>
    <xf numFmtId="165" fontId="4" fillId="5" borderId="1" xfId="1" applyNumberFormat="1" applyFont="1" applyFill="1" applyBorder="1" applyAlignment="1">
      <alignment wrapText="1"/>
    </xf>
    <xf numFmtId="2" fontId="4" fillId="5" borderId="1" xfId="1" applyNumberFormat="1" applyFont="1" applyFill="1" applyBorder="1" applyAlignment="1">
      <alignment wrapText="1"/>
    </xf>
    <xf numFmtId="1" fontId="4" fillId="6" borderId="1" xfId="0" applyNumberFormat="1" applyFont="1" applyFill="1" applyBorder="1" applyAlignment="1">
      <alignment wrapText="1"/>
    </xf>
    <xf numFmtId="2" fontId="0" fillId="3" borderId="0" xfId="0" applyNumberFormat="1" applyFill="1"/>
    <xf numFmtId="2" fontId="4" fillId="2" borderId="1" xfId="1" applyNumberFormat="1" applyFont="1" applyFill="1" applyBorder="1" applyAlignment="1">
      <alignment wrapText="1"/>
    </xf>
    <xf numFmtId="0" fontId="0" fillId="0" borderId="0" xfId="0" applyNumberFormat="1" applyFill="1"/>
    <xf numFmtId="2" fontId="0" fillId="0" borderId="3" xfId="0" applyNumberFormat="1" applyFill="1" applyBorder="1"/>
    <xf numFmtId="2" fontId="4" fillId="7" borderId="1" xfId="1" applyNumberFormat="1" applyFont="1" applyFill="1" applyBorder="1" applyAlignment="1">
      <alignment wrapText="1"/>
    </xf>
    <xf numFmtId="0" fontId="0" fillId="0" borderId="0" xfId="0" applyFont="1" applyFill="1" applyBorder="1" applyAlignment="1">
      <alignment horizontal="left"/>
    </xf>
    <xf numFmtId="0" fontId="0" fillId="0" borderId="0" xfId="0" applyFill="1"/>
    <xf numFmtId="14" fontId="0" fillId="0" borderId="0" xfId="0" applyNumberFormat="1" applyFill="1"/>
    <xf numFmtId="2" fontId="0" fillId="0" borderId="0" xfId="0" applyNumberFormat="1" applyFill="1"/>
    <xf numFmtId="2" fontId="0" fillId="2" borderId="0" xfId="0" applyNumberFormat="1" applyFill="1"/>
    <xf numFmtId="0" fontId="0" fillId="0" borderId="4" xfId="0" applyFont="1" applyFill="1" applyBorder="1"/>
    <xf numFmtId="2" fontId="0" fillId="0" borderId="0" xfId="0" applyNumberFormat="1" applyFill="1" applyBorder="1"/>
    <xf numFmtId="0" fontId="11" fillId="8" borderId="0" xfId="3"/>
    <xf numFmtId="0" fontId="10" fillId="4" borderId="0" xfId="2"/>
    <xf numFmtId="0" fontId="1" fillId="2" borderId="0" xfId="0" applyFont="1" applyFill="1" applyBorder="1" applyAlignment="1">
      <alignment wrapText="1"/>
    </xf>
    <xf numFmtId="0" fontId="1" fillId="9" borderId="0" xfId="0" applyFont="1" applyFill="1" applyBorder="1" applyAlignment="1">
      <alignment wrapText="1"/>
    </xf>
    <xf numFmtId="0" fontId="0" fillId="9" borderId="0" xfId="0" applyFill="1"/>
    <xf numFmtId="2" fontId="0" fillId="9" borderId="0" xfId="0" applyNumberFormat="1" applyFill="1"/>
    <xf numFmtId="0" fontId="1" fillId="10" borderId="0" xfId="0" applyFont="1" applyFill="1" applyBorder="1" applyAlignment="1">
      <alignment wrapText="1"/>
    </xf>
    <xf numFmtId="0" fontId="0" fillId="10" borderId="0" xfId="0" applyFill="1" applyBorder="1"/>
    <xf numFmtId="0" fontId="0" fillId="10" borderId="0" xfId="0" applyFill="1"/>
    <xf numFmtId="164" fontId="0" fillId="0" borderId="0" xfId="0" applyNumberFormat="1"/>
    <xf numFmtId="14" fontId="4" fillId="0" borderId="0" xfId="1" applyNumberFormat="1" applyFont="1" applyFill="1" applyBorder="1" applyAlignment="1">
      <alignment wrapText="1"/>
    </xf>
    <xf numFmtId="16" fontId="0" fillId="0" borderId="0" xfId="0" applyNumberFormat="1"/>
    <xf numFmtId="2" fontId="11" fillId="8" borderId="3" xfId="3" applyNumberFormat="1" applyBorder="1"/>
    <xf numFmtId="2" fontId="11" fillId="8" borderId="0" xfId="3" applyNumberFormat="1"/>
    <xf numFmtId="2" fontId="11" fillId="8" borderId="0" xfId="3" applyNumberFormat="1" applyBorder="1"/>
  </cellXfs>
  <cellStyles count="4">
    <cellStyle name="Bad" xfId="2" builtinId="27"/>
    <cellStyle name="Good" xfId="3" builtinId="26"/>
    <cellStyle name="Normal" xfId="0" builtinId="0"/>
    <cellStyle name="Normal 2" xfId="1"/>
  </cellStyles>
  <dxfs count="46">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1" formatCode="0"/>
    </dxf>
    <dxf>
      <numFmt numFmtId="19" formatCode="m/d/yyyy"/>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2" formatCode="0.00"/>
    </dxf>
    <dxf>
      <numFmt numFmtId="2" formatCode="0.00"/>
    </dxf>
    <dxf>
      <numFmt numFmtId="2" formatCode="0.00"/>
    </dxf>
    <dxf>
      <numFmt numFmtId="1" formatCode="0"/>
    </dxf>
    <dxf>
      <numFmt numFmtId="1" formatCode="0"/>
    </dxf>
    <dxf>
      <numFmt numFmtId="1" formatCode="0"/>
    </dxf>
    <dxf>
      <numFmt numFmtId="2" formatCode="0.00"/>
    </dxf>
    <dxf>
      <numFmt numFmtId="2" formatCode="0.00"/>
    </dxf>
    <dxf>
      <numFmt numFmtId="2" formatCode="0.00"/>
    </dxf>
    <dxf>
      <numFmt numFmtId="2" formatCode="0.00"/>
    </dxf>
    <dxf>
      <numFmt numFmtId="2" formatCode="0.00"/>
    </dxf>
    <dxf>
      <numFmt numFmtId="166" formatCode="m/d/yyyy;@"/>
    </dxf>
    <dxf>
      <numFmt numFmtId="2" formatCode="0.00"/>
    </dxf>
    <dxf>
      <numFmt numFmtId="2" formatCode="0.00"/>
    </dxf>
    <dxf>
      <numFmt numFmtId="19" formatCode="m/d/yyyy"/>
    </dxf>
    <dxf>
      <fill>
        <patternFill patternType="none">
          <bgColor auto="1"/>
        </patternFill>
      </fill>
    </dxf>
    <dxf>
      <numFmt numFmtId="2" formatCode="0.00"/>
    </dxf>
    <dxf>
      <numFmt numFmtId="2" formatCode="0.00"/>
    </dxf>
    <dxf>
      <numFmt numFmtId="2" formatCode="0.00"/>
    </dxf>
    <dxf>
      <numFmt numFmtId="2" formatCode="0.00"/>
    </dxf>
    <dxf>
      <fill>
        <patternFill patternType="solid">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onnections" Target="connections.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1.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2.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33.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34.xml.rels><?xml version="1.0" encoding="UTF-8" standalone="yes"?>
<Relationships xmlns="http://schemas.openxmlformats.org/package/2006/relationships"><Relationship Id="rId2" Type="http://schemas.microsoft.com/office/2011/relationships/chartColorStyle" Target="colors34.xml"/><Relationship Id="rId1" Type="http://schemas.microsoft.com/office/2011/relationships/chartStyle" Target="style34.xml"/></Relationships>
</file>

<file path=xl/charts/_rels/chart35.xml.rels><?xml version="1.0" encoding="UTF-8" standalone="yes"?>
<Relationships xmlns="http://schemas.openxmlformats.org/package/2006/relationships"><Relationship Id="rId2" Type="http://schemas.microsoft.com/office/2011/relationships/chartColorStyle" Target="colors35.xml"/><Relationship Id="rId1" Type="http://schemas.microsoft.com/office/2011/relationships/chartStyle" Target="style35.xml"/></Relationships>
</file>

<file path=xl/charts/_rels/chart36.xml.rels><?xml version="1.0" encoding="UTF-8" standalone="yes"?>
<Relationships xmlns="http://schemas.openxmlformats.org/package/2006/relationships"><Relationship Id="rId2" Type="http://schemas.microsoft.com/office/2011/relationships/chartColorStyle" Target="colors36.xml"/><Relationship Id="rId1" Type="http://schemas.microsoft.com/office/2011/relationships/chartStyle" Target="style36.xml"/></Relationships>
</file>

<file path=xl/charts/_rels/chart37.xml.rels><?xml version="1.0" encoding="UTF-8" standalone="yes"?>
<Relationships xmlns="http://schemas.openxmlformats.org/package/2006/relationships"><Relationship Id="rId2" Type="http://schemas.microsoft.com/office/2011/relationships/chartColorStyle" Target="colors37.xml"/><Relationship Id="rId1" Type="http://schemas.microsoft.com/office/2011/relationships/chartStyle" Target="style37.xml"/></Relationships>
</file>

<file path=xl/charts/_rels/chart38.xml.rels><?xml version="1.0" encoding="UTF-8" standalone="yes"?>
<Relationships xmlns="http://schemas.openxmlformats.org/package/2006/relationships"><Relationship Id="rId2" Type="http://schemas.microsoft.com/office/2011/relationships/chartColorStyle" Target="colors38.xml"/><Relationship Id="rId1" Type="http://schemas.microsoft.com/office/2011/relationships/chartStyle" Target="style38.xml"/></Relationships>
</file>

<file path=xl/charts/_rels/chart39.xml.rels><?xml version="1.0" encoding="UTF-8" standalone="yes"?>
<Relationships xmlns="http://schemas.openxmlformats.org/package/2006/relationships"><Relationship Id="rId2" Type="http://schemas.microsoft.com/office/2011/relationships/chartColorStyle" Target="colors39.xml"/><Relationship Id="rId1" Type="http://schemas.microsoft.com/office/2011/relationships/chartStyle" Target="style39.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0.xml.rels><?xml version="1.0" encoding="UTF-8" standalone="yes"?>
<Relationships xmlns="http://schemas.openxmlformats.org/package/2006/relationships"><Relationship Id="rId2" Type="http://schemas.microsoft.com/office/2011/relationships/chartColorStyle" Target="colors40.xml"/><Relationship Id="rId1" Type="http://schemas.microsoft.com/office/2011/relationships/chartStyle" Target="style40.xml"/></Relationships>
</file>

<file path=xl/charts/_rels/chart41.xml.rels><?xml version="1.0" encoding="UTF-8" standalone="yes"?>
<Relationships xmlns="http://schemas.openxmlformats.org/package/2006/relationships"><Relationship Id="rId2" Type="http://schemas.microsoft.com/office/2011/relationships/chartColorStyle" Target="colors41.xml"/><Relationship Id="rId1" Type="http://schemas.microsoft.com/office/2011/relationships/chartStyle" Target="style41.xml"/></Relationships>
</file>

<file path=xl/charts/_rels/chart42.xml.rels><?xml version="1.0" encoding="UTF-8" standalone="yes"?>
<Relationships xmlns="http://schemas.openxmlformats.org/package/2006/relationships"><Relationship Id="rId2" Type="http://schemas.microsoft.com/office/2011/relationships/chartColorStyle" Target="colors42.xml"/><Relationship Id="rId1" Type="http://schemas.microsoft.com/office/2011/relationships/chartStyle" Target="style42.xml"/></Relationships>
</file>

<file path=xl/charts/_rels/chart43.xml.rels><?xml version="1.0" encoding="UTF-8" standalone="yes"?>
<Relationships xmlns="http://schemas.openxmlformats.org/package/2006/relationships"><Relationship Id="rId2" Type="http://schemas.microsoft.com/office/2011/relationships/chartColorStyle" Target="colors43.xml"/><Relationship Id="rId1" Type="http://schemas.microsoft.com/office/2011/relationships/chartStyle" Target="style43.xml"/></Relationships>
</file>

<file path=xl/charts/_rels/chart44.xml.rels><?xml version="1.0" encoding="UTF-8" standalone="yes"?>
<Relationships xmlns="http://schemas.openxmlformats.org/package/2006/relationships"><Relationship Id="rId2" Type="http://schemas.microsoft.com/office/2011/relationships/chartColorStyle" Target="colors44.xml"/><Relationship Id="rId1" Type="http://schemas.microsoft.com/office/2011/relationships/chartStyle" Target="style44.xml"/></Relationships>
</file>

<file path=xl/charts/_rels/chart45.xml.rels><?xml version="1.0" encoding="UTF-8" standalone="yes"?>
<Relationships xmlns="http://schemas.openxmlformats.org/package/2006/relationships"><Relationship Id="rId2" Type="http://schemas.microsoft.com/office/2011/relationships/chartColorStyle" Target="colors45.xml"/><Relationship Id="rId1" Type="http://schemas.microsoft.com/office/2011/relationships/chartStyle" Target="style45.xml"/></Relationships>
</file>

<file path=xl/charts/_rels/chart46.xml.rels><?xml version="1.0" encoding="UTF-8" standalone="yes"?>
<Relationships xmlns="http://schemas.openxmlformats.org/package/2006/relationships"><Relationship Id="rId2" Type="http://schemas.microsoft.com/office/2011/relationships/chartColorStyle" Target="colors46.xml"/><Relationship Id="rId1" Type="http://schemas.microsoft.com/office/2011/relationships/chartStyle" Target="style46.xml"/></Relationships>
</file>

<file path=xl/charts/_rels/chart47.xml.rels><?xml version="1.0" encoding="UTF-8" standalone="yes"?>
<Relationships xmlns="http://schemas.openxmlformats.org/package/2006/relationships"><Relationship Id="rId2" Type="http://schemas.microsoft.com/office/2011/relationships/chartColorStyle" Target="colors47.xml"/><Relationship Id="rId1" Type="http://schemas.microsoft.com/office/2011/relationships/chartStyle" Target="style47.xml"/></Relationships>
</file>

<file path=xl/charts/_rels/chart48.xml.rels><?xml version="1.0" encoding="UTF-8" standalone="yes"?>
<Relationships xmlns="http://schemas.openxmlformats.org/package/2006/relationships"><Relationship Id="rId2" Type="http://schemas.microsoft.com/office/2011/relationships/chartColorStyle" Target="colors48.xml"/><Relationship Id="rId1" Type="http://schemas.microsoft.com/office/2011/relationships/chartStyle" Target="style48.xml"/></Relationships>
</file>

<file path=xl/charts/_rels/chart49.xml.rels><?xml version="1.0" encoding="UTF-8" standalone="yes"?>
<Relationships xmlns="http://schemas.openxmlformats.org/package/2006/relationships"><Relationship Id="rId2" Type="http://schemas.microsoft.com/office/2011/relationships/chartColorStyle" Target="colors49.xml"/><Relationship Id="rId1" Type="http://schemas.microsoft.com/office/2011/relationships/chartStyle" Target="style49.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0.xml.rels><?xml version="1.0" encoding="UTF-8" standalone="yes"?>
<Relationships xmlns="http://schemas.openxmlformats.org/package/2006/relationships"><Relationship Id="rId2" Type="http://schemas.microsoft.com/office/2011/relationships/chartColorStyle" Target="colors50.xml"/><Relationship Id="rId1" Type="http://schemas.microsoft.com/office/2011/relationships/chartStyle" Target="style50.xml"/></Relationships>
</file>

<file path=xl/charts/_rels/chart51.xml.rels><?xml version="1.0" encoding="UTF-8" standalone="yes"?>
<Relationships xmlns="http://schemas.openxmlformats.org/package/2006/relationships"><Relationship Id="rId2" Type="http://schemas.microsoft.com/office/2011/relationships/chartColorStyle" Target="colors51.xml"/><Relationship Id="rId1" Type="http://schemas.microsoft.com/office/2011/relationships/chartStyle" Target="style51.xml"/></Relationships>
</file>

<file path=xl/charts/_rels/chart52.xml.rels><?xml version="1.0" encoding="UTF-8" standalone="yes"?>
<Relationships xmlns="http://schemas.openxmlformats.org/package/2006/relationships"><Relationship Id="rId2" Type="http://schemas.microsoft.com/office/2011/relationships/chartColorStyle" Target="colors52.xml"/><Relationship Id="rId1" Type="http://schemas.microsoft.com/office/2011/relationships/chartStyle" Target="style52.xml"/></Relationships>
</file>

<file path=xl/charts/_rels/chart53.xml.rels><?xml version="1.0" encoding="UTF-8" standalone="yes"?>
<Relationships xmlns="http://schemas.openxmlformats.org/package/2006/relationships"><Relationship Id="rId2" Type="http://schemas.microsoft.com/office/2011/relationships/chartColorStyle" Target="colors53.xml"/><Relationship Id="rId1" Type="http://schemas.microsoft.com/office/2011/relationships/chartStyle" Target="style53.xml"/></Relationships>
</file>

<file path=xl/charts/_rels/chart54.xml.rels><?xml version="1.0" encoding="UTF-8" standalone="yes"?>
<Relationships xmlns="http://schemas.openxmlformats.org/package/2006/relationships"><Relationship Id="rId2" Type="http://schemas.microsoft.com/office/2011/relationships/chartColorStyle" Target="colors54.xml"/><Relationship Id="rId1" Type="http://schemas.microsoft.com/office/2011/relationships/chartStyle" Target="style54.xml"/></Relationships>
</file>

<file path=xl/charts/_rels/chart55.xml.rels><?xml version="1.0" encoding="UTF-8" standalone="yes"?>
<Relationships xmlns="http://schemas.openxmlformats.org/package/2006/relationships"><Relationship Id="rId2" Type="http://schemas.microsoft.com/office/2011/relationships/chartColorStyle" Target="colors55.xml"/><Relationship Id="rId1" Type="http://schemas.microsoft.com/office/2011/relationships/chartStyle" Target="style55.xml"/></Relationships>
</file>

<file path=xl/charts/_rels/chart56.xml.rels><?xml version="1.0" encoding="UTF-8" standalone="yes"?>
<Relationships xmlns="http://schemas.openxmlformats.org/package/2006/relationships"><Relationship Id="rId2" Type="http://schemas.microsoft.com/office/2011/relationships/chartColorStyle" Target="colors56.xml"/><Relationship Id="rId1" Type="http://schemas.microsoft.com/office/2011/relationships/chartStyle" Target="style56.xml"/></Relationships>
</file>

<file path=xl/charts/_rels/chart57.xml.rels><?xml version="1.0" encoding="UTF-8" standalone="yes"?>
<Relationships xmlns="http://schemas.openxmlformats.org/package/2006/relationships"><Relationship Id="rId2" Type="http://schemas.microsoft.com/office/2011/relationships/chartColorStyle" Target="colors57.xml"/><Relationship Id="rId1" Type="http://schemas.microsoft.com/office/2011/relationships/chartStyle" Target="style57.xml"/></Relationships>
</file>

<file path=xl/charts/_rels/chart58.xml.rels><?xml version="1.0" encoding="UTF-8" standalone="yes"?>
<Relationships xmlns="http://schemas.openxmlformats.org/package/2006/relationships"><Relationship Id="rId2" Type="http://schemas.microsoft.com/office/2011/relationships/chartColorStyle" Target="colors58.xml"/><Relationship Id="rId1" Type="http://schemas.microsoft.com/office/2011/relationships/chartStyle" Target="style58.xml"/></Relationships>
</file>

<file path=xl/charts/_rels/chart59.xml.rels><?xml version="1.0" encoding="UTF-8" standalone="yes"?>
<Relationships xmlns="http://schemas.openxmlformats.org/package/2006/relationships"><Relationship Id="rId2" Type="http://schemas.microsoft.com/office/2011/relationships/chartColorStyle" Target="colors59.xml"/><Relationship Id="rId1" Type="http://schemas.microsoft.com/office/2011/relationships/chartStyle" Target="style59.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0.xml.rels><?xml version="1.0" encoding="UTF-8" standalone="yes"?>
<Relationships xmlns="http://schemas.openxmlformats.org/package/2006/relationships"><Relationship Id="rId2" Type="http://schemas.microsoft.com/office/2011/relationships/chartColorStyle" Target="colors60.xml"/><Relationship Id="rId1" Type="http://schemas.microsoft.com/office/2011/relationships/chartStyle" Target="style60.xml"/></Relationships>
</file>

<file path=xl/charts/_rels/chart61.xml.rels><?xml version="1.0" encoding="UTF-8" standalone="yes"?>
<Relationships xmlns="http://schemas.openxmlformats.org/package/2006/relationships"><Relationship Id="rId2" Type="http://schemas.microsoft.com/office/2011/relationships/chartColorStyle" Target="colors61.xml"/><Relationship Id="rId1" Type="http://schemas.microsoft.com/office/2011/relationships/chartStyle" Target="style61.xml"/></Relationships>
</file>

<file path=xl/charts/_rels/chart62.xml.rels><?xml version="1.0" encoding="UTF-8" standalone="yes"?>
<Relationships xmlns="http://schemas.openxmlformats.org/package/2006/relationships"><Relationship Id="rId2" Type="http://schemas.microsoft.com/office/2011/relationships/chartColorStyle" Target="colors62.xml"/><Relationship Id="rId1" Type="http://schemas.microsoft.com/office/2011/relationships/chartStyle" Target="style62.xml"/></Relationships>
</file>

<file path=xl/charts/_rels/chart63.xml.rels><?xml version="1.0" encoding="UTF-8" standalone="yes"?>
<Relationships xmlns="http://schemas.openxmlformats.org/package/2006/relationships"><Relationship Id="rId2" Type="http://schemas.microsoft.com/office/2011/relationships/chartColorStyle" Target="colors63.xml"/><Relationship Id="rId1" Type="http://schemas.microsoft.com/office/2011/relationships/chartStyle" Target="style63.xml"/></Relationships>
</file>

<file path=xl/charts/_rels/chart64.xml.rels><?xml version="1.0" encoding="UTF-8" standalone="yes"?>
<Relationships xmlns="http://schemas.openxmlformats.org/package/2006/relationships"><Relationship Id="rId2" Type="http://schemas.microsoft.com/office/2011/relationships/chartColorStyle" Target="colors64.xml"/><Relationship Id="rId1" Type="http://schemas.microsoft.com/office/2011/relationships/chartStyle" Target="style64.xml"/></Relationships>
</file>

<file path=xl/charts/_rels/chart65.xml.rels><?xml version="1.0" encoding="UTF-8" standalone="yes"?>
<Relationships xmlns="http://schemas.openxmlformats.org/package/2006/relationships"><Relationship Id="rId2" Type="http://schemas.microsoft.com/office/2011/relationships/chartColorStyle" Target="colors65.xml"/><Relationship Id="rId1" Type="http://schemas.microsoft.com/office/2011/relationships/chartStyle" Target="style65.xml"/></Relationships>
</file>

<file path=xl/charts/_rels/chart66.xml.rels><?xml version="1.0" encoding="UTF-8" standalone="yes"?>
<Relationships xmlns="http://schemas.openxmlformats.org/package/2006/relationships"><Relationship Id="rId2" Type="http://schemas.microsoft.com/office/2011/relationships/chartColorStyle" Target="colors66.xml"/><Relationship Id="rId1" Type="http://schemas.microsoft.com/office/2011/relationships/chartStyle" Target="style66.xml"/></Relationships>
</file>

<file path=xl/charts/_rels/chart67.xml.rels><?xml version="1.0" encoding="UTF-8" standalone="yes"?>
<Relationships xmlns="http://schemas.openxmlformats.org/package/2006/relationships"><Relationship Id="rId2" Type="http://schemas.microsoft.com/office/2011/relationships/chartColorStyle" Target="colors67.xml"/><Relationship Id="rId1" Type="http://schemas.microsoft.com/office/2011/relationships/chartStyle" Target="style67.xml"/></Relationships>
</file>

<file path=xl/charts/_rels/chart68.xml.rels><?xml version="1.0" encoding="UTF-8" standalone="yes"?>
<Relationships xmlns="http://schemas.openxmlformats.org/package/2006/relationships"><Relationship Id="rId2" Type="http://schemas.microsoft.com/office/2011/relationships/chartColorStyle" Target="colors68.xml"/><Relationship Id="rId1" Type="http://schemas.microsoft.com/office/2011/relationships/chartStyle" Target="style68.xml"/></Relationships>
</file>

<file path=xl/charts/_rels/chart69.xml.rels><?xml version="1.0" encoding="UTF-8" standalone="yes"?>
<Relationships xmlns="http://schemas.openxmlformats.org/package/2006/relationships"><Relationship Id="rId2" Type="http://schemas.microsoft.com/office/2011/relationships/chartColorStyle" Target="colors69.xml"/><Relationship Id="rId1" Type="http://schemas.microsoft.com/office/2011/relationships/chartStyle" Target="style69.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0.xml.rels><?xml version="1.0" encoding="UTF-8" standalone="yes"?>
<Relationships xmlns="http://schemas.openxmlformats.org/package/2006/relationships"><Relationship Id="rId2" Type="http://schemas.microsoft.com/office/2011/relationships/chartColorStyle" Target="colors70.xml"/><Relationship Id="rId1" Type="http://schemas.microsoft.com/office/2011/relationships/chartStyle" Target="style70.xml"/></Relationships>
</file>

<file path=xl/charts/_rels/chart71.xml.rels><?xml version="1.0" encoding="UTF-8" standalone="yes"?>
<Relationships xmlns="http://schemas.openxmlformats.org/package/2006/relationships"><Relationship Id="rId2" Type="http://schemas.microsoft.com/office/2011/relationships/chartColorStyle" Target="colors71.xml"/><Relationship Id="rId1" Type="http://schemas.microsoft.com/office/2011/relationships/chartStyle" Target="style71.xml"/></Relationships>
</file>

<file path=xl/charts/_rels/chart72.xml.rels><?xml version="1.0" encoding="UTF-8" standalone="yes"?>
<Relationships xmlns="http://schemas.openxmlformats.org/package/2006/relationships"><Relationship Id="rId2" Type="http://schemas.microsoft.com/office/2011/relationships/chartColorStyle" Target="colors72.xml"/><Relationship Id="rId1" Type="http://schemas.microsoft.com/office/2011/relationships/chartStyle" Target="style72.xml"/></Relationships>
</file>

<file path=xl/charts/_rels/chart73.xml.rels><?xml version="1.0" encoding="UTF-8" standalone="yes"?>
<Relationships xmlns="http://schemas.openxmlformats.org/package/2006/relationships"><Relationship Id="rId2" Type="http://schemas.microsoft.com/office/2011/relationships/chartColorStyle" Target="colors73.xml"/><Relationship Id="rId1" Type="http://schemas.microsoft.com/office/2011/relationships/chartStyle" Target="style73.xml"/></Relationships>
</file>

<file path=xl/charts/_rels/chart74.xml.rels><?xml version="1.0" encoding="UTF-8" standalone="yes"?>
<Relationships xmlns="http://schemas.openxmlformats.org/package/2006/relationships"><Relationship Id="rId2" Type="http://schemas.microsoft.com/office/2011/relationships/chartColorStyle" Target="colors74.xml"/><Relationship Id="rId1" Type="http://schemas.microsoft.com/office/2011/relationships/chartStyle" Target="style74.xml"/></Relationships>
</file>

<file path=xl/charts/_rels/chart77.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75.xml"/><Relationship Id="rId1" Type="http://schemas.microsoft.com/office/2011/relationships/chartStyle" Target="style75.xml"/></Relationships>
</file>

<file path=xl/charts/_rels/chart78.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76.xml"/><Relationship Id="rId1" Type="http://schemas.microsoft.com/office/2011/relationships/chartStyle" Target="style76.xml"/></Relationships>
</file>

<file path=xl/charts/_rels/chart79.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77.xml"/><Relationship Id="rId1" Type="http://schemas.microsoft.com/office/2011/relationships/chartStyle" Target="style7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RCT and DiscreteDO - only 1st 0 ea site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SummDataTable!$AN$1</c:f>
              <c:strCache>
                <c:ptCount val="1"/>
                <c:pt idx="0">
                  <c:v>DiscreteDO_mg/L</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2700" cap="rnd">
                <a:solidFill>
                  <a:schemeClr val="tx1">
                    <a:lumMod val="65000"/>
                    <a:lumOff val="35000"/>
                  </a:schemeClr>
                </a:solidFill>
                <a:prstDash val="solid"/>
              </a:ln>
              <a:effectLst/>
            </c:spPr>
            <c:trendlineType val="linear"/>
            <c:dispRSqr val="1"/>
            <c:dispEq val="0"/>
            <c:trendlineLbl>
              <c:layout>
                <c:manualLayout>
                  <c:x val="-5.2015529308836399E-2"/>
                  <c:y val="-1.5207421988918052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(SummDataTable!$K$2:$K$6,SummDataTable!$K$9:$K$12,SummDataTable!$K$18:$K$27,SummDataTable!$K$28:$K$47,SummDataTable!$K$48:$K$117)</c:f>
              <c:numCache>
                <c:formatCode>0.00</c:formatCode>
                <c:ptCount val="109"/>
                <c:pt idx="0">
                  <c:v>11.2776</c:v>
                </c:pt>
                <c:pt idx="1">
                  <c:v>9.7536000000000005</c:v>
                </c:pt>
                <c:pt idx="2">
                  <c:v>7.0103999999999997</c:v>
                </c:pt>
                <c:pt idx="3">
                  <c:v>4.5720000000000001</c:v>
                </c:pt>
                <c:pt idx="4">
                  <c:v>0</c:v>
                </c:pt>
                <c:pt idx="5">
                  <c:v>11.5824</c:v>
                </c:pt>
                <c:pt idx="6">
                  <c:v>9.7536000000000005</c:v>
                </c:pt>
                <c:pt idx="7">
                  <c:v>7.3151999999999999</c:v>
                </c:pt>
                <c:pt idx="8">
                  <c:v>0</c:v>
                </c:pt>
                <c:pt idx="9">
                  <c:v>20.116800000000001</c:v>
                </c:pt>
                <c:pt idx="10">
                  <c:v>18.5928</c:v>
                </c:pt>
                <c:pt idx="11">
                  <c:v>15.5448</c:v>
                </c:pt>
                <c:pt idx="12">
                  <c:v>15.5448</c:v>
                </c:pt>
                <c:pt idx="13">
                  <c:v>14.3256</c:v>
                </c:pt>
                <c:pt idx="14">
                  <c:v>15.24</c:v>
                </c:pt>
                <c:pt idx="15">
                  <c:v>12.4968</c:v>
                </c:pt>
                <c:pt idx="16">
                  <c:v>14.9352</c:v>
                </c:pt>
                <c:pt idx="17">
                  <c:v>12.801600000000001</c:v>
                </c:pt>
                <c:pt idx="18">
                  <c:v>11.5824</c:v>
                </c:pt>
                <c:pt idx="19">
                  <c:v>15.5448</c:v>
                </c:pt>
                <c:pt idx="20">
                  <c:v>14.9352</c:v>
                </c:pt>
                <c:pt idx="21">
                  <c:v>12.192</c:v>
                </c:pt>
                <c:pt idx="22">
                  <c:v>9.1440000000000001</c:v>
                </c:pt>
                <c:pt idx="23">
                  <c:v>9.7536000000000005</c:v>
                </c:pt>
                <c:pt idx="24">
                  <c:v>8.8391999999999999</c:v>
                </c:pt>
                <c:pt idx="25">
                  <c:v>7.62</c:v>
                </c:pt>
                <c:pt idx="26">
                  <c:v>7.0103999999999997</c:v>
                </c:pt>
                <c:pt idx="27">
                  <c:v>7.0103999999999997</c:v>
                </c:pt>
                <c:pt idx="28">
                  <c:v>6.0960000000000001</c:v>
                </c:pt>
                <c:pt idx="29">
                  <c:v>7.0103999999999997</c:v>
                </c:pt>
                <c:pt idx="30">
                  <c:v>4.8768000000000002</c:v>
                </c:pt>
                <c:pt idx="31">
                  <c:v>4.5720000000000001</c:v>
                </c:pt>
                <c:pt idx="32">
                  <c:v>3.3527999999999998</c:v>
                </c:pt>
                <c:pt idx="33">
                  <c:v>2.7431999999999999</c:v>
                </c:pt>
                <c:pt idx="34">
                  <c:v>3.3527999999999998</c:v>
                </c:pt>
                <c:pt idx="35">
                  <c:v>1.524</c:v>
                </c:pt>
                <c:pt idx="36">
                  <c:v>2.7431999999999999</c:v>
                </c:pt>
                <c:pt idx="37">
                  <c:v>3.3527999999999998</c:v>
                </c:pt>
                <c:pt idx="38">
                  <c:v>1.524</c:v>
                </c:pt>
                <c:pt idx="40">
                  <c:v>7.9248000000000003</c:v>
                </c:pt>
                <c:pt idx="41">
                  <c:v>6.7055999999999996</c:v>
                </c:pt>
                <c:pt idx="42">
                  <c:v>5.7911999999999999</c:v>
                </c:pt>
                <c:pt idx="43">
                  <c:v>4.8768000000000002</c:v>
                </c:pt>
                <c:pt idx="44">
                  <c:v>5.7911999999999999</c:v>
                </c:pt>
                <c:pt idx="45">
                  <c:v>0</c:v>
                </c:pt>
                <c:pt idx="46">
                  <c:v>0</c:v>
                </c:pt>
                <c:pt idx="47">
                  <c:v>5.4863999999999997</c:v>
                </c:pt>
                <c:pt idx="48">
                  <c:v>0</c:v>
                </c:pt>
                <c:pt idx="49" formatCode="General">
                  <c:v>7.01</c:v>
                </c:pt>
                <c:pt idx="50">
                  <c:v>5.4863999999999997</c:v>
                </c:pt>
                <c:pt idx="51">
                  <c:v>4.5720000000000001</c:v>
                </c:pt>
                <c:pt idx="52">
                  <c:v>3.3527999999999998</c:v>
                </c:pt>
                <c:pt idx="53">
                  <c:v>2.4384000000000001</c:v>
                </c:pt>
                <c:pt idx="54">
                  <c:v>3.6576</c:v>
                </c:pt>
                <c:pt idx="55">
                  <c:v>2.4384000000000001</c:v>
                </c:pt>
                <c:pt idx="56">
                  <c:v>2.1335999999999999</c:v>
                </c:pt>
                <c:pt idx="57">
                  <c:v>2.7431999999999999</c:v>
                </c:pt>
                <c:pt idx="58">
                  <c:v>0</c:v>
                </c:pt>
                <c:pt idx="59">
                  <c:v>9.7536000000000005</c:v>
                </c:pt>
                <c:pt idx="60">
                  <c:v>10.972799999999999</c:v>
                </c:pt>
                <c:pt idx="61">
                  <c:v>7.9248000000000003</c:v>
                </c:pt>
                <c:pt idx="62">
                  <c:v>5.4863999999999997</c:v>
                </c:pt>
                <c:pt idx="63">
                  <c:v>5.7911999999999999</c:v>
                </c:pt>
                <c:pt idx="64">
                  <c:v>5.4863999999999997</c:v>
                </c:pt>
                <c:pt idx="65">
                  <c:v>4.5720000000000001</c:v>
                </c:pt>
                <c:pt idx="66">
                  <c:v>3.3527999999999998</c:v>
                </c:pt>
                <c:pt idx="67">
                  <c:v>6.0960000000000001</c:v>
                </c:pt>
                <c:pt idx="68">
                  <c:v>3.048</c:v>
                </c:pt>
                <c:pt idx="69">
                  <c:v>15.849600000000001</c:v>
                </c:pt>
                <c:pt idx="70">
                  <c:v>14.6304</c:v>
                </c:pt>
                <c:pt idx="71">
                  <c:v>12.192</c:v>
                </c:pt>
                <c:pt idx="72">
                  <c:v>10.058400000000001</c:v>
                </c:pt>
                <c:pt idx="73">
                  <c:v>7.62</c:v>
                </c:pt>
                <c:pt idx="74">
                  <c:v>6.7055999999999996</c:v>
                </c:pt>
                <c:pt idx="75">
                  <c:v>4.8768000000000002</c:v>
                </c:pt>
                <c:pt idx="76">
                  <c:v>2.4384000000000001</c:v>
                </c:pt>
                <c:pt idx="77">
                  <c:v>3.048</c:v>
                </c:pt>
                <c:pt idx="78">
                  <c:v>2.1335999999999999</c:v>
                </c:pt>
                <c:pt idx="79">
                  <c:v>12.4968</c:v>
                </c:pt>
                <c:pt idx="80">
                  <c:v>9.4488000000000003</c:v>
                </c:pt>
                <c:pt idx="81">
                  <c:v>6.7055999999999996</c:v>
                </c:pt>
                <c:pt idx="82">
                  <c:v>6.1</c:v>
                </c:pt>
                <c:pt idx="83">
                  <c:v>4.8768000000000002</c:v>
                </c:pt>
                <c:pt idx="84">
                  <c:v>4.5720000000000001</c:v>
                </c:pt>
                <c:pt idx="85">
                  <c:v>3.048</c:v>
                </c:pt>
                <c:pt idx="86">
                  <c:v>2.4384000000000001</c:v>
                </c:pt>
                <c:pt idx="87">
                  <c:v>1.2192000000000001</c:v>
                </c:pt>
                <c:pt idx="88">
                  <c:v>0</c:v>
                </c:pt>
                <c:pt idx="89">
                  <c:v>25.908000000000001</c:v>
                </c:pt>
                <c:pt idx="90">
                  <c:v>21.945599999999999</c:v>
                </c:pt>
                <c:pt idx="91">
                  <c:v>18.288</c:v>
                </c:pt>
                <c:pt idx="92">
                  <c:v>14.3256</c:v>
                </c:pt>
                <c:pt idx="93">
                  <c:v>13.715999999999999</c:v>
                </c:pt>
                <c:pt idx="94">
                  <c:v>13.715999999999999</c:v>
                </c:pt>
                <c:pt idx="95">
                  <c:v>14.3256</c:v>
                </c:pt>
                <c:pt idx="96">
                  <c:v>13.106400000000001</c:v>
                </c:pt>
                <c:pt idx="97">
                  <c:v>13.106400000000001</c:v>
                </c:pt>
                <c:pt idx="98">
                  <c:v>14.9352</c:v>
                </c:pt>
                <c:pt idx="99">
                  <c:v>15.24</c:v>
                </c:pt>
                <c:pt idx="100">
                  <c:v>17.0688</c:v>
                </c:pt>
                <c:pt idx="101">
                  <c:v>14.6304</c:v>
                </c:pt>
                <c:pt idx="102">
                  <c:v>12.4968</c:v>
                </c:pt>
                <c:pt idx="103">
                  <c:v>12.192</c:v>
                </c:pt>
                <c:pt idx="104">
                  <c:v>6.0960000000000001</c:v>
                </c:pt>
                <c:pt idx="105">
                  <c:v>7.62</c:v>
                </c:pt>
                <c:pt idx="106">
                  <c:v>4.8768000000000002</c:v>
                </c:pt>
                <c:pt idx="107">
                  <c:v>5.4863999999999997</c:v>
                </c:pt>
                <c:pt idx="108">
                  <c:v>7.0103999999999997</c:v>
                </c:pt>
              </c:numCache>
            </c:numRef>
          </c:xVal>
          <c:yVal>
            <c:numRef>
              <c:f>(SummDataTable!$AN$2:$AN$6,SummDataTable!$AN$9:$AN$12,SummDataTable!$AN$18:$AN$27,SummDataTable!$AN$28:$AN$47,SummDataTable!$AN$48:$AN$117)</c:f>
              <c:numCache>
                <c:formatCode>0.00</c:formatCode>
                <c:ptCount val="109"/>
                <c:pt idx="0">
                  <c:v>8.1199999999999992</c:v>
                </c:pt>
                <c:pt idx="1">
                  <c:v>8.16</c:v>
                </c:pt>
                <c:pt idx="2">
                  <c:v>7.02</c:v>
                </c:pt>
                <c:pt idx="3">
                  <c:v>5.27</c:v>
                </c:pt>
                <c:pt idx="4">
                  <c:v>2.12</c:v>
                </c:pt>
                <c:pt idx="5">
                  <c:v>7.48</c:v>
                </c:pt>
                <c:pt idx="6">
                  <c:v>6.53</c:v>
                </c:pt>
                <c:pt idx="7">
                  <c:v>4.47</c:v>
                </c:pt>
                <c:pt idx="8">
                  <c:v>2.66</c:v>
                </c:pt>
                <c:pt idx="9">
                  <c:v>8.5399999999999991</c:v>
                </c:pt>
                <c:pt idx="10">
                  <c:v>8.83</c:v>
                </c:pt>
                <c:pt idx="11">
                  <c:v>8.2100000000000009</c:v>
                </c:pt>
                <c:pt idx="12">
                  <c:v>7.57</c:v>
                </c:pt>
                <c:pt idx="13">
                  <c:v>7.03</c:v>
                </c:pt>
                <c:pt idx="14">
                  <c:v>7.02</c:v>
                </c:pt>
                <c:pt idx="15">
                  <c:v>5.18</c:v>
                </c:pt>
                <c:pt idx="16">
                  <c:v>6</c:v>
                </c:pt>
                <c:pt idx="17">
                  <c:v>6.47</c:v>
                </c:pt>
                <c:pt idx="18">
                  <c:v>7.95</c:v>
                </c:pt>
                <c:pt idx="19">
                  <c:v>9.58</c:v>
                </c:pt>
                <c:pt idx="20">
                  <c:v>9.5</c:v>
                </c:pt>
                <c:pt idx="21">
                  <c:v>9.19</c:v>
                </c:pt>
                <c:pt idx="22">
                  <c:v>9.26</c:v>
                </c:pt>
                <c:pt idx="23">
                  <c:v>8.5500000000000007</c:v>
                </c:pt>
                <c:pt idx="24">
                  <c:v>8.92</c:v>
                </c:pt>
                <c:pt idx="25">
                  <c:v>7.04</c:v>
                </c:pt>
                <c:pt idx="26">
                  <c:v>8.07</c:v>
                </c:pt>
                <c:pt idx="27">
                  <c:v>9.3800000000000008</c:v>
                </c:pt>
                <c:pt idx="28">
                  <c:v>9.58</c:v>
                </c:pt>
                <c:pt idx="29">
                  <c:v>9.01</c:v>
                </c:pt>
                <c:pt idx="30">
                  <c:v>7.91</c:v>
                </c:pt>
                <c:pt idx="31">
                  <c:v>7.32</c:v>
                </c:pt>
                <c:pt idx="32">
                  <c:v>7.14</c:v>
                </c:pt>
                <c:pt idx="33">
                  <c:v>6.65</c:v>
                </c:pt>
                <c:pt idx="34">
                  <c:v>6.76</c:v>
                </c:pt>
                <c:pt idx="35">
                  <c:v>5.68</c:v>
                </c:pt>
                <c:pt idx="36">
                  <c:v>6.65</c:v>
                </c:pt>
                <c:pt idx="37">
                  <c:v>7.71</c:v>
                </c:pt>
                <c:pt idx="38">
                  <c:v>8.1199999999999992</c:v>
                </c:pt>
                <c:pt idx="39">
                  <c:v>9.18</c:v>
                </c:pt>
                <c:pt idx="40">
                  <c:v>9.57</c:v>
                </c:pt>
                <c:pt idx="41">
                  <c:v>7.22</c:v>
                </c:pt>
                <c:pt idx="42">
                  <c:v>7.82</c:v>
                </c:pt>
                <c:pt idx="43">
                  <c:v>7.58</c:v>
                </c:pt>
                <c:pt idx="44">
                  <c:v>7.33</c:v>
                </c:pt>
                <c:pt idx="45">
                  <c:v>3.02</c:v>
                </c:pt>
                <c:pt idx="46">
                  <c:v>4.1900000000000004</c:v>
                </c:pt>
                <c:pt idx="47">
                  <c:v>8.64</c:v>
                </c:pt>
                <c:pt idx="48">
                  <c:v>6.73</c:v>
                </c:pt>
                <c:pt idx="49">
                  <c:v>8.32</c:v>
                </c:pt>
                <c:pt idx="50">
                  <c:v>7.33</c:v>
                </c:pt>
                <c:pt idx="51">
                  <c:v>5.9</c:v>
                </c:pt>
                <c:pt idx="52">
                  <c:v>4.7300000000000004</c:v>
                </c:pt>
                <c:pt idx="53">
                  <c:v>4.1900000000000004</c:v>
                </c:pt>
                <c:pt idx="54">
                  <c:v>3.99</c:v>
                </c:pt>
                <c:pt idx="55">
                  <c:v>1.97</c:v>
                </c:pt>
                <c:pt idx="56">
                  <c:v>3.73</c:v>
                </c:pt>
                <c:pt idx="57">
                  <c:v>5.97</c:v>
                </c:pt>
                <c:pt idx="58">
                  <c:v>5.2</c:v>
                </c:pt>
                <c:pt idx="59">
                  <c:v>8.6999999999999993</c:v>
                </c:pt>
                <c:pt idx="60">
                  <c:v>8.48</c:v>
                </c:pt>
                <c:pt idx="61">
                  <c:v>7.42</c:v>
                </c:pt>
                <c:pt idx="62">
                  <c:v>5.78</c:v>
                </c:pt>
                <c:pt idx="63">
                  <c:v>6.06</c:v>
                </c:pt>
                <c:pt idx="64">
                  <c:v>6.06</c:v>
                </c:pt>
                <c:pt idx="65">
                  <c:v>3.81</c:v>
                </c:pt>
                <c:pt idx="66">
                  <c:v>4.01</c:v>
                </c:pt>
                <c:pt idx="67">
                  <c:v>7.7</c:v>
                </c:pt>
                <c:pt idx="68">
                  <c:v>5.34</c:v>
                </c:pt>
                <c:pt idx="69">
                  <c:v>8.99</c:v>
                </c:pt>
                <c:pt idx="70">
                  <c:v>9.11</c:v>
                </c:pt>
                <c:pt idx="71">
                  <c:v>8.61</c:v>
                </c:pt>
                <c:pt idx="72">
                  <c:v>8.08</c:v>
                </c:pt>
                <c:pt idx="73">
                  <c:v>7.2</c:v>
                </c:pt>
                <c:pt idx="74">
                  <c:v>7.03</c:v>
                </c:pt>
                <c:pt idx="75">
                  <c:v>6.1</c:v>
                </c:pt>
                <c:pt idx="76">
                  <c:v>6.56</c:v>
                </c:pt>
                <c:pt idx="77">
                  <c:v>6.11</c:v>
                </c:pt>
                <c:pt idx="78">
                  <c:v>5.33</c:v>
                </c:pt>
                <c:pt idx="79">
                  <c:v>9</c:v>
                </c:pt>
                <c:pt idx="80">
                  <c:v>8.59</c:v>
                </c:pt>
                <c:pt idx="81">
                  <c:v>8.1999999999999993</c:v>
                </c:pt>
                <c:pt idx="82">
                  <c:v>7.14</c:v>
                </c:pt>
                <c:pt idx="83">
                  <c:v>6.09</c:v>
                </c:pt>
                <c:pt idx="84">
                  <c:v>5.25</c:v>
                </c:pt>
                <c:pt idx="85">
                  <c:v>2.67</c:v>
                </c:pt>
                <c:pt idx="86">
                  <c:v>2.83</c:v>
                </c:pt>
                <c:pt idx="87">
                  <c:v>2.11</c:v>
                </c:pt>
                <c:pt idx="88">
                  <c:v>1.4</c:v>
                </c:pt>
                <c:pt idx="89">
                  <c:v>9.91</c:v>
                </c:pt>
                <c:pt idx="90">
                  <c:v>9.5500000000000007</c:v>
                </c:pt>
                <c:pt idx="91">
                  <c:v>9.4499999999999993</c:v>
                </c:pt>
                <c:pt idx="92">
                  <c:v>9.5500000000000007</c:v>
                </c:pt>
                <c:pt idx="93">
                  <c:v>9.5</c:v>
                </c:pt>
                <c:pt idx="94">
                  <c:v>9.8699999999999992</c:v>
                </c:pt>
                <c:pt idx="95">
                  <c:v>9.0500000000000007</c:v>
                </c:pt>
                <c:pt idx="96">
                  <c:v>9.6300000000000008</c:v>
                </c:pt>
                <c:pt idx="97">
                  <c:v>9.44</c:v>
                </c:pt>
                <c:pt idx="98">
                  <c:v>10.35</c:v>
                </c:pt>
                <c:pt idx="99">
                  <c:v>9.5</c:v>
                </c:pt>
                <c:pt idx="100">
                  <c:v>9.33</c:v>
                </c:pt>
                <c:pt idx="101">
                  <c:v>9.11</c:v>
                </c:pt>
                <c:pt idx="102">
                  <c:v>9.39</c:v>
                </c:pt>
                <c:pt idx="103">
                  <c:v>8.9499999999999993</c:v>
                </c:pt>
                <c:pt idx="104">
                  <c:v>9.1999999999999993</c:v>
                </c:pt>
                <c:pt idx="105">
                  <c:v>9.1</c:v>
                </c:pt>
                <c:pt idx="106">
                  <c:v>9.68</c:v>
                </c:pt>
                <c:pt idx="107">
                  <c:v>9.7799999999999994</c:v>
                </c:pt>
                <c:pt idx="108">
                  <c:v>10.37</c:v>
                </c:pt>
              </c:numCache>
            </c:numRef>
          </c:yVal>
          <c:smooth val="0"/>
          <c:extLst>
            <c:ext xmlns:c16="http://schemas.microsoft.com/office/drawing/2014/chart" uri="{C3380CC4-5D6E-409C-BE32-E72D297353CC}">
              <c16:uniqueId val="{00000000-2439-4C6D-932E-D7E0D0B4A013}"/>
            </c:ext>
          </c:extLst>
        </c:ser>
        <c:dLbls>
          <c:showLegendKey val="0"/>
          <c:showVal val="0"/>
          <c:showCatName val="0"/>
          <c:showSerName val="0"/>
          <c:showPercent val="0"/>
          <c:showBubbleSize val="0"/>
        </c:dLbls>
        <c:axId val="1263822680"/>
        <c:axId val="1263823664"/>
      </c:scatterChart>
      <c:valAx>
        <c:axId val="126382268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RCT (cm)</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3823664"/>
        <c:crosses val="autoZero"/>
        <c:crossBetween val="midCat"/>
      </c:valAx>
      <c:valAx>
        <c:axId val="12638236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Discrete DO (mg/L)</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in"/>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3822680"/>
        <c:crosses val="autoZero"/>
        <c:crossBetween val="midCat"/>
        <c:minorUnit val="1"/>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RiffleArea and MaxDO_Interval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SummDataTable!$BK$1</c:f>
              <c:strCache>
                <c:ptCount val="1"/>
                <c:pt idx="0">
                  <c:v>MaxDO_Interval</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2700" cap="rnd">
                <a:solidFill>
                  <a:schemeClr val="tx1">
                    <a:lumMod val="65000"/>
                    <a:lumOff val="35000"/>
                  </a:schemeClr>
                </a:solidFill>
                <a:prstDash val="solid"/>
              </a:ln>
              <a:effectLst/>
            </c:spPr>
            <c:trendlineType val="linear"/>
            <c:dispRSqr val="1"/>
            <c:dispEq val="0"/>
            <c:trendlineLbl>
              <c:layout>
                <c:manualLayout>
                  <c:x val="-5.2015529308836399E-2"/>
                  <c:y val="-1.5207421988918052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SummDataTable!$O$2:$O$117</c:f>
              <c:numCache>
                <c:formatCode>0.00</c:formatCode>
                <c:ptCount val="116"/>
                <c:pt idx="0">
                  <c:v>11.619066999999999</c:v>
                </c:pt>
                <c:pt idx="1">
                  <c:v>11.287094</c:v>
                </c:pt>
                <c:pt idx="2">
                  <c:v>10.291174</c:v>
                </c:pt>
                <c:pt idx="3">
                  <c:v>8.0503540000000005</c:v>
                </c:pt>
                <c:pt idx="4">
                  <c:v>0</c:v>
                </c:pt>
                <c:pt idx="5">
                  <c:v>0</c:v>
                </c:pt>
                <c:pt idx="6">
                  <c:v>0</c:v>
                </c:pt>
                <c:pt idx="7">
                  <c:v>31.850242999999999</c:v>
                </c:pt>
                <c:pt idx="8">
                  <c:v>30.402507</c:v>
                </c:pt>
                <c:pt idx="9">
                  <c:v>26.848966999999998</c:v>
                </c:pt>
                <c:pt idx="10">
                  <c:v>11.594291999999999</c:v>
                </c:pt>
                <c:pt idx="11">
                  <c:v>8.2962369999999996</c:v>
                </c:pt>
                <c:pt idx="12">
                  <c:v>7.8595930000000003</c:v>
                </c:pt>
                <c:pt idx="13">
                  <c:v>0</c:v>
                </c:pt>
                <c:pt idx="14">
                  <c:v>0</c:v>
                </c:pt>
                <c:pt idx="15">
                  <c:v>0</c:v>
                </c:pt>
                <c:pt idx="16">
                  <c:v>37.783650000000002</c:v>
                </c:pt>
                <c:pt idx="17">
                  <c:v>37.480165</c:v>
                </c:pt>
                <c:pt idx="18">
                  <c:v>34.141852999999998</c:v>
                </c:pt>
                <c:pt idx="19">
                  <c:v>29.589606</c:v>
                </c:pt>
                <c:pt idx="20">
                  <c:v>28.982635999999999</c:v>
                </c:pt>
                <c:pt idx="21">
                  <c:v>29.134381000000001</c:v>
                </c:pt>
                <c:pt idx="22">
                  <c:v>28.223931</c:v>
                </c:pt>
                <c:pt idx="23">
                  <c:v>26.403033000000001</c:v>
                </c:pt>
                <c:pt idx="24">
                  <c:v>27.161736999999999</c:v>
                </c:pt>
                <c:pt idx="25">
                  <c:v>22.609490000000001</c:v>
                </c:pt>
                <c:pt idx="26">
                  <c:v>24.644068000000001</c:v>
                </c:pt>
                <c:pt idx="27">
                  <c:v>21.438915000000001</c:v>
                </c:pt>
                <c:pt idx="28">
                  <c:v>17.450278999999998</c:v>
                </c:pt>
                <c:pt idx="29">
                  <c:v>20.441755000000001</c:v>
                </c:pt>
                <c:pt idx="30">
                  <c:v>16.951699999999999</c:v>
                </c:pt>
                <c:pt idx="31">
                  <c:v>12.39326</c:v>
                </c:pt>
                <c:pt idx="32">
                  <c:v>9.5442330000000002</c:v>
                </c:pt>
                <c:pt idx="33">
                  <c:v>9.045655</c:v>
                </c:pt>
                <c:pt idx="34">
                  <c:v>10.683845</c:v>
                </c:pt>
                <c:pt idx="35">
                  <c:v>6.8376609999999998</c:v>
                </c:pt>
                <c:pt idx="36">
                  <c:v>13.535966999999999</c:v>
                </c:pt>
                <c:pt idx="37">
                  <c:v>14.783963</c:v>
                </c:pt>
                <c:pt idx="38">
                  <c:v>14.495964000000001</c:v>
                </c:pt>
                <c:pt idx="39">
                  <c:v>13.151966</c:v>
                </c:pt>
                <c:pt idx="40">
                  <c:v>11.519971999999999</c:v>
                </c:pt>
                <c:pt idx="41">
                  <c:v>9.5039770000000008</c:v>
                </c:pt>
                <c:pt idx="42">
                  <c:v>8.9279779999999995</c:v>
                </c:pt>
                <c:pt idx="43">
                  <c:v>8.6399790000000003</c:v>
                </c:pt>
                <c:pt idx="44">
                  <c:v>11.999969</c:v>
                </c:pt>
                <c:pt idx="45">
                  <c:v>5.2799860000000001</c:v>
                </c:pt>
                <c:pt idx="46">
                  <c:v>10.769316</c:v>
                </c:pt>
                <c:pt idx="47">
                  <c:v>9.2475649999999998</c:v>
                </c:pt>
                <c:pt idx="48">
                  <c:v>9.6767760000000003</c:v>
                </c:pt>
                <c:pt idx="49">
                  <c:v>7.3356199999999996</c:v>
                </c:pt>
                <c:pt idx="50">
                  <c:v>7.413659</c:v>
                </c:pt>
                <c:pt idx="51">
                  <c:v>6.4771970000000003</c:v>
                </c:pt>
                <c:pt idx="52">
                  <c:v>0</c:v>
                </c:pt>
                <c:pt idx="53">
                  <c:v>0</c:v>
                </c:pt>
                <c:pt idx="54">
                  <c:v>8.1940449999999991</c:v>
                </c:pt>
                <c:pt idx="55">
                  <c:v>0</c:v>
                </c:pt>
                <c:pt idx="56">
                  <c:v>9.4816800000000008</c:v>
                </c:pt>
                <c:pt idx="57">
                  <c:v>8.8963900000000002</c:v>
                </c:pt>
                <c:pt idx="58">
                  <c:v>6.7893499999999998</c:v>
                </c:pt>
                <c:pt idx="59">
                  <c:v>6.2625900000000003</c:v>
                </c:pt>
                <c:pt idx="60">
                  <c:v>6.1455330000000004</c:v>
                </c:pt>
                <c:pt idx="61">
                  <c:v>6.0870030000000002</c:v>
                </c:pt>
                <c:pt idx="62">
                  <c:v>4.21408</c:v>
                </c:pt>
                <c:pt idx="63">
                  <c:v>4.331137</c:v>
                </c:pt>
                <c:pt idx="64">
                  <c:v>7.4916970000000003</c:v>
                </c:pt>
                <c:pt idx="65">
                  <c:v>2.3832710000000001</c:v>
                </c:pt>
                <c:pt idx="66">
                  <c:v>8.5136310000000002</c:v>
                </c:pt>
                <c:pt idx="67">
                  <c:v>5.6757530000000003</c:v>
                </c:pt>
                <c:pt idx="68">
                  <c:v>5.8553660000000001</c:v>
                </c:pt>
                <c:pt idx="69">
                  <c:v>4.4184669999999997</c:v>
                </c:pt>
                <c:pt idx="70">
                  <c:v>4.7776909999999999</c:v>
                </c:pt>
                <c:pt idx="71">
                  <c:v>4.7776909999999999</c:v>
                </c:pt>
                <c:pt idx="72">
                  <c:v>4.1670090000000002</c:v>
                </c:pt>
                <c:pt idx="73">
                  <c:v>3.7359390000000001</c:v>
                </c:pt>
                <c:pt idx="74">
                  <c:v>5.3524510000000003</c:v>
                </c:pt>
                <c:pt idx="75">
                  <c:v>2.658264</c:v>
                </c:pt>
                <c:pt idx="76">
                  <c:v>13.034291</c:v>
                </c:pt>
                <c:pt idx="77">
                  <c:v>9.8291369999999993</c:v>
                </c:pt>
                <c:pt idx="78">
                  <c:v>6.4103070000000004</c:v>
                </c:pt>
                <c:pt idx="79">
                  <c:v>5.1816649999999997</c:v>
                </c:pt>
                <c:pt idx="80">
                  <c:v>4.2735380000000003</c:v>
                </c:pt>
                <c:pt idx="81">
                  <c:v>4.487215</c:v>
                </c:pt>
                <c:pt idx="82">
                  <c:v>9.8347119999999997</c:v>
                </c:pt>
                <c:pt idx="83">
                  <c:v>4.2201190000000004</c:v>
                </c:pt>
                <c:pt idx="84">
                  <c:v>4.2201190000000004</c:v>
                </c:pt>
                <c:pt idx="85">
                  <c:v>3.1517339999999998</c:v>
                </c:pt>
                <c:pt idx="86">
                  <c:v>36.183860000000003</c:v>
                </c:pt>
                <c:pt idx="87">
                  <c:v>34.686261999999999</c:v>
                </c:pt>
                <c:pt idx="88">
                  <c:v>11.783816</c:v>
                </c:pt>
                <c:pt idx="89">
                  <c:v>28.599257999999999</c:v>
                </c:pt>
                <c:pt idx="90">
                  <c:v>30.048544</c:v>
                </c:pt>
                <c:pt idx="91">
                  <c:v>23.961539999999999</c:v>
                </c:pt>
                <c:pt idx="92">
                  <c:v>21.546063</c:v>
                </c:pt>
                <c:pt idx="93">
                  <c:v>11.401054999999999</c:v>
                </c:pt>
                <c:pt idx="94">
                  <c:v>8.8889569999999996</c:v>
                </c:pt>
                <c:pt idx="95">
                  <c:v>0</c:v>
                </c:pt>
                <c:pt idx="96">
                  <c:v>8.5507919999999995</c:v>
                </c:pt>
                <c:pt idx="97">
                  <c:v>8.5507919999999995</c:v>
                </c:pt>
                <c:pt idx="98">
                  <c:v>11.237546999999999</c:v>
                </c:pt>
                <c:pt idx="99">
                  <c:v>5.4106709999999998</c:v>
                </c:pt>
                <c:pt idx="100">
                  <c:v>4.7826459999999997</c:v>
                </c:pt>
                <c:pt idx="101">
                  <c:v>4.8309559999999996</c:v>
                </c:pt>
                <c:pt idx="102">
                  <c:v>5.4106709999999998</c:v>
                </c:pt>
                <c:pt idx="103">
                  <c:v>4.927575</c:v>
                </c:pt>
                <c:pt idx="104">
                  <c:v>5.3140520000000002</c:v>
                </c:pt>
                <c:pt idx="105">
                  <c:v>5.0241939999999996</c:v>
                </c:pt>
                <c:pt idx="106">
                  <c:v>54.625723999999998</c:v>
                </c:pt>
                <c:pt idx="107">
                  <c:v>53.972304999999999</c:v>
                </c:pt>
                <c:pt idx="108">
                  <c:v>53.841622999999998</c:v>
                </c:pt>
                <c:pt idx="109">
                  <c:v>48.483595999999999</c:v>
                </c:pt>
                <c:pt idx="110">
                  <c:v>44.040356000000003</c:v>
                </c:pt>
                <c:pt idx="111">
                  <c:v>47.699494000000001</c:v>
                </c:pt>
                <c:pt idx="112">
                  <c:v>51.097268</c:v>
                </c:pt>
                <c:pt idx="113">
                  <c:v>46.654029000000001</c:v>
                </c:pt>
                <c:pt idx="114">
                  <c:v>47.960863000000003</c:v>
                </c:pt>
                <c:pt idx="115">
                  <c:v>44.563088999999998</c:v>
                </c:pt>
              </c:numCache>
            </c:numRef>
          </c:xVal>
          <c:yVal>
            <c:numRef>
              <c:f>SummDataTable!$BK$2:$BK$117</c:f>
              <c:numCache>
                <c:formatCode>0.00</c:formatCode>
                <c:ptCount val="116"/>
                <c:pt idx="0">
                  <c:v>8.75</c:v>
                </c:pt>
                <c:pt idx="1">
                  <c:v>9.52</c:v>
                </c:pt>
                <c:pt idx="2">
                  <c:v>10.62</c:v>
                </c:pt>
                <c:pt idx="3">
                  <c:v>9.14</c:v>
                </c:pt>
                <c:pt idx="4">
                  <c:v>6.31</c:v>
                </c:pt>
                <c:pt idx="7" formatCode="General">
                  <c:v>7.68</c:v>
                </c:pt>
                <c:pt idx="8" formatCode="General">
                  <c:v>6.73</c:v>
                </c:pt>
                <c:pt idx="9" formatCode="General">
                  <c:v>5.21</c:v>
                </c:pt>
                <c:pt idx="10" formatCode="General">
                  <c:v>2.36</c:v>
                </c:pt>
                <c:pt idx="11" formatCode="General">
                  <c:v>2.4700000000000002</c:v>
                </c:pt>
                <c:pt idx="12" formatCode="General">
                  <c:v>3.06</c:v>
                </c:pt>
                <c:pt idx="16" formatCode="General">
                  <c:v>8.93</c:v>
                </c:pt>
                <c:pt idx="17" formatCode="General">
                  <c:v>8.93</c:v>
                </c:pt>
                <c:pt idx="18" formatCode="General">
                  <c:v>8.35</c:v>
                </c:pt>
                <c:pt idx="19" formatCode="General">
                  <c:v>8.3699999999999992</c:v>
                </c:pt>
                <c:pt idx="20" formatCode="General">
                  <c:v>8.76</c:v>
                </c:pt>
                <c:pt idx="21" formatCode="General">
                  <c:v>10.43</c:v>
                </c:pt>
                <c:pt idx="22" formatCode="General">
                  <c:v>11.15</c:v>
                </c:pt>
                <c:pt idx="23" formatCode="General">
                  <c:v>7.28</c:v>
                </c:pt>
                <c:pt idx="24" formatCode="General">
                  <c:v>8.99</c:v>
                </c:pt>
                <c:pt idx="26" formatCode="General">
                  <c:v>9.8800000000000008</c:v>
                </c:pt>
                <c:pt idx="27" formatCode="General">
                  <c:v>10.14</c:v>
                </c:pt>
                <c:pt idx="28" formatCode="General">
                  <c:v>9.7799999999999994</c:v>
                </c:pt>
                <c:pt idx="29" formatCode="General">
                  <c:v>9.8800000000000008</c:v>
                </c:pt>
                <c:pt idx="30" formatCode="General">
                  <c:v>9.89</c:v>
                </c:pt>
                <c:pt idx="31" formatCode="General">
                  <c:v>8.92</c:v>
                </c:pt>
                <c:pt idx="32" formatCode="General">
                  <c:v>7.82</c:v>
                </c:pt>
                <c:pt idx="33" formatCode="General">
                  <c:v>9.5</c:v>
                </c:pt>
                <c:pt idx="34" formatCode="General">
                  <c:v>10.54</c:v>
                </c:pt>
                <c:pt idx="36" formatCode="General">
                  <c:v>9.5500000000000007</c:v>
                </c:pt>
                <c:pt idx="37" formatCode="General">
                  <c:v>8.5399999999999991</c:v>
                </c:pt>
                <c:pt idx="38" formatCode="General">
                  <c:v>8</c:v>
                </c:pt>
                <c:pt idx="39" formatCode="General">
                  <c:v>10.69</c:v>
                </c:pt>
                <c:pt idx="40" formatCode="General">
                  <c:v>10.79</c:v>
                </c:pt>
                <c:pt idx="41" formatCode="General">
                  <c:v>9.17</c:v>
                </c:pt>
                <c:pt idx="42" formatCode="General">
                  <c:v>9.5</c:v>
                </c:pt>
                <c:pt idx="43" formatCode="General">
                  <c:v>8.69</c:v>
                </c:pt>
                <c:pt idx="44" formatCode="General">
                  <c:v>10.119999999999999</c:v>
                </c:pt>
                <c:pt idx="46" formatCode="General">
                  <c:v>10.92</c:v>
                </c:pt>
                <c:pt idx="47" formatCode="General">
                  <c:v>10.6</c:v>
                </c:pt>
                <c:pt idx="48" formatCode="General">
                  <c:v>8.68</c:v>
                </c:pt>
                <c:pt idx="49" formatCode="General">
                  <c:v>9.48</c:v>
                </c:pt>
                <c:pt idx="50" formatCode="General">
                  <c:v>11.77</c:v>
                </c:pt>
                <c:pt idx="51" formatCode="General">
                  <c:v>8.69</c:v>
                </c:pt>
                <c:pt idx="52" formatCode="General">
                  <c:v>7.08</c:v>
                </c:pt>
                <c:pt idx="53" formatCode="General">
                  <c:v>8.64</c:v>
                </c:pt>
                <c:pt idx="54" formatCode="General">
                  <c:v>9.66</c:v>
                </c:pt>
                <c:pt idx="56" formatCode="General">
                  <c:v>8.51</c:v>
                </c:pt>
                <c:pt idx="57" formatCode="General">
                  <c:v>7.34</c:v>
                </c:pt>
                <c:pt idx="58" formatCode="General">
                  <c:v>6.68</c:v>
                </c:pt>
                <c:pt idx="59" formatCode="General">
                  <c:v>7.01</c:v>
                </c:pt>
                <c:pt idx="60" formatCode="General">
                  <c:v>5.41</c:v>
                </c:pt>
                <c:pt idx="61" formatCode="General">
                  <c:v>5.47</c:v>
                </c:pt>
                <c:pt idx="62" formatCode="General">
                  <c:v>5.54</c:v>
                </c:pt>
                <c:pt idx="63" formatCode="General">
                  <c:v>6.48</c:v>
                </c:pt>
                <c:pt idx="64" formatCode="General">
                  <c:v>6.28</c:v>
                </c:pt>
                <c:pt idx="76" formatCode="General">
                  <c:v>9.17</c:v>
                </c:pt>
                <c:pt idx="77" formatCode="General">
                  <c:v>9.92</c:v>
                </c:pt>
                <c:pt idx="78" formatCode="General">
                  <c:v>10</c:v>
                </c:pt>
                <c:pt idx="79" formatCode="General">
                  <c:v>10.87</c:v>
                </c:pt>
                <c:pt idx="80" formatCode="General">
                  <c:v>10.61</c:v>
                </c:pt>
                <c:pt idx="81" formatCode="General">
                  <c:v>8.6</c:v>
                </c:pt>
                <c:pt idx="82" formatCode="General">
                  <c:v>7.83</c:v>
                </c:pt>
                <c:pt idx="83" formatCode="General">
                  <c:v>6.84</c:v>
                </c:pt>
                <c:pt idx="84" formatCode="General">
                  <c:v>7.34</c:v>
                </c:pt>
                <c:pt idx="86" formatCode="General">
                  <c:v>9</c:v>
                </c:pt>
                <c:pt idx="87" formatCode="General">
                  <c:v>8.9499999999999993</c:v>
                </c:pt>
                <c:pt idx="88" formatCode="General">
                  <c:v>8.68</c:v>
                </c:pt>
                <c:pt idx="89" formatCode="General">
                  <c:v>7.46</c:v>
                </c:pt>
                <c:pt idx="90" formatCode="General">
                  <c:v>6.18</c:v>
                </c:pt>
                <c:pt idx="91" formatCode="General">
                  <c:v>5.65</c:v>
                </c:pt>
                <c:pt idx="92" formatCode="General">
                  <c:v>3.28</c:v>
                </c:pt>
                <c:pt idx="93" formatCode="General">
                  <c:v>3.64</c:v>
                </c:pt>
                <c:pt idx="94" formatCode="General">
                  <c:v>3.11</c:v>
                </c:pt>
                <c:pt idx="96" formatCode="General">
                  <c:v>9.91</c:v>
                </c:pt>
                <c:pt idx="97" formatCode="General">
                  <c:v>9.82</c:v>
                </c:pt>
                <c:pt idx="98" formatCode="General">
                  <c:v>9.7100000000000009</c:v>
                </c:pt>
                <c:pt idx="99" formatCode="General">
                  <c:v>9.8000000000000007</c:v>
                </c:pt>
                <c:pt idx="100" formatCode="General">
                  <c:v>10.08</c:v>
                </c:pt>
                <c:pt idx="101" formatCode="General">
                  <c:v>9.92</c:v>
                </c:pt>
                <c:pt idx="102" formatCode="General">
                  <c:v>10.02</c:v>
                </c:pt>
                <c:pt idx="103" formatCode="General">
                  <c:v>10.15</c:v>
                </c:pt>
                <c:pt idx="104" formatCode="General">
                  <c:v>10.89</c:v>
                </c:pt>
                <c:pt idx="106" formatCode="General">
                  <c:v>9.52</c:v>
                </c:pt>
                <c:pt idx="107" formatCode="General">
                  <c:v>9.69</c:v>
                </c:pt>
                <c:pt idx="108" formatCode="General">
                  <c:v>9.65</c:v>
                </c:pt>
                <c:pt idx="109" formatCode="General">
                  <c:v>9.3800000000000008</c:v>
                </c:pt>
                <c:pt idx="110" formatCode="General">
                  <c:v>9.44</c:v>
                </c:pt>
                <c:pt idx="111" formatCode="General">
                  <c:v>9.48</c:v>
                </c:pt>
                <c:pt idx="112" formatCode="General">
                  <c:v>9.89</c:v>
                </c:pt>
                <c:pt idx="113" formatCode="General">
                  <c:v>10.119999999999999</c:v>
                </c:pt>
                <c:pt idx="114" formatCode="General">
                  <c:v>10.61</c:v>
                </c:pt>
              </c:numCache>
            </c:numRef>
          </c:yVal>
          <c:smooth val="0"/>
          <c:extLst>
            <c:ext xmlns:c16="http://schemas.microsoft.com/office/drawing/2014/chart" uri="{C3380CC4-5D6E-409C-BE32-E72D297353CC}">
              <c16:uniqueId val="{00000000-4817-4FA5-B19F-E88668B1F431}"/>
            </c:ext>
          </c:extLst>
        </c:ser>
        <c:dLbls>
          <c:showLegendKey val="0"/>
          <c:showVal val="0"/>
          <c:showCatName val="0"/>
          <c:showSerName val="0"/>
          <c:showPercent val="0"/>
          <c:showBubbleSize val="0"/>
        </c:dLbls>
        <c:axId val="1263822680"/>
        <c:axId val="1263823664"/>
      </c:scatterChart>
      <c:valAx>
        <c:axId val="126382268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Riffle area</a:t>
                </a:r>
                <a:r>
                  <a:rPr lang="en-US" baseline="0"/>
                  <a:t> (m2</a:t>
                </a:r>
                <a:r>
                  <a:rPr lang="en-US"/>
                  <a: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3823664"/>
        <c:crosses val="autoZero"/>
        <c:crossBetween val="midCat"/>
      </c:valAx>
      <c:valAx>
        <c:axId val="12638236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Cont DO (mg/L)</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382268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RiffleArea and HoursBelow3.0mg/L_DO_Interval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SummDataTable!$BN$1</c:f>
              <c:strCache>
                <c:ptCount val="1"/>
                <c:pt idx="0">
                  <c:v>HoursBelow_3.0 DO_mg/L_Interval</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2700" cap="rnd">
                <a:solidFill>
                  <a:schemeClr val="tx1">
                    <a:lumMod val="65000"/>
                    <a:lumOff val="35000"/>
                  </a:schemeClr>
                </a:solidFill>
                <a:prstDash val="solid"/>
              </a:ln>
              <a:effectLst/>
            </c:spPr>
            <c:trendlineType val="linear"/>
            <c:dispRSqr val="1"/>
            <c:dispEq val="0"/>
            <c:trendlineLbl>
              <c:layout>
                <c:manualLayout>
                  <c:x val="-5.2015529308836399E-2"/>
                  <c:y val="-1.5207421988918052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SummDataTable!$O$2:$O$117</c:f>
              <c:numCache>
                <c:formatCode>0.00</c:formatCode>
                <c:ptCount val="116"/>
                <c:pt idx="0">
                  <c:v>11.619066999999999</c:v>
                </c:pt>
                <c:pt idx="1">
                  <c:v>11.287094</c:v>
                </c:pt>
                <c:pt idx="2">
                  <c:v>10.291174</c:v>
                </c:pt>
                <c:pt idx="3">
                  <c:v>8.0503540000000005</c:v>
                </c:pt>
                <c:pt idx="4">
                  <c:v>0</c:v>
                </c:pt>
                <c:pt idx="5">
                  <c:v>0</c:v>
                </c:pt>
                <c:pt idx="6">
                  <c:v>0</c:v>
                </c:pt>
                <c:pt idx="7">
                  <c:v>31.850242999999999</c:v>
                </c:pt>
                <c:pt idx="8">
                  <c:v>30.402507</c:v>
                </c:pt>
                <c:pt idx="9">
                  <c:v>26.848966999999998</c:v>
                </c:pt>
                <c:pt idx="10">
                  <c:v>11.594291999999999</c:v>
                </c:pt>
                <c:pt idx="11">
                  <c:v>8.2962369999999996</c:v>
                </c:pt>
                <c:pt idx="12">
                  <c:v>7.8595930000000003</c:v>
                </c:pt>
                <c:pt idx="13">
                  <c:v>0</c:v>
                </c:pt>
                <c:pt idx="14">
                  <c:v>0</c:v>
                </c:pt>
                <c:pt idx="15">
                  <c:v>0</c:v>
                </c:pt>
                <c:pt idx="16">
                  <c:v>37.783650000000002</c:v>
                </c:pt>
                <c:pt idx="17">
                  <c:v>37.480165</c:v>
                </c:pt>
                <c:pt idx="18">
                  <c:v>34.141852999999998</c:v>
                </c:pt>
                <c:pt idx="19">
                  <c:v>29.589606</c:v>
                </c:pt>
                <c:pt idx="20">
                  <c:v>28.982635999999999</c:v>
                </c:pt>
                <c:pt idx="21">
                  <c:v>29.134381000000001</c:v>
                </c:pt>
                <c:pt idx="22">
                  <c:v>28.223931</c:v>
                </c:pt>
                <c:pt idx="23">
                  <c:v>26.403033000000001</c:v>
                </c:pt>
                <c:pt idx="24">
                  <c:v>27.161736999999999</c:v>
                </c:pt>
                <c:pt idx="25">
                  <c:v>22.609490000000001</c:v>
                </c:pt>
                <c:pt idx="26">
                  <c:v>24.644068000000001</c:v>
                </c:pt>
                <c:pt idx="27">
                  <c:v>21.438915000000001</c:v>
                </c:pt>
                <c:pt idx="28">
                  <c:v>17.450278999999998</c:v>
                </c:pt>
                <c:pt idx="29">
                  <c:v>20.441755000000001</c:v>
                </c:pt>
                <c:pt idx="30">
                  <c:v>16.951699999999999</c:v>
                </c:pt>
                <c:pt idx="31">
                  <c:v>12.39326</c:v>
                </c:pt>
                <c:pt idx="32">
                  <c:v>9.5442330000000002</c:v>
                </c:pt>
                <c:pt idx="33">
                  <c:v>9.045655</c:v>
                </c:pt>
                <c:pt idx="34">
                  <c:v>10.683845</c:v>
                </c:pt>
                <c:pt idx="35">
                  <c:v>6.8376609999999998</c:v>
                </c:pt>
                <c:pt idx="36">
                  <c:v>13.535966999999999</c:v>
                </c:pt>
                <c:pt idx="37">
                  <c:v>14.783963</c:v>
                </c:pt>
                <c:pt idx="38">
                  <c:v>14.495964000000001</c:v>
                </c:pt>
                <c:pt idx="39">
                  <c:v>13.151966</c:v>
                </c:pt>
                <c:pt idx="40">
                  <c:v>11.519971999999999</c:v>
                </c:pt>
                <c:pt idx="41">
                  <c:v>9.5039770000000008</c:v>
                </c:pt>
                <c:pt idx="42">
                  <c:v>8.9279779999999995</c:v>
                </c:pt>
                <c:pt idx="43">
                  <c:v>8.6399790000000003</c:v>
                </c:pt>
                <c:pt idx="44">
                  <c:v>11.999969</c:v>
                </c:pt>
                <c:pt idx="45">
                  <c:v>5.2799860000000001</c:v>
                </c:pt>
                <c:pt idx="46">
                  <c:v>10.769316</c:v>
                </c:pt>
                <c:pt idx="47">
                  <c:v>9.2475649999999998</c:v>
                </c:pt>
                <c:pt idx="48">
                  <c:v>9.6767760000000003</c:v>
                </c:pt>
                <c:pt idx="49">
                  <c:v>7.3356199999999996</c:v>
                </c:pt>
                <c:pt idx="50">
                  <c:v>7.413659</c:v>
                </c:pt>
                <c:pt idx="51">
                  <c:v>6.4771970000000003</c:v>
                </c:pt>
                <c:pt idx="52">
                  <c:v>0</c:v>
                </c:pt>
                <c:pt idx="53">
                  <c:v>0</c:v>
                </c:pt>
                <c:pt idx="54">
                  <c:v>8.1940449999999991</c:v>
                </c:pt>
                <c:pt idx="55">
                  <c:v>0</c:v>
                </c:pt>
                <c:pt idx="56">
                  <c:v>9.4816800000000008</c:v>
                </c:pt>
                <c:pt idx="57">
                  <c:v>8.8963900000000002</c:v>
                </c:pt>
                <c:pt idx="58">
                  <c:v>6.7893499999999998</c:v>
                </c:pt>
                <c:pt idx="59">
                  <c:v>6.2625900000000003</c:v>
                </c:pt>
                <c:pt idx="60">
                  <c:v>6.1455330000000004</c:v>
                </c:pt>
                <c:pt idx="61">
                  <c:v>6.0870030000000002</c:v>
                </c:pt>
                <c:pt idx="62">
                  <c:v>4.21408</c:v>
                </c:pt>
                <c:pt idx="63">
                  <c:v>4.331137</c:v>
                </c:pt>
                <c:pt idx="64">
                  <c:v>7.4916970000000003</c:v>
                </c:pt>
                <c:pt idx="65">
                  <c:v>2.3832710000000001</c:v>
                </c:pt>
                <c:pt idx="66">
                  <c:v>8.5136310000000002</c:v>
                </c:pt>
                <c:pt idx="67">
                  <c:v>5.6757530000000003</c:v>
                </c:pt>
                <c:pt idx="68">
                  <c:v>5.8553660000000001</c:v>
                </c:pt>
                <c:pt idx="69">
                  <c:v>4.4184669999999997</c:v>
                </c:pt>
                <c:pt idx="70">
                  <c:v>4.7776909999999999</c:v>
                </c:pt>
                <c:pt idx="71">
                  <c:v>4.7776909999999999</c:v>
                </c:pt>
                <c:pt idx="72">
                  <c:v>4.1670090000000002</c:v>
                </c:pt>
                <c:pt idx="73">
                  <c:v>3.7359390000000001</c:v>
                </c:pt>
                <c:pt idx="74">
                  <c:v>5.3524510000000003</c:v>
                </c:pt>
                <c:pt idx="75">
                  <c:v>2.658264</c:v>
                </c:pt>
                <c:pt idx="76">
                  <c:v>13.034291</c:v>
                </c:pt>
                <c:pt idx="77">
                  <c:v>9.8291369999999993</c:v>
                </c:pt>
                <c:pt idx="78">
                  <c:v>6.4103070000000004</c:v>
                </c:pt>
                <c:pt idx="79">
                  <c:v>5.1816649999999997</c:v>
                </c:pt>
                <c:pt idx="80">
                  <c:v>4.2735380000000003</c:v>
                </c:pt>
                <c:pt idx="81">
                  <c:v>4.487215</c:v>
                </c:pt>
                <c:pt idx="82">
                  <c:v>9.8347119999999997</c:v>
                </c:pt>
                <c:pt idx="83">
                  <c:v>4.2201190000000004</c:v>
                </c:pt>
                <c:pt idx="84">
                  <c:v>4.2201190000000004</c:v>
                </c:pt>
                <c:pt idx="85">
                  <c:v>3.1517339999999998</c:v>
                </c:pt>
                <c:pt idx="86">
                  <c:v>36.183860000000003</c:v>
                </c:pt>
                <c:pt idx="87">
                  <c:v>34.686261999999999</c:v>
                </c:pt>
                <c:pt idx="88">
                  <c:v>11.783816</c:v>
                </c:pt>
                <c:pt idx="89">
                  <c:v>28.599257999999999</c:v>
                </c:pt>
                <c:pt idx="90">
                  <c:v>30.048544</c:v>
                </c:pt>
                <c:pt idx="91">
                  <c:v>23.961539999999999</c:v>
                </c:pt>
                <c:pt idx="92">
                  <c:v>21.546063</c:v>
                </c:pt>
                <c:pt idx="93">
                  <c:v>11.401054999999999</c:v>
                </c:pt>
                <c:pt idx="94">
                  <c:v>8.8889569999999996</c:v>
                </c:pt>
                <c:pt idx="95">
                  <c:v>0</c:v>
                </c:pt>
                <c:pt idx="96">
                  <c:v>8.5507919999999995</c:v>
                </c:pt>
                <c:pt idx="97">
                  <c:v>8.5507919999999995</c:v>
                </c:pt>
                <c:pt idx="98">
                  <c:v>11.237546999999999</c:v>
                </c:pt>
                <c:pt idx="99">
                  <c:v>5.4106709999999998</c:v>
                </c:pt>
                <c:pt idx="100">
                  <c:v>4.7826459999999997</c:v>
                </c:pt>
                <c:pt idx="101">
                  <c:v>4.8309559999999996</c:v>
                </c:pt>
                <c:pt idx="102">
                  <c:v>5.4106709999999998</c:v>
                </c:pt>
                <c:pt idx="103">
                  <c:v>4.927575</c:v>
                </c:pt>
                <c:pt idx="104">
                  <c:v>5.3140520000000002</c:v>
                </c:pt>
                <c:pt idx="105">
                  <c:v>5.0241939999999996</c:v>
                </c:pt>
                <c:pt idx="106">
                  <c:v>54.625723999999998</c:v>
                </c:pt>
                <c:pt idx="107">
                  <c:v>53.972304999999999</c:v>
                </c:pt>
                <c:pt idx="108">
                  <c:v>53.841622999999998</c:v>
                </c:pt>
                <c:pt idx="109">
                  <c:v>48.483595999999999</c:v>
                </c:pt>
                <c:pt idx="110">
                  <c:v>44.040356000000003</c:v>
                </c:pt>
                <c:pt idx="111">
                  <c:v>47.699494000000001</c:v>
                </c:pt>
                <c:pt idx="112">
                  <c:v>51.097268</c:v>
                </c:pt>
                <c:pt idx="113">
                  <c:v>46.654029000000001</c:v>
                </c:pt>
                <c:pt idx="114">
                  <c:v>47.960863000000003</c:v>
                </c:pt>
                <c:pt idx="115">
                  <c:v>44.563088999999998</c:v>
                </c:pt>
              </c:numCache>
            </c:numRef>
          </c:xVal>
          <c:yVal>
            <c:numRef>
              <c:f>SummDataTable!$BN$2:$BN$117</c:f>
              <c:numCache>
                <c:formatCode>General</c:formatCode>
                <c:ptCount val="116"/>
                <c:pt idx="0">
                  <c:v>0</c:v>
                </c:pt>
                <c:pt idx="1">
                  <c:v>0</c:v>
                </c:pt>
                <c:pt idx="2">
                  <c:v>0</c:v>
                </c:pt>
                <c:pt idx="3">
                  <c:v>103</c:v>
                </c:pt>
                <c:pt idx="4">
                  <c:v>190.5</c:v>
                </c:pt>
              </c:numCache>
            </c:numRef>
          </c:yVal>
          <c:smooth val="0"/>
          <c:extLst>
            <c:ext xmlns:c16="http://schemas.microsoft.com/office/drawing/2014/chart" uri="{C3380CC4-5D6E-409C-BE32-E72D297353CC}">
              <c16:uniqueId val="{00000000-1ECF-4351-98F5-B4D9C7846F9D}"/>
            </c:ext>
          </c:extLst>
        </c:ser>
        <c:dLbls>
          <c:showLegendKey val="0"/>
          <c:showVal val="0"/>
          <c:showCatName val="0"/>
          <c:showSerName val="0"/>
          <c:showPercent val="0"/>
          <c:showBubbleSize val="0"/>
        </c:dLbls>
        <c:axId val="1263822680"/>
        <c:axId val="1263823664"/>
      </c:scatterChart>
      <c:valAx>
        <c:axId val="126382268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Riffle</a:t>
                </a:r>
                <a:r>
                  <a:rPr lang="en-US" baseline="0"/>
                  <a:t> Area (m2)</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3823664"/>
        <c:crosses val="autoZero"/>
        <c:crossBetween val="midCat"/>
      </c:valAx>
      <c:valAx>
        <c:axId val="1263823664"/>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Hours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382268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RiffleArea and AvgDailyMinDO_Interval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SummDataTable!$BP$1</c:f>
              <c:strCache>
                <c:ptCount val="1"/>
                <c:pt idx="0">
                  <c:v>AvgofDailyMinDO_Interval</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2700" cap="rnd">
                <a:solidFill>
                  <a:schemeClr val="tx1">
                    <a:lumMod val="65000"/>
                    <a:lumOff val="35000"/>
                  </a:schemeClr>
                </a:solidFill>
                <a:prstDash val="solid"/>
              </a:ln>
              <a:effectLst/>
            </c:spPr>
            <c:trendlineType val="linear"/>
            <c:dispRSqr val="1"/>
            <c:dispEq val="0"/>
            <c:trendlineLbl>
              <c:layout>
                <c:manualLayout>
                  <c:x val="-5.2015529308836399E-2"/>
                  <c:y val="-1.5207421988918052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SummDataTable!$O$2:$O$117</c:f>
              <c:numCache>
                <c:formatCode>0.00</c:formatCode>
                <c:ptCount val="116"/>
                <c:pt idx="0">
                  <c:v>11.619066999999999</c:v>
                </c:pt>
                <c:pt idx="1">
                  <c:v>11.287094</c:v>
                </c:pt>
                <c:pt idx="2">
                  <c:v>10.291174</c:v>
                </c:pt>
                <c:pt idx="3">
                  <c:v>8.0503540000000005</c:v>
                </c:pt>
                <c:pt idx="4">
                  <c:v>0</c:v>
                </c:pt>
                <c:pt idx="5">
                  <c:v>0</c:v>
                </c:pt>
                <c:pt idx="6">
                  <c:v>0</c:v>
                </c:pt>
                <c:pt idx="7">
                  <c:v>31.850242999999999</c:v>
                </c:pt>
                <c:pt idx="8">
                  <c:v>30.402507</c:v>
                </c:pt>
                <c:pt idx="9">
                  <c:v>26.848966999999998</c:v>
                </c:pt>
                <c:pt idx="10">
                  <c:v>11.594291999999999</c:v>
                </c:pt>
                <c:pt idx="11">
                  <c:v>8.2962369999999996</c:v>
                </c:pt>
                <c:pt idx="12">
                  <c:v>7.8595930000000003</c:v>
                </c:pt>
                <c:pt idx="13">
                  <c:v>0</c:v>
                </c:pt>
                <c:pt idx="14">
                  <c:v>0</c:v>
                </c:pt>
                <c:pt idx="15">
                  <c:v>0</c:v>
                </c:pt>
                <c:pt idx="16">
                  <c:v>37.783650000000002</c:v>
                </c:pt>
                <c:pt idx="17">
                  <c:v>37.480165</c:v>
                </c:pt>
                <c:pt idx="18">
                  <c:v>34.141852999999998</c:v>
                </c:pt>
                <c:pt idx="19">
                  <c:v>29.589606</c:v>
                </c:pt>
                <c:pt idx="20">
                  <c:v>28.982635999999999</c:v>
                </c:pt>
                <c:pt idx="21">
                  <c:v>29.134381000000001</c:v>
                </c:pt>
                <c:pt idx="22">
                  <c:v>28.223931</c:v>
                </c:pt>
                <c:pt idx="23">
                  <c:v>26.403033000000001</c:v>
                </c:pt>
                <c:pt idx="24">
                  <c:v>27.161736999999999</c:v>
                </c:pt>
                <c:pt idx="25">
                  <c:v>22.609490000000001</c:v>
                </c:pt>
                <c:pt idx="26">
                  <c:v>24.644068000000001</c:v>
                </c:pt>
                <c:pt idx="27">
                  <c:v>21.438915000000001</c:v>
                </c:pt>
                <c:pt idx="28">
                  <c:v>17.450278999999998</c:v>
                </c:pt>
                <c:pt idx="29">
                  <c:v>20.441755000000001</c:v>
                </c:pt>
                <c:pt idx="30">
                  <c:v>16.951699999999999</c:v>
                </c:pt>
                <c:pt idx="31">
                  <c:v>12.39326</c:v>
                </c:pt>
                <c:pt idx="32">
                  <c:v>9.5442330000000002</c:v>
                </c:pt>
                <c:pt idx="33">
                  <c:v>9.045655</c:v>
                </c:pt>
                <c:pt idx="34">
                  <c:v>10.683845</c:v>
                </c:pt>
                <c:pt idx="35">
                  <c:v>6.8376609999999998</c:v>
                </c:pt>
                <c:pt idx="36">
                  <c:v>13.535966999999999</c:v>
                </c:pt>
                <c:pt idx="37">
                  <c:v>14.783963</c:v>
                </c:pt>
                <c:pt idx="38">
                  <c:v>14.495964000000001</c:v>
                </c:pt>
                <c:pt idx="39">
                  <c:v>13.151966</c:v>
                </c:pt>
                <c:pt idx="40">
                  <c:v>11.519971999999999</c:v>
                </c:pt>
                <c:pt idx="41">
                  <c:v>9.5039770000000008</c:v>
                </c:pt>
                <c:pt idx="42">
                  <c:v>8.9279779999999995</c:v>
                </c:pt>
                <c:pt idx="43">
                  <c:v>8.6399790000000003</c:v>
                </c:pt>
                <c:pt idx="44">
                  <c:v>11.999969</c:v>
                </c:pt>
                <c:pt idx="45">
                  <c:v>5.2799860000000001</c:v>
                </c:pt>
                <c:pt idx="46">
                  <c:v>10.769316</c:v>
                </c:pt>
                <c:pt idx="47">
                  <c:v>9.2475649999999998</c:v>
                </c:pt>
                <c:pt idx="48">
                  <c:v>9.6767760000000003</c:v>
                </c:pt>
                <c:pt idx="49">
                  <c:v>7.3356199999999996</c:v>
                </c:pt>
                <c:pt idx="50">
                  <c:v>7.413659</c:v>
                </c:pt>
                <c:pt idx="51">
                  <c:v>6.4771970000000003</c:v>
                </c:pt>
                <c:pt idx="52">
                  <c:v>0</c:v>
                </c:pt>
                <c:pt idx="53">
                  <c:v>0</c:v>
                </c:pt>
                <c:pt idx="54">
                  <c:v>8.1940449999999991</c:v>
                </c:pt>
                <c:pt idx="55">
                  <c:v>0</c:v>
                </c:pt>
                <c:pt idx="56">
                  <c:v>9.4816800000000008</c:v>
                </c:pt>
                <c:pt idx="57">
                  <c:v>8.8963900000000002</c:v>
                </c:pt>
                <c:pt idx="58">
                  <c:v>6.7893499999999998</c:v>
                </c:pt>
                <c:pt idx="59">
                  <c:v>6.2625900000000003</c:v>
                </c:pt>
                <c:pt idx="60">
                  <c:v>6.1455330000000004</c:v>
                </c:pt>
                <c:pt idx="61">
                  <c:v>6.0870030000000002</c:v>
                </c:pt>
                <c:pt idx="62">
                  <c:v>4.21408</c:v>
                </c:pt>
                <c:pt idx="63">
                  <c:v>4.331137</c:v>
                </c:pt>
                <c:pt idx="64">
                  <c:v>7.4916970000000003</c:v>
                </c:pt>
                <c:pt idx="65">
                  <c:v>2.3832710000000001</c:v>
                </c:pt>
                <c:pt idx="66">
                  <c:v>8.5136310000000002</c:v>
                </c:pt>
                <c:pt idx="67">
                  <c:v>5.6757530000000003</c:v>
                </c:pt>
                <c:pt idx="68">
                  <c:v>5.8553660000000001</c:v>
                </c:pt>
                <c:pt idx="69">
                  <c:v>4.4184669999999997</c:v>
                </c:pt>
                <c:pt idx="70">
                  <c:v>4.7776909999999999</c:v>
                </c:pt>
                <c:pt idx="71">
                  <c:v>4.7776909999999999</c:v>
                </c:pt>
                <c:pt idx="72">
                  <c:v>4.1670090000000002</c:v>
                </c:pt>
                <c:pt idx="73">
                  <c:v>3.7359390000000001</c:v>
                </c:pt>
                <c:pt idx="74">
                  <c:v>5.3524510000000003</c:v>
                </c:pt>
                <c:pt idx="75">
                  <c:v>2.658264</c:v>
                </c:pt>
                <c:pt idx="76">
                  <c:v>13.034291</c:v>
                </c:pt>
                <c:pt idx="77">
                  <c:v>9.8291369999999993</c:v>
                </c:pt>
                <c:pt idx="78">
                  <c:v>6.4103070000000004</c:v>
                </c:pt>
                <c:pt idx="79">
                  <c:v>5.1816649999999997</c:v>
                </c:pt>
                <c:pt idx="80">
                  <c:v>4.2735380000000003</c:v>
                </c:pt>
                <c:pt idx="81">
                  <c:v>4.487215</c:v>
                </c:pt>
                <c:pt idx="82">
                  <c:v>9.8347119999999997</c:v>
                </c:pt>
                <c:pt idx="83">
                  <c:v>4.2201190000000004</c:v>
                </c:pt>
                <c:pt idx="84">
                  <c:v>4.2201190000000004</c:v>
                </c:pt>
                <c:pt idx="85">
                  <c:v>3.1517339999999998</c:v>
                </c:pt>
                <c:pt idx="86">
                  <c:v>36.183860000000003</c:v>
                </c:pt>
                <c:pt idx="87">
                  <c:v>34.686261999999999</c:v>
                </c:pt>
                <c:pt idx="88">
                  <c:v>11.783816</c:v>
                </c:pt>
                <c:pt idx="89">
                  <c:v>28.599257999999999</c:v>
                </c:pt>
                <c:pt idx="90">
                  <c:v>30.048544</c:v>
                </c:pt>
                <c:pt idx="91">
                  <c:v>23.961539999999999</c:v>
                </c:pt>
                <c:pt idx="92">
                  <c:v>21.546063</c:v>
                </c:pt>
                <c:pt idx="93">
                  <c:v>11.401054999999999</c:v>
                </c:pt>
                <c:pt idx="94">
                  <c:v>8.8889569999999996</c:v>
                </c:pt>
                <c:pt idx="95">
                  <c:v>0</c:v>
                </c:pt>
                <c:pt idx="96">
                  <c:v>8.5507919999999995</c:v>
                </c:pt>
                <c:pt idx="97">
                  <c:v>8.5507919999999995</c:v>
                </c:pt>
                <c:pt idx="98">
                  <c:v>11.237546999999999</c:v>
                </c:pt>
                <c:pt idx="99">
                  <c:v>5.4106709999999998</c:v>
                </c:pt>
                <c:pt idx="100">
                  <c:v>4.7826459999999997</c:v>
                </c:pt>
                <c:pt idx="101">
                  <c:v>4.8309559999999996</c:v>
                </c:pt>
                <c:pt idx="102">
                  <c:v>5.4106709999999998</c:v>
                </c:pt>
                <c:pt idx="103">
                  <c:v>4.927575</c:v>
                </c:pt>
                <c:pt idx="104">
                  <c:v>5.3140520000000002</c:v>
                </c:pt>
                <c:pt idx="105">
                  <c:v>5.0241939999999996</c:v>
                </c:pt>
                <c:pt idx="106">
                  <c:v>54.625723999999998</c:v>
                </c:pt>
                <c:pt idx="107">
                  <c:v>53.972304999999999</c:v>
                </c:pt>
                <c:pt idx="108">
                  <c:v>53.841622999999998</c:v>
                </c:pt>
                <c:pt idx="109">
                  <c:v>48.483595999999999</c:v>
                </c:pt>
                <c:pt idx="110">
                  <c:v>44.040356000000003</c:v>
                </c:pt>
                <c:pt idx="111">
                  <c:v>47.699494000000001</c:v>
                </c:pt>
                <c:pt idx="112">
                  <c:v>51.097268</c:v>
                </c:pt>
                <c:pt idx="113">
                  <c:v>46.654029000000001</c:v>
                </c:pt>
                <c:pt idx="114">
                  <c:v>47.960863000000003</c:v>
                </c:pt>
                <c:pt idx="115">
                  <c:v>44.563088999999998</c:v>
                </c:pt>
              </c:numCache>
            </c:numRef>
          </c:xVal>
          <c:yVal>
            <c:numRef>
              <c:f>SummDataTable!$BP$2:$BP$117</c:f>
              <c:numCache>
                <c:formatCode>0.00</c:formatCode>
                <c:ptCount val="116"/>
                <c:pt idx="0">
                  <c:v>6.8513333333333328</c:v>
                </c:pt>
                <c:pt idx="1">
                  <c:v>7.1523076923076916</c:v>
                </c:pt>
                <c:pt idx="2">
                  <c:v>6.8899999999999988</c:v>
                </c:pt>
                <c:pt idx="3">
                  <c:v>3.1553333333333331</c:v>
                </c:pt>
                <c:pt idx="4">
                  <c:v>1.7715384615384613</c:v>
                </c:pt>
                <c:pt idx="7">
                  <c:v>6.0060000000000011</c:v>
                </c:pt>
                <c:pt idx="8">
                  <c:v>5.2615384615384606</c:v>
                </c:pt>
                <c:pt idx="9">
                  <c:v>2.3407692307692307</c:v>
                </c:pt>
                <c:pt idx="10">
                  <c:v>0.67533333333333334</c:v>
                </c:pt>
                <c:pt idx="11">
                  <c:v>5.5384615384615379E-2</c:v>
                </c:pt>
                <c:pt idx="12">
                  <c:v>1.3125000000000001E-2</c:v>
                </c:pt>
                <c:pt idx="16">
                  <c:v>7.2240000000000002</c:v>
                </c:pt>
                <c:pt idx="17">
                  <c:v>7.4961538461538471</c:v>
                </c:pt>
                <c:pt idx="18">
                  <c:v>6.0915384615384616</c:v>
                </c:pt>
                <c:pt idx="19">
                  <c:v>4.5953333333333335</c:v>
                </c:pt>
                <c:pt idx="20">
                  <c:v>3.4023076923076925</c:v>
                </c:pt>
                <c:pt idx="21">
                  <c:v>1.0493750000000002</c:v>
                </c:pt>
                <c:pt idx="22">
                  <c:v>1.9308333333333332</c:v>
                </c:pt>
                <c:pt idx="23">
                  <c:v>3.5392857142857141</c:v>
                </c:pt>
                <c:pt idx="24">
                  <c:v>5.1333333333333346</c:v>
                </c:pt>
                <c:pt idx="26">
                  <c:v>7.9013333333333344</c:v>
                </c:pt>
                <c:pt idx="27">
                  <c:v>7.8923076923076927</c:v>
                </c:pt>
                <c:pt idx="28">
                  <c:v>7.2884615384615374</c:v>
                </c:pt>
                <c:pt idx="29">
                  <c:v>7.3280000000000003</c:v>
                </c:pt>
                <c:pt idx="30">
                  <c:v>6.8530769230769231</c:v>
                </c:pt>
                <c:pt idx="31">
                  <c:v>4.9799999999999986</c:v>
                </c:pt>
                <c:pt idx="32">
                  <c:v>5.1241666666666665</c:v>
                </c:pt>
                <c:pt idx="33">
                  <c:v>6.5750000000000011</c:v>
                </c:pt>
                <c:pt idx="34">
                  <c:v>8.239333333333331</c:v>
                </c:pt>
                <c:pt idx="36">
                  <c:v>7.641578947368421</c:v>
                </c:pt>
                <c:pt idx="37">
                  <c:v>7.4973333333333336</c:v>
                </c:pt>
                <c:pt idx="38">
                  <c:v>6.9066666666666663</c:v>
                </c:pt>
                <c:pt idx="39">
                  <c:v>7.46</c:v>
                </c:pt>
                <c:pt idx="40">
                  <c:v>7.3546666666666658</c:v>
                </c:pt>
                <c:pt idx="41">
                  <c:v>3.9706249999999996</c:v>
                </c:pt>
                <c:pt idx="42">
                  <c:v>3.6114285714285717</c:v>
                </c:pt>
                <c:pt idx="43">
                  <c:v>3.4353333333333333</c:v>
                </c:pt>
                <c:pt idx="44">
                  <c:v>4.985384615384616</c:v>
                </c:pt>
                <c:pt idx="46">
                  <c:v>7.958947368421053</c:v>
                </c:pt>
                <c:pt idx="47">
                  <c:v>7.1560000000000015</c:v>
                </c:pt>
                <c:pt idx="48">
                  <c:v>5.0113333333333321</c:v>
                </c:pt>
                <c:pt idx="49">
                  <c:v>4.7813333333333334</c:v>
                </c:pt>
                <c:pt idx="50">
                  <c:v>4.8006666666666664</c:v>
                </c:pt>
                <c:pt idx="51">
                  <c:v>3.8324999999999996</c:v>
                </c:pt>
                <c:pt idx="52">
                  <c:v>2.5428571428571431</c:v>
                </c:pt>
                <c:pt idx="53">
                  <c:v>4.1840000000000002</c:v>
                </c:pt>
                <c:pt idx="54">
                  <c:v>5.233076923076923</c:v>
                </c:pt>
                <c:pt idx="56">
                  <c:v>6.2899999999999983</c:v>
                </c:pt>
                <c:pt idx="57">
                  <c:v>6.0953333333333326</c:v>
                </c:pt>
                <c:pt idx="58">
                  <c:v>4.3926666666666669</c:v>
                </c:pt>
                <c:pt idx="59">
                  <c:v>2.3499999999999996</c:v>
                </c:pt>
                <c:pt idx="60">
                  <c:v>1.9746666666666668</c:v>
                </c:pt>
                <c:pt idx="61">
                  <c:v>1.1193749999999998</c:v>
                </c:pt>
                <c:pt idx="62">
                  <c:v>0.62714285714285711</c:v>
                </c:pt>
                <c:pt idx="63">
                  <c:v>3.0333333333333332</c:v>
                </c:pt>
                <c:pt idx="64">
                  <c:v>3.7893333333333339</c:v>
                </c:pt>
                <c:pt idx="76">
                  <c:v>7.5920000000000005</c:v>
                </c:pt>
                <c:pt idx="77">
                  <c:v>7.591764705882353</c:v>
                </c:pt>
                <c:pt idx="78">
                  <c:v>6.8760000000000003</c:v>
                </c:pt>
                <c:pt idx="79">
                  <c:v>6.4906666666666677</c:v>
                </c:pt>
                <c:pt idx="80">
                  <c:v>6.1493333333333338</c:v>
                </c:pt>
                <c:pt idx="81">
                  <c:v>5.6574999999999998</c:v>
                </c:pt>
                <c:pt idx="82">
                  <c:v>5.4750000000000005</c:v>
                </c:pt>
                <c:pt idx="83">
                  <c:v>5.0961538461538458</c:v>
                </c:pt>
                <c:pt idx="84">
                  <c:v>4.5958823529411763</c:v>
                </c:pt>
                <c:pt idx="86">
                  <c:v>7.3719999999999999</c:v>
                </c:pt>
                <c:pt idx="87">
                  <c:v>7.3147058823529401</c:v>
                </c:pt>
                <c:pt idx="88">
                  <c:v>6.6846666666666676</c:v>
                </c:pt>
                <c:pt idx="89">
                  <c:v>6.0713333333333317</c:v>
                </c:pt>
                <c:pt idx="90">
                  <c:v>4.5566666666666684</c:v>
                </c:pt>
                <c:pt idx="91">
                  <c:v>1.9118749999999998</c:v>
                </c:pt>
                <c:pt idx="92">
                  <c:v>1.0050000000000001</c:v>
                </c:pt>
                <c:pt idx="93">
                  <c:v>0.88923076923076927</c:v>
                </c:pt>
                <c:pt idx="94">
                  <c:v>0.83117647058823518</c:v>
                </c:pt>
                <c:pt idx="96">
                  <c:v>8.544666666666668</c:v>
                </c:pt>
                <c:pt idx="97">
                  <c:v>8.5241176470588247</c:v>
                </c:pt>
                <c:pt idx="98">
                  <c:v>8.1813333333333329</c:v>
                </c:pt>
                <c:pt idx="99">
                  <c:v>8.0453333333333301</c:v>
                </c:pt>
                <c:pt idx="100">
                  <c:v>8.0560000000000009</c:v>
                </c:pt>
                <c:pt idx="101">
                  <c:v>7.6137500000000005</c:v>
                </c:pt>
                <c:pt idx="102">
                  <c:v>7.9328571428571424</c:v>
                </c:pt>
                <c:pt idx="103">
                  <c:v>8.4746153846153831</c:v>
                </c:pt>
                <c:pt idx="104">
                  <c:v>9.0358823529411776</c:v>
                </c:pt>
                <c:pt idx="106">
                  <c:v>8.3753333333333337</c:v>
                </c:pt>
                <c:pt idx="107">
                  <c:v>8.61</c:v>
                </c:pt>
                <c:pt idx="108">
                  <c:v>8.4286666666666665</c:v>
                </c:pt>
                <c:pt idx="109">
                  <c:v>8.108666666666668</c:v>
                </c:pt>
                <c:pt idx="110">
                  <c:v>7.9640000000000013</c:v>
                </c:pt>
                <c:pt idx="111">
                  <c:v>8.3262499999999999</c:v>
                </c:pt>
                <c:pt idx="112">
                  <c:v>8.8021428571428579</c:v>
                </c:pt>
                <c:pt idx="113">
                  <c:v>9.2969230769230773</c:v>
                </c:pt>
                <c:pt idx="114">
                  <c:v>9.7429411764705875</c:v>
                </c:pt>
              </c:numCache>
            </c:numRef>
          </c:yVal>
          <c:smooth val="0"/>
          <c:extLst>
            <c:ext xmlns:c16="http://schemas.microsoft.com/office/drawing/2014/chart" uri="{C3380CC4-5D6E-409C-BE32-E72D297353CC}">
              <c16:uniqueId val="{00000000-4E01-486D-94EE-A2BCAF2F8246}"/>
            </c:ext>
          </c:extLst>
        </c:ser>
        <c:dLbls>
          <c:showLegendKey val="0"/>
          <c:showVal val="0"/>
          <c:showCatName val="0"/>
          <c:showSerName val="0"/>
          <c:showPercent val="0"/>
          <c:showBubbleSize val="0"/>
        </c:dLbls>
        <c:axId val="1263822680"/>
        <c:axId val="1263823664"/>
      </c:scatterChart>
      <c:valAx>
        <c:axId val="126382268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RiffleArea (m2)</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3823664"/>
        <c:crosses val="autoZero"/>
        <c:crossBetween val="midCat"/>
      </c:valAx>
      <c:valAx>
        <c:axId val="12638236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Cont</a:t>
                </a:r>
                <a:r>
                  <a:rPr lang="en-US" baseline="0"/>
                  <a:t> </a:t>
                </a:r>
                <a:r>
                  <a:rPr lang="en-US"/>
                  <a:t> DO (mg/L)</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382268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RiffleArea and AvgDailyAvgDO_Interval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SummDataTable!$BS$1</c:f>
              <c:strCache>
                <c:ptCount val="1"/>
                <c:pt idx="0">
                  <c:v>AvgofDailyAvgDO_Interval</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2700" cap="rnd">
                <a:solidFill>
                  <a:schemeClr val="tx1">
                    <a:lumMod val="65000"/>
                    <a:lumOff val="35000"/>
                  </a:schemeClr>
                </a:solidFill>
                <a:prstDash val="solid"/>
              </a:ln>
              <a:effectLst/>
            </c:spPr>
            <c:trendlineType val="linear"/>
            <c:dispRSqr val="1"/>
            <c:dispEq val="0"/>
            <c:trendlineLbl>
              <c:layout>
                <c:manualLayout>
                  <c:x val="-5.2015529308836399E-2"/>
                  <c:y val="-1.5207421988918052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SummDataTable!$O$2:$O$117</c:f>
              <c:numCache>
                <c:formatCode>0.00</c:formatCode>
                <c:ptCount val="116"/>
                <c:pt idx="0">
                  <c:v>11.619066999999999</c:v>
                </c:pt>
                <c:pt idx="1">
                  <c:v>11.287094</c:v>
                </c:pt>
                <c:pt idx="2">
                  <c:v>10.291174</c:v>
                </c:pt>
                <c:pt idx="3">
                  <c:v>8.0503540000000005</c:v>
                </c:pt>
                <c:pt idx="4">
                  <c:v>0</c:v>
                </c:pt>
                <c:pt idx="5">
                  <c:v>0</c:v>
                </c:pt>
                <c:pt idx="6">
                  <c:v>0</c:v>
                </c:pt>
                <c:pt idx="7">
                  <c:v>31.850242999999999</c:v>
                </c:pt>
                <c:pt idx="8">
                  <c:v>30.402507</c:v>
                </c:pt>
                <c:pt idx="9">
                  <c:v>26.848966999999998</c:v>
                </c:pt>
                <c:pt idx="10">
                  <c:v>11.594291999999999</c:v>
                </c:pt>
                <c:pt idx="11">
                  <c:v>8.2962369999999996</c:v>
                </c:pt>
                <c:pt idx="12">
                  <c:v>7.8595930000000003</c:v>
                </c:pt>
                <c:pt idx="13">
                  <c:v>0</c:v>
                </c:pt>
                <c:pt idx="14">
                  <c:v>0</c:v>
                </c:pt>
                <c:pt idx="15">
                  <c:v>0</c:v>
                </c:pt>
                <c:pt idx="16">
                  <c:v>37.783650000000002</c:v>
                </c:pt>
                <c:pt idx="17">
                  <c:v>37.480165</c:v>
                </c:pt>
                <c:pt idx="18">
                  <c:v>34.141852999999998</c:v>
                </c:pt>
                <c:pt idx="19">
                  <c:v>29.589606</c:v>
                </c:pt>
                <c:pt idx="20">
                  <c:v>28.982635999999999</c:v>
                </c:pt>
                <c:pt idx="21">
                  <c:v>29.134381000000001</c:v>
                </c:pt>
                <c:pt idx="22">
                  <c:v>28.223931</c:v>
                </c:pt>
                <c:pt idx="23">
                  <c:v>26.403033000000001</c:v>
                </c:pt>
                <c:pt idx="24">
                  <c:v>27.161736999999999</c:v>
                </c:pt>
                <c:pt idx="25">
                  <c:v>22.609490000000001</c:v>
                </c:pt>
                <c:pt idx="26">
                  <c:v>24.644068000000001</c:v>
                </c:pt>
                <c:pt idx="27">
                  <c:v>21.438915000000001</c:v>
                </c:pt>
                <c:pt idx="28">
                  <c:v>17.450278999999998</c:v>
                </c:pt>
                <c:pt idx="29">
                  <c:v>20.441755000000001</c:v>
                </c:pt>
                <c:pt idx="30">
                  <c:v>16.951699999999999</c:v>
                </c:pt>
                <c:pt idx="31">
                  <c:v>12.39326</c:v>
                </c:pt>
                <c:pt idx="32">
                  <c:v>9.5442330000000002</c:v>
                </c:pt>
                <c:pt idx="33">
                  <c:v>9.045655</c:v>
                </c:pt>
                <c:pt idx="34">
                  <c:v>10.683845</c:v>
                </c:pt>
                <c:pt idx="35">
                  <c:v>6.8376609999999998</c:v>
                </c:pt>
                <c:pt idx="36">
                  <c:v>13.535966999999999</c:v>
                </c:pt>
                <c:pt idx="37">
                  <c:v>14.783963</c:v>
                </c:pt>
                <c:pt idx="38">
                  <c:v>14.495964000000001</c:v>
                </c:pt>
                <c:pt idx="39">
                  <c:v>13.151966</c:v>
                </c:pt>
                <c:pt idx="40">
                  <c:v>11.519971999999999</c:v>
                </c:pt>
                <c:pt idx="41">
                  <c:v>9.5039770000000008</c:v>
                </c:pt>
                <c:pt idx="42">
                  <c:v>8.9279779999999995</c:v>
                </c:pt>
                <c:pt idx="43">
                  <c:v>8.6399790000000003</c:v>
                </c:pt>
                <c:pt idx="44">
                  <c:v>11.999969</c:v>
                </c:pt>
                <c:pt idx="45">
                  <c:v>5.2799860000000001</c:v>
                </c:pt>
                <c:pt idx="46">
                  <c:v>10.769316</c:v>
                </c:pt>
                <c:pt idx="47">
                  <c:v>9.2475649999999998</c:v>
                </c:pt>
                <c:pt idx="48">
                  <c:v>9.6767760000000003</c:v>
                </c:pt>
                <c:pt idx="49">
                  <c:v>7.3356199999999996</c:v>
                </c:pt>
                <c:pt idx="50">
                  <c:v>7.413659</c:v>
                </c:pt>
                <c:pt idx="51">
                  <c:v>6.4771970000000003</c:v>
                </c:pt>
                <c:pt idx="52">
                  <c:v>0</c:v>
                </c:pt>
                <c:pt idx="53">
                  <c:v>0</c:v>
                </c:pt>
                <c:pt idx="54">
                  <c:v>8.1940449999999991</c:v>
                </c:pt>
                <c:pt idx="55">
                  <c:v>0</c:v>
                </c:pt>
                <c:pt idx="56">
                  <c:v>9.4816800000000008</c:v>
                </c:pt>
                <c:pt idx="57">
                  <c:v>8.8963900000000002</c:v>
                </c:pt>
                <c:pt idx="58">
                  <c:v>6.7893499999999998</c:v>
                </c:pt>
                <c:pt idx="59">
                  <c:v>6.2625900000000003</c:v>
                </c:pt>
                <c:pt idx="60">
                  <c:v>6.1455330000000004</c:v>
                </c:pt>
                <c:pt idx="61">
                  <c:v>6.0870030000000002</c:v>
                </c:pt>
                <c:pt idx="62">
                  <c:v>4.21408</c:v>
                </c:pt>
                <c:pt idx="63">
                  <c:v>4.331137</c:v>
                </c:pt>
                <c:pt idx="64">
                  <c:v>7.4916970000000003</c:v>
                </c:pt>
                <c:pt idx="65">
                  <c:v>2.3832710000000001</c:v>
                </c:pt>
                <c:pt idx="66">
                  <c:v>8.5136310000000002</c:v>
                </c:pt>
                <c:pt idx="67">
                  <c:v>5.6757530000000003</c:v>
                </c:pt>
                <c:pt idx="68">
                  <c:v>5.8553660000000001</c:v>
                </c:pt>
                <c:pt idx="69">
                  <c:v>4.4184669999999997</c:v>
                </c:pt>
                <c:pt idx="70">
                  <c:v>4.7776909999999999</c:v>
                </c:pt>
                <c:pt idx="71">
                  <c:v>4.7776909999999999</c:v>
                </c:pt>
                <c:pt idx="72">
                  <c:v>4.1670090000000002</c:v>
                </c:pt>
                <c:pt idx="73">
                  <c:v>3.7359390000000001</c:v>
                </c:pt>
                <c:pt idx="74">
                  <c:v>5.3524510000000003</c:v>
                </c:pt>
                <c:pt idx="75">
                  <c:v>2.658264</c:v>
                </c:pt>
                <c:pt idx="76">
                  <c:v>13.034291</c:v>
                </c:pt>
                <c:pt idx="77">
                  <c:v>9.8291369999999993</c:v>
                </c:pt>
                <c:pt idx="78">
                  <c:v>6.4103070000000004</c:v>
                </c:pt>
                <c:pt idx="79">
                  <c:v>5.1816649999999997</c:v>
                </c:pt>
                <c:pt idx="80">
                  <c:v>4.2735380000000003</c:v>
                </c:pt>
                <c:pt idx="81">
                  <c:v>4.487215</c:v>
                </c:pt>
                <c:pt idx="82">
                  <c:v>9.8347119999999997</c:v>
                </c:pt>
                <c:pt idx="83">
                  <c:v>4.2201190000000004</c:v>
                </c:pt>
                <c:pt idx="84">
                  <c:v>4.2201190000000004</c:v>
                </c:pt>
                <c:pt idx="85">
                  <c:v>3.1517339999999998</c:v>
                </c:pt>
                <c:pt idx="86">
                  <c:v>36.183860000000003</c:v>
                </c:pt>
                <c:pt idx="87">
                  <c:v>34.686261999999999</c:v>
                </c:pt>
                <c:pt idx="88">
                  <c:v>11.783816</c:v>
                </c:pt>
                <c:pt idx="89">
                  <c:v>28.599257999999999</c:v>
                </c:pt>
                <c:pt idx="90">
                  <c:v>30.048544</c:v>
                </c:pt>
                <c:pt idx="91">
                  <c:v>23.961539999999999</c:v>
                </c:pt>
                <c:pt idx="92">
                  <c:v>21.546063</c:v>
                </c:pt>
                <c:pt idx="93">
                  <c:v>11.401054999999999</c:v>
                </c:pt>
                <c:pt idx="94">
                  <c:v>8.8889569999999996</c:v>
                </c:pt>
                <c:pt idx="95">
                  <c:v>0</c:v>
                </c:pt>
                <c:pt idx="96">
                  <c:v>8.5507919999999995</c:v>
                </c:pt>
                <c:pt idx="97">
                  <c:v>8.5507919999999995</c:v>
                </c:pt>
                <c:pt idx="98">
                  <c:v>11.237546999999999</c:v>
                </c:pt>
                <c:pt idx="99">
                  <c:v>5.4106709999999998</c:v>
                </c:pt>
                <c:pt idx="100">
                  <c:v>4.7826459999999997</c:v>
                </c:pt>
                <c:pt idx="101">
                  <c:v>4.8309559999999996</c:v>
                </c:pt>
                <c:pt idx="102">
                  <c:v>5.4106709999999998</c:v>
                </c:pt>
                <c:pt idx="103">
                  <c:v>4.927575</c:v>
                </c:pt>
                <c:pt idx="104">
                  <c:v>5.3140520000000002</c:v>
                </c:pt>
                <c:pt idx="105">
                  <c:v>5.0241939999999996</c:v>
                </c:pt>
                <c:pt idx="106">
                  <c:v>54.625723999999998</c:v>
                </c:pt>
                <c:pt idx="107">
                  <c:v>53.972304999999999</c:v>
                </c:pt>
                <c:pt idx="108">
                  <c:v>53.841622999999998</c:v>
                </c:pt>
                <c:pt idx="109">
                  <c:v>48.483595999999999</c:v>
                </c:pt>
                <c:pt idx="110">
                  <c:v>44.040356000000003</c:v>
                </c:pt>
                <c:pt idx="111">
                  <c:v>47.699494000000001</c:v>
                </c:pt>
                <c:pt idx="112">
                  <c:v>51.097268</c:v>
                </c:pt>
                <c:pt idx="113">
                  <c:v>46.654029000000001</c:v>
                </c:pt>
                <c:pt idx="114">
                  <c:v>47.960863000000003</c:v>
                </c:pt>
                <c:pt idx="115">
                  <c:v>44.563088999999998</c:v>
                </c:pt>
              </c:numCache>
            </c:numRef>
          </c:xVal>
          <c:yVal>
            <c:numRef>
              <c:f>SummDataTable!$BS$2:$BS$117</c:f>
              <c:numCache>
                <c:formatCode>0.00</c:formatCode>
                <c:ptCount val="116"/>
                <c:pt idx="0">
                  <c:v>7.3717245948557855</c:v>
                </c:pt>
                <c:pt idx="1">
                  <c:v>7.9928621928141164</c:v>
                </c:pt>
                <c:pt idx="2">
                  <c:v>7.903694757727652</c:v>
                </c:pt>
                <c:pt idx="3">
                  <c:v>4.1187518274853794</c:v>
                </c:pt>
                <c:pt idx="4">
                  <c:v>2.7925818452380957</c:v>
                </c:pt>
                <c:pt idx="7">
                  <c:v>6.2810264837819192</c:v>
                </c:pt>
                <c:pt idx="8">
                  <c:v>5.6022647144522146</c:v>
                </c:pt>
                <c:pt idx="9">
                  <c:v>3.2650998931623931</c:v>
                </c:pt>
                <c:pt idx="10">
                  <c:v>1.1041160230352307</c:v>
                </c:pt>
                <c:pt idx="11">
                  <c:v>0.47612481546231539</c:v>
                </c:pt>
                <c:pt idx="12">
                  <c:v>0.31560647035256406</c:v>
                </c:pt>
                <c:pt idx="16">
                  <c:v>7.8023349396255686</c:v>
                </c:pt>
                <c:pt idx="17">
                  <c:v>7.9684024007038703</c:v>
                </c:pt>
                <c:pt idx="18">
                  <c:v>6.9810025925925938</c:v>
                </c:pt>
                <c:pt idx="19">
                  <c:v>6.5885688476013922</c:v>
                </c:pt>
                <c:pt idx="20">
                  <c:v>6.092422809711862</c:v>
                </c:pt>
                <c:pt idx="21">
                  <c:v>3.7167578394644503</c:v>
                </c:pt>
                <c:pt idx="22">
                  <c:v>4.6229984910922406</c:v>
                </c:pt>
                <c:pt idx="23">
                  <c:v>5.5899025702497758</c:v>
                </c:pt>
                <c:pt idx="24">
                  <c:v>6.9453998998998987</c:v>
                </c:pt>
                <c:pt idx="26">
                  <c:v>8.5296570097031061</c:v>
                </c:pt>
                <c:pt idx="27">
                  <c:v>8.9030826919894075</c:v>
                </c:pt>
                <c:pt idx="28">
                  <c:v>8.37331500967586</c:v>
                </c:pt>
                <c:pt idx="29">
                  <c:v>8.3767093253968259</c:v>
                </c:pt>
                <c:pt idx="30">
                  <c:v>7.9213288398692816</c:v>
                </c:pt>
                <c:pt idx="31">
                  <c:v>6.1470312500000004</c:v>
                </c:pt>
                <c:pt idx="32">
                  <c:v>6.0856666984975822</c:v>
                </c:pt>
                <c:pt idx="33">
                  <c:v>7.590386811105561</c:v>
                </c:pt>
                <c:pt idx="34">
                  <c:v>9.0536558111603842</c:v>
                </c:pt>
                <c:pt idx="36">
                  <c:v>8.0077075501253141</c:v>
                </c:pt>
                <c:pt idx="37">
                  <c:v>7.8335686728395073</c:v>
                </c:pt>
                <c:pt idx="38">
                  <c:v>7.2484528989756827</c:v>
                </c:pt>
                <c:pt idx="39">
                  <c:v>8.4087733731071488</c:v>
                </c:pt>
                <c:pt idx="40">
                  <c:v>8.3051419749896649</c:v>
                </c:pt>
                <c:pt idx="41">
                  <c:v>6.4668649320485256</c:v>
                </c:pt>
                <c:pt idx="42">
                  <c:v>6.7004206822671089</c:v>
                </c:pt>
                <c:pt idx="43">
                  <c:v>6.1731546136653908</c:v>
                </c:pt>
                <c:pt idx="44">
                  <c:v>7.2294559640522866</c:v>
                </c:pt>
                <c:pt idx="46">
                  <c:v>8.6258734637395627</c:v>
                </c:pt>
                <c:pt idx="47">
                  <c:v>7.9616215780998383</c:v>
                </c:pt>
                <c:pt idx="48">
                  <c:v>6.6339836111111117</c:v>
                </c:pt>
                <c:pt idx="49">
                  <c:v>6.6816043771043772</c:v>
                </c:pt>
                <c:pt idx="50">
                  <c:v>6.609758853882524</c:v>
                </c:pt>
                <c:pt idx="51">
                  <c:v>5.3136760834420969</c:v>
                </c:pt>
                <c:pt idx="52">
                  <c:v>3.6038728252879202</c:v>
                </c:pt>
                <c:pt idx="53">
                  <c:v>4.9382736111111107</c:v>
                </c:pt>
                <c:pt idx="54">
                  <c:v>6.7217320165945171</c:v>
                </c:pt>
                <c:pt idx="56">
                  <c:v>6.7895898078529653</c:v>
                </c:pt>
                <c:pt idx="57">
                  <c:v>6.4584833293017256</c:v>
                </c:pt>
                <c:pt idx="58">
                  <c:v>5.4524242864693431</c:v>
                </c:pt>
                <c:pt idx="59">
                  <c:v>4.3928311965811968</c:v>
                </c:pt>
                <c:pt idx="60">
                  <c:v>3.7426858204688398</c:v>
                </c:pt>
                <c:pt idx="61">
                  <c:v>2.544480832122094</c:v>
                </c:pt>
                <c:pt idx="62">
                  <c:v>1.8404319782168184</c:v>
                </c:pt>
                <c:pt idx="63">
                  <c:v>4.2446539888682748</c:v>
                </c:pt>
                <c:pt idx="64">
                  <c:v>4.9714994842322415</c:v>
                </c:pt>
                <c:pt idx="76">
                  <c:v>8.0799025005041312</c:v>
                </c:pt>
                <c:pt idx="77">
                  <c:v>8.3074932275541773</c:v>
                </c:pt>
                <c:pt idx="78">
                  <c:v>7.8379013031861255</c:v>
                </c:pt>
                <c:pt idx="79">
                  <c:v>7.8242197369783559</c:v>
                </c:pt>
                <c:pt idx="80">
                  <c:v>7.3591102394767649</c:v>
                </c:pt>
                <c:pt idx="81">
                  <c:v>6.6407723487523542</c:v>
                </c:pt>
                <c:pt idx="82">
                  <c:v>6.3411868622448981</c:v>
                </c:pt>
                <c:pt idx="83">
                  <c:v>5.8005383584495434</c:v>
                </c:pt>
                <c:pt idx="84">
                  <c:v>5.5802237413533042</c:v>
                </c:pt>
                <c:pt idx="86">
                  <c:v>7.859920442908348</c:v>
                </c:pt>
                <c:pt idx="87">
                  <c:v>7.9180497339310056</c:v>
                </c:pt>
                <c:pt idx="88">
                  <c:v>7.2074452146690531</c:v>
                </c:pt>
                <c:pt idx="89">
                  <c:v>6.4943461892399199</c:v>
                </c:pt>
                <c:pt idx="90">
                  <c:v>5.2920893669785745</c:v>
                </c:pt>
                <c:pt idx="91">
                  <c:v>2.8056994554924239</c:v>
                </c:pt>
                <c:pt idx="92">
                  <c:v>1.6667628968253965</c:v>
                </c:pt>
                <c:pt idx="93">
                  <c:v>1.5494609863176041</c:v>
                </c:pt>
                <c:pt idx="94">
                  <c:v>1.4015400010133252</c:v>
                </c:pt>
                <c:pt idx="96">
                  <c:v>8.87441695090439</c:v>
                </c:pt>
                <c:pt idx="97">
                  <c:v>9.0448976831298573</c:v>
                </c:pt>
                <c:pt idx="98">
                  <c:v>8.7768219444444444</c:v>
                </c:pt>
                <c:pt idx="99">
                  <c:v>8.6990024154589367</c:v>
                </c:pt>
                <c:pt idx="100">
                  <c:v>8.764445328282827</c:v>
                </c:pt>
                <c:pt idx="101">
                  <c:v>8.3831860783566476</c:v>
                </c:pt>
                <c:pt idx="102">
                  <c:v>8.5573674242424236</c:v>
                </c:pt>
                <c:pt idx="103">
                  <c:v>8.9851274118934619</c:v>
                </c:pt>
                <c:pt idx="104">
                  <c:v>9.5241471109720486</c:v>
                </c:pt>
                <c:pt idx="106">
                  <c:v>8.6706727777777797</c:v>
                </c:pt>
                <c:pt idx="107">
                  <c:v>8.9756998614663264</c:v>
                </c:pt>
                <c:pt idx="108">
                  <c:v>8.8499890873015872</c:v>
                </c:pt>
                <c:pt idx="109">
                  <c:v>8.5340290249433117</c:v>
                </c:pt>
                <c:pt idx="110">
                  <c:v>8.5779168144208047</c:v>
                </c:pt>
                <c:pt idx="111">
                  <c:v>8.6796014492753635</c:v>
                </c:pt>
                <c:pt idx="112">
                  <c:v>9.080136904761904</c:v>
                </c:pt>
                <c:pt idx="113">
                  <c:v>9.5301675306577476</c:v>
                </c:pt>
                <c:pt idx="114">
                  <c:v>9.9907510123614642</c:v>
                </c:pt>
              </c:numCache>
            </c:numRef>
          </c:yVal>
          <c:smooth val="0"/>
          <c:extLst>
            <c:ext xmlns:c16="http://schemas.microsoft.com/office/drawing/2014/chart" uri="{C3380CC4-5D6E-409C-BE32-E72D297353CC}">
              <c16:uniqueId val="{00000000-265E-4BCF-AF17-7CED308576C6}"/>
            </c:ext>
          </c:extLst>
        </c:ser>
        <c:dLbls>
          <c:showLegendKey val="0"/>
          <c:showVal val="0"/>
          <c:showCatName val="0"/>
          <c:showSerName val="0"/>
          <c:showPercent val="0"/>
          <c:showBubbleSize val="0"/>
        </c:dLbls>
        <c:axId val="1263822680"/>
        <c:axId val="1263823664"/>
      </c:scatterChart>
      <c:valAx>
        <c:axId val="126382268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RiffleArea (m2)</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3823664"/>
        <c:crosses val="autoZero"/>
        <c:crossBetween val="midCat"/>
      </c:valAx>
      <c:valAx>
        <c:axId val="12638236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Discrete DO (mg/L)</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382268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RiffleArea and AvgDailyMaxDO_Interval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SummDataTable!$BU$1</c:f>
              <c:strCache>
                <c:ptCount val="1"/>
                <c:pt idx="0">
                  <c:v>AvgofDailyMaxDO_Interval</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2700" cap="rnd">
                <a:solidFill>
                  <a:schemeClr val="tx1">
                    <a:lumMod val="65000"/>
                    <a:lumOff val="35000"/>
                  </a:schemeClr>
                </a:solidFill>
                <a:prstDash val="solid"/>
              </a:ln>
              <a:effectLst/>
            </c:spPr>
            <c:trendlineType val="linear"/>
            <c:dispRSqr val="1"/>
            <c:dispEq val="0"/>
            <c:trendlineLbl>
              <c:layout>
                <c:manualLayout>
                  <c:x val="-5.2015529308836399E-2"/>
                  <c:y val="-1.5207421988918052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SummDataTable!$O$2:$O$117</c:f>
              <c:numCache>
                <c:formatCode>0.00</c:formatCode>
                <c:ptCount val="116"/>
                <c:pt idx="0">
                  <c:v>11.619066999999999</c:v>
                </c:pt>
                <c:pt idx="1">
                  <c:v>11.287094</c:v>
                </c:pt>
                <c:pt idx="2">
                  <c:v>10.291174</c:v>
                </c:pt>
                <c:pt idx="3">
                  <c:v>8.0503540000000005</c:v>
                </c:pt>
                <c:pt idx="4">
                  <c:v>0</c:v>
                </c:pt>
                <c:pt idx="5">
                  <c:v>0</c:v>
                </c:pt>
                <c:pt idx="6">
                  <c:v>0</c:v>
                </c:pt>
                <c:pt idx="7">
                  <c:v>31.850242999999999</c:v>
                </c:pt>
                <c:pt idx="8">
                  <c:v>30.402507</c:v>
                </c:pt>
                <c:pt idx="9">
                  <c:v>26.848966999999998</c:v>
                </c:pt>
                <c:pt idx="10">
                  <c:v>11.594291999999999</c:v>
                </c:pt>
                <c:pt idx="11">
                  <c:v>8.2962369999999996</c:v>
                </c:pt>
                <c:pt idx="12">
                  <c:v>7.8595930000000003</c:v>
                </c:pt>
                <c:pt idx="13">
                  <c:v>0</c:v>
                </c:pt>
                <c:pt idx="14">
                  <c:v>0</c:v>
                </c:pt>
                <c:pt idx="15">
                  <c:v>0</c:v>
                </c:pt>
                <c:pt idx="16">
                  <c:v>37.783650000000002</c:v>
                </c:pt>
                <c:pt idx="17">
                  <c:v>37.480165</c:v>
                </c:pt>
                <c:pt idx="18">
                  <c:v>34.141852999999998</c:v>
                </c:pt>
                <c:pt idx="19">
                  <c:v>29.589606</c:v>
                </c:pt>
                <c:pt idx="20">
                  <c:v>28.982635999999999</c:v>
                </c:pt>
                <c:pt idx="21">
                  <c:v>29.134381000000001</c:v>
                </c:pt>
                <c:pt idx="22">
                  <c:v>28.223931</c:v>
                </c:pt>
                <c:pt idx="23">
                  <c:v>26.403033000000001</c:v>
                </c:pt>
                <c:pt idx="24">
                  <c:v>27.161736999999999</c:v>
                </c:pt>
                <c:pt idx="25">
                  <c:v>22.609490000000001</c:v>
                </c:pt>
                <c:pt idx="26">
                  <c:v>24.644068000000001</c:v>
                </c:pt>
                <c:pt idx="27">
                  <c:v>21.438915000000001</c:v>
                </c:pt>
                <c:pt idx="28">
                  <c:v>17.450278999999998</c:v>
                </c:pt>
                <c:pt idx="29">
                  <c:v>20.441755000000001</c:v>
                </c:pt>
                <c:pt idx="30">
                  <c:v>16.951699999999999</c:v>
                </c:pt>
                <c:pt idx="31">
                  <c:v>12.39326</c:v>
                </c:pt>
                <c:pt idx="32">
                  <c:v>9.5442330000000002</c:v>
                </c:pt>
                <c:pt idx="33">
                  <c:v>9.045655</c:v>
                </c:pt>
                <c:pt idx="34">
                  <c:v>10.683845</c:v>
                </c:pt>
                <c:pt idx="35">
                  <c:v>6.8376609999999998</c:v>
                </c:pt>
                <c:pt idx="36">
                  <c:v>13.535966999999999</c:v>
                </c:pt>
                <c:pt idx="37">
                  <c:v>14.783963</c:v>
                </c:pt>
                <c:pt idx="38">
                  <c:v>14.495964000000001</c:v>
                </c:pt>
                <c:pt idx="39">
                  <c:v>13.151966</c:v>
                </c:pt>
                <c:pt idx="40">
                  <c:v>11.519971999999999</c:v>
                </c:pt>
                <c:pt idx="41">
                  <c:v>9.5039770000000008</c:v>
                </c:pt>
                <c:pt idx="42">
                  <c:v>8.9279779999999995</c:v>
                </c:pt>
                <c:pt idx="43">
                  <c:v>8.6399790000000003</c:v>
                </c:pt>
                <c:pt idx="44">
                  <c:v>11.999969</c:v>
                </c:pt>
                <c:pt idx="45">
                  <c:v>5.2799860000000001</c:v>
                </c:pt>
                <c:pt idx="46">
                  <c:v>10.769316</c:v>
                </c:pt>
                <c:pt idx="47">
                  <c:v>9.2475649999999998</c:v>
                </c:pt>
                <c:pt idx="48">
                  <c:v>9.6767760000000003</c:v>
                </c:pt>
                <c:pt idx="49">
                  <c:v>7.3356199999999996</c:v>
                </c:pt>
                <c:pt idx="50">
                  <c:v>7.413659</c:v>
                </c:pt>
                <c:pt idx="51">
                  <c:v>6.4771970000000003</c:v>
                </c:pt>
                <c:pt idx="52">
                  <c:v>0</c:v>
                </c:pt>
                <c:pt idx="53">
                  <c:v>0</c:v>
                </c:pt>
                <c:pt idx="54">
                  <c:v>8.1940449999999991</c:v>
                </c:pt>
                <c:pt idx="55">
                  <c:v>0</c:v>
                </c:pt>
                <c:pt idx="56">
                  <c:v>9.4816800000000008</c:v>
                </c:pt>
                <c:pt idx="57">
                  <c:v>8.8963900000000002</c:v>
                </c:pt>
                <c:pt idx="58">
                  <c:v>6.7893499999999998</c:v>
                </c:pt>
                <c:pt idx="59">
                  <c:v>6.2625900000000003</c:v>
                </c:pt>
                <c:pt idx="60">
                  <c:v>6.1455330000000004</c:v>
                </c:pt>
                <c:pt idx="61">
                  <c:v>6.0870030000000002</c:v>
                </c:pt>
                <c:pt idx="62">
                  <c:v>4.21408</c:v>
                </c:pt>
                <c:pt idx="63">
                  <c:v>4.331137</c:v>
                </c:pt>
                <c:pt idx="64">
                  <c:v>7.4916970000000003</c:v>
                </c:pt>
                <c:pt idx="65">
                  <c:v>2.3832710000000001</c:v>
                </c:pt>
                <c:pt idx="66">
                  <c:v>8.5136310000000002</c:v>
                </c:pt>
                <c:pt idx="67">
                  <c:v>5.6757530000000003</c:v>
                </c:pt>
                <c:pt idx="68">
                  <c:v>5.8553660000000001</c:v>
                </c:pt>
                <c:pt idx="69">
                  <c:v>4.4184669999999997</c:v>
                </c:pt>
                <c:pt idx="70">
                  <c:v>4.7776909999999999</c:v>
                </c:pt>
                <c:pt idx="71">
                  <c:v>4.7776909999999999</c:v>
                </c:pt>
                <c:pt idx="72">
                  <c:v>4.1670090000000002</c:v>
                </c:pt>
                <c:pt idx="73">
                  <c:v>3.7359390000000001</c:v>
                </c:pt>
                <c:pt idx="74">
                  <c:v>5.3524510000000003</c:v>
                </c:pt>
                <c:pt idx="75">
                  <c:v>2.658264</c:v>
                </c:pt>
                <c:pt idx="76">
                  <c:v>13.034291</c:v>
                </c:pt>
                <c:pt idx="77">
                  <c:v>9.8291369999999993</c:v>
                </c:pt>
                <c:pt idx="78">
                  <c:v>6.4103070000000004</c:v>
                </c:pt>
                <c:pt idx="79">
                  <c:v>5.1816649999999997</c:v>
                </c:pt>
                <c:pt idx="80">
                  <c:v>4.2735380000000003</c:v>
                </c:pt>
                <c:pt idx="81">
                  <c:v>4.487215</c:v>
                </c:pt>
                <c:pt idx="82">
                  <c:v>9.8347119999999997</c:v>
                </c:pt>
                <c:pt idx="83">
                  <c:v>4.2201190000000004</c:v>
                </c:pt>
                <c:pt idx="84">
                  <c:v>4.2201190000000004</c:v>
                </c:pt>
                <c:pt idx="85">
                  <c:v>3.1517339999999998</c:v>
                </c:pt>
                <c:pt idx="86">
                  <c:v>36.183860000000003</c:v>
                </c:pt>
                <c:pt idx="87">
                  <c:v>34.686261999999999</c:v>
                </c:pt>
                <c:pt idx="88">
                  <c:v>11.783816</c:v>
                </c:pt>
                <c:pt idx="89">
                  <c:v>28.599257999999999</c:v>
                </c:pt>
                <c:pt idx="90">
                  <c:v>30.048544</c:v>
                </c:pt>
                <c:pt idx="91">
                  <c:v>23.961539999999999</c:v>
                </c:pt>
                <c:pt idx="92">
                  <c:v>21.546063</c:v>
                </c:pt>
                <c:pt idx="93">
                  <c:v>11.401054999999999</c:v>
                </c:pt>
                <c:pt idx="94">
                  <c:v>8.8889569999999996</c:v>
                </c:pt>
                <c:pt idx="95">
                  <c:v>0</c:v>
                </c:pt>
                <c:pt idx="96">
                  <c:v>8.5507919999999995</c:v>
                </c:pt>
                <c:pt idx="97">
                  <c:v>8.5507919999999995</c:v>
                </c:pt>
                <c:pt idx="98">
                  <c:v>11.237546999999999</c:v>
                </c:pt>
                <c:pt idx="99">
                  <c:v>5.4106709999999998</c:v>
                </c:pt>
                <c:pt idx="100">
                  <c:v>4.7826459999999997</c:v>
                </c:pt>
                <c:pt idx="101">
                  <c:v>4.8309559999999996</c:v>
                </c:pt>
                <c:pt idx="102">
                  <c:v>5.4106709999999998</c:v>
                </c:pt>
                <c:pt idx="103">
                  <c:v>4.927575</c:v>
                </c:pt>
                <c:pt idx="104">
                  <c:v>5.3140520000000002</c:v>
                </c:pt>
                <c:pt idx="105">
                  <c:v>5.0241939999999996</c:v>
                </c:pt>
                <c:pt idx="106">
                  <c:v>54.625723999999998</c:v>
                </c:pt>
                <c:pt idx="107">
                  <c:v>53.972304999999999</c:v>
                </c:pt>
                <c:pt idx="108">
                  <c:v>53.841622999999998</c:v>
                </c:pt>
                <c:pt idx="109">
                  <c:v>48.483595999999999</c:v>
                </c:pt>
                <c:pt idx="110">
                  <c:v>44.040356000000003</c:v>
                </c:pt>
                <c:pt idx="111">
                  <c:v>47.699494000000001</c:v>
                </c:pt>
                <c:pt idx="112">
                  <c:v>51.097268</c:v>
                </c:pt>
                <c:pt idx="113">
                  <c:v>46.654029000000001</c:v>
                </c:pt>
                <c:pt idx="114">
                  <c:v>47.960863000000003</c:v>
                </c:pt>
                <c:pt idx="115">
                  <c:v>44.563088999999998</c:v>
                </c:pt>
              </c:numCache>
            </c:numRef>
          </c:xVal>
          <c:yVal>
            <c:numRef>
              <c:f>SummDataTable!$BU$2:$BU$117</c:f>
              <c:numCache>
                <c:formatCode>0.00</c:formatCode>
                <c:ptCount val="116"/>
                <c:pt idx="0">
                  <c:v>8.0620000000000012</c:v>
                </c:pt>
                <c:pt idx="1">
                  <c:v>8.8907692307692301</c:v>
                </c:pt>
                <c:pt idx="2">
                  <c:v>9.3353333333333328</c:v>
                </c:pt>
                <c:pt idx="3">
                  <c:v>5.221333333333332</c:v>
                </c:pt>
                <c:pt idx="4">
                  <c:v>3.8526666666666665</c:v>
                </c:pt>
                <c:pt idx="7">
                  <c:v>6.6253333333333329</c:v>
                </c:pt>
                <c:pt idx="8">
                  <c:v>6.0330769230769246</c:v>
                </c:pt>
                <c:pt idx="9">
                  <c:v>3.8540000000000005</c:v>
                </c:pt>
                <c:pt idx="10">
                  <c:v>1.7646666666666666</c:v>
                </c:pt>
                <c:pt idx="11">
                  <c:v>1.6213333333333333</c:v>
                </c:pt>
                <c:pt idx="12">
                  <c:v>0.98937500000000023</c:v>
                </c:pt>
                <c:pt idx="16">
                  <c:v>8.3586666666666662</c:v>
                </c:pt>
                <c:pt idx="17">
                  <c:v>8.6323076923076929</c:v>
                </c:pt>
                <c:pt idx="18">
                  <c:v>7.78</c:v>
                </c:pt>
                <c:pt idx="19">
                  <c:v>7.8446666666666669</c:v>
                </c:pt>
                <c:pt idx="20">
                  <c:v>8.0886666666666667</c:v>
                </c:pt>
                <c:pt idx="21">
                  <c:v>7.6106249999999998</c:v>
                </c:pt>
                <c:pt idx="22">
                  <c:v>8.3421428571428589</c:v>
                </c:pt>
                <c:pt idx="23">
                  <c:v>6.63</c:v>
                </c:pt>
                <c:pt idx="24">
                  <c:v>7.8799999999999981</c:v>
                </c:pt>
                <c:pt idx="26">
                  <c:v>9.2346666666666675</c:v>
                </c:pt>
                <c:pt idx="27">
                  <c:v>9.6323076923076929</c:v>
                </c:pt>
                <c:pt idx="28">
                  <c:v>9.0586666666666655</c:v>
                </c:pt>
                <c:pt idx="29">
                  <c:v>9.1513333333333335</c:v>
                </c:pt>
                <c:pt idx="30">
                  <c:v>8.7140000000000004</c:v>
                </c:pt>
                <c:pt idx="31">
                  <c:v>7.2293750000000001</c:v>
                </c:pt>
                <c:pt idx="32">
                  <c:v>6.9428571428571431</c:v>
                </c:pt>
                <c:pt idx="33">
                  <c:v>8.3607142857142858</c:v>
                </c:pt>
                <c:pt idx="34">
                  <c:v>9.5839999999999979</c:v>
                </c:pt>
                <c:pt idx="36">
                  <c:v>8.4015789473684226</c:v>
                </c:pt>
                <c:pt idx="37">
                  <c:v>8.1486666666666654</c:v>
                </c:pt>
                <c:pt idx="38">
                  <c:v>7.616666666666668</c:v>
                </c:pt>
                <c:pt idx="39">
                  <c:v>9.1519999999999992</c:v>
                </c:pt>
                <c:pt idx="40">
                  <c:v>9.4593333333333316</c:v>
                </c:pt>
                <c:pt idx="41">
                  <c:v>7.9612499999999997</c:v>
                </c:pt>
                <c:pt idx="42">
                  <c:v>8.3564285714285713</c:v>
                </c:pt>
                <c:pt idx="43">
                  <c:v>7.7220000000000004</c:v>
                </c:pt>
                <c:pt idx="44">
                  <c:v>9.2380000000000013</c:v>
                </c:pt>
                <c:pt idx="46">
                  <c:v>9.9268421052631588</c:v>
                </c:pt>
                <c:pt idx="47">
                  <c:v>9.6099999999999977</c:v>
                </c:pt>
                <c:pt idx="48">
                  <c:v>8.2779999999999987</c:v>
                </c:pt>
                <c:pt idx="49">
                  <c:v>8.3026666666666671</c:v>
                </c:pt>
                <c:pt idx="50">
                  <c:v>9.038000000000002</c:v>
                </c:pt>
                <c:pt idx="51">
                  <c:v>6.841874999999999</c:v>
                </c:pt>
                <c:pt idx="52">
                  <c:v>5.0542857142857134</c:v>
                </c:pt>
                <c:pt idx="53">
                  <c:v>5.6806666666666663</c:v>
                </c:pt>
                <c:pt idx="54">
                  <c:v>7.7019999999999991</c:v>
                </c:pt>
                <c:pt idx="56">
                  <c:v>7.2633333333333328</c:v>
                </c:pt>
                <c:pt idx="57">
                  <c:v>6.9373333333333331</c:v>
                </c:pt>
                <c:pt idx="58">
                  <c:v>5.9553333333333338</c:v>
                </c:pt>
                <c:pt idx="59">
                  <c:v>5.6333333333333337</c:v>
                </c:pt>
                <c:pt idx="60">
                  <c:v>4.8380000000000001</c:v>
                </c:pt>
                <c:pt idx="61">
                  <c:v>3.1624999999999996</c:v>
                </c:pt>
                <c:pt idx="62">
                  <c:v>3.1035714285714286</c:v>
                </c:pt>
                <c:pt idx="63">
                  <c:v>5.1500000000000012</c:v>
                </c:pt>
                <c:pt idx="64">
                  <c:v>5.6786666666666674</c:v>
                </c:pt>
                <c:pt idx="76">
                  <c:v>8.7259999999999991</c:v>
                </c:pt>
                <c:pt idx="77">
                  <c:v>9.4394117647058824</c:v>
                </c:pt>
                <c:pt idx="78">
                  <c:v>9.5200000000000014</c:v>
                </c:pt>
                <c:pt idx="79">
                  <c:v>10.170666666666667</c:v>
                </c:pt>
                <c:pt idx="80">
                  <c:v>9.4306666666666654</c:v>
                </c:pt>
                <c:pt idx="81">
                  <c:v>7.982499999999999</c:v>
                </c:pt>
                <c:pt idx="82">
                  <c:v>7.2371428571428567</c:v>
                </c:pt>
                <c:pt idx="83">
                  <c:v>6.3761538461538452</c:v>
                </c:pt>
                <c:pt idx="84">
                  <c:v>6.3135294117647058</c:v>
                </c:pt>
                <c:pt idx="86">
                  <c:v>8.4906666666666659</c:v>
                </c:pt>
                <c:pt idx="87">
                  <c:v>8.7005882352941182</c:v>
                </c:pt>
                <c:pt idx="88">
                  <c:v>7.810666666666668</c:v>
                </c:pt>
                <c:pt idx="89">
                  <c:v>7.0066666666666686</c:v>
                </c:pt>
                <c:pt idx="90">
                  <c:v>5.9313333333333329</c:v>
                </c:pt>
                <c:pt idx="91">
                  <c:v>3.9581250000000003</c:v>
                </c:pt>
                <c:pt idx="92">
                  <c:v>2.5092857142857143</c:v>
                </c:pt>
                <c:pt idx="93">
                  <c:v>2.2192307692307693</c:v>
                </c:pt>
                <c:pt idx="94">
                  <c:v>2.0270588235294116</c:v>
                </c:pt>
                <c:pt idx="96">
                  <c:v>9.2986666666666657</c:v>
                </c:pt>
                <c:pt idx="97">
                  <c:v>9.5823529411764703</c:v>
                </c:pt>
                <c:pt idx="98">
                  <c:v>9.4633333333333329</c:v>
                </c:pt>
                <c:pt idx="99">
                  <c:v>9.5960000000000001</c:v>
                </c:pt>
                <c:pt idx="100">
                  <c:v>9.767333333333335</c:v>
                </c:pt>
                <c:pt idx="101">
                  <c:v>9.4387500000000006</c:v>
                </c:pt>
                <c:pt idx="102">
                  <c:v>9.4035714285714285</c:v>
                </c:pt>
                <c:pt idx="103">
                  <c:v>9.7061538461538461</c:v>
                </c:pt>
                <c:pt idx="104">
                  <c:v>10.214705882352943</c:v>
                </c:pt>
                <c:pt idx="106">
                  <c:v>9.0593333333333348</c:v>
                </c:pt>
                <c:pt idx="107">
                  <c:v>9.5005882352941189</c:v>
                </c:pt>
                <c:pt idx="108">
                  <c:v>9.5020000000000007</c:v>
                </c:pt>
                <c:pt idx="109">
                  <c:v>9.1699999999999964</c:v>
                </c:pt>
                <c:pt idx="110">
                  <c:v>9.1333333333333329</c:v>
                </c:pt>
                <c:pt idx="111">
                  <c:v>9.1306250000000002</c:v>
                </c:pt>
                <c:pt idx="112">
                  <c:v>9.4357142857142851</c:v>
                </c:pt>
                <c:pt idx="113">
                  <c:v>9.8169230769230769</c:v>
                </c:pt>
                <c:pt idx="114">
                  <c:v>10.285294117647059</c:v>
                </c:pt>
              </c:numCache>
            </c:numRef>
          </c:yVal>
          <c:smooth val="0"/>
          <c:extLst>
            <c:ext xmlns:c16="http://schemas.microsoft.com/office/drawing/2014/chart" uri="{C3380CC4-5D6E-409C-BE32-E72D297353CC}">
              <c16:uniqueId val="{00000000-6BE4-44C0-97CC-3AD7D6B134E1}"/>
            </c:ext>
          </c:extLst>
        </c:ser>
        <c:dLbls>
          <c:showLegendKey val="0"/>
          <c:showVal val="0"/>
          <c:showCatName val="0"/>
          <c:showSerName val="0"/>
          <c:showPercent val="0"/>
          <c:showBubbleSize val="0"/>
        </c:dLbls>
        <c:axId val="1263822680"/>
        <c:axId val="1263823664"/>
      </c:scatterChart>
      <c:valAx>
        <c:axId val="126382268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RiffleArea (m2)</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3823664"/>
        <c:crosses val="autoZero"/>
        <c:crossBetween val="midCat"/>
      </c:valAx>
      <c:valAx>
        <c:axId val="12638236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Discrete DO (mg/L)</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382268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PoolMaxDepth and DiscreteDO</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SummDataTable!$AN$1</c:f>
              <c:strCache>
                <c:ptCount val="1"/>
                <c:pt idx="0">
                  <c:v>DiscreteDO_mg/L</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2700" cap="rnd">
                <a:solidFill>
                  <a:schemeClr val="tx1">
                    <a:lumMod val="65000"/>
                    <a:lumOff val="35000"/>
                  </a:schemeClr>
                </a:solidFill>
                <a:prstDash val="solid"/>
              </a:ln>
              <a:effectLst/>
            </c:spPr>
            <c:trendlineType val="linear"/>
            <c:dispRSqr val="1"/>
            <c:dispEq val="0"/>
            <c:trendlineLbl>
              <c:layout>
                <c:manualLayout>
                  <c:x val="2.945100612423447E-3"/>
                  <c:y val="0.14941929133858267"/>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(SummDataTable!$S$2:$S$16,SummDataTable!$S$18:$S$117)</c:f>
              <c:numCache>
                <c:formatCode>0.00</c:formatCode>
                <c:ptCount val="115"/>
                <c:pt idx="0">
                  <c:v>100.8888</c:v>
                </c:pt>
                <c:pt idx="1">
                  <c:v>96.621600000000001</c:v>
                </c:pt>
                <c:pt idx="2">
                  <c:v>96.926400000000001</c:v>
                </c:pt>
                <c:pt idx="3">
                  <c:v>85.953599999999994</c:v>
                </c:pt>
                <c:pt idx="4">
                  <c:v>64.922399999999996</c:v>
                </c:pt>
                <c:pt idx="5">
                  <c:v>38.404800000000002</c:v>
                </c:pt>
                <c:pt idx="6">
                  <c:v>0</c:v>
                </c:pt>
                <c:pt idx="7">
                  <c:v>56.387999999999998</c:v>
                </c:pt>
                <c:pt idx="8">
                  <c:v>56.692799999999998</c:v>
                </c:pt>
                <c:pt idx="9">
                  <c:v>54.863999999999997</c:v>
                </c:pt>
                <c:pt idx="10">
                  <c:v>53.949599999999997</c:v>
                </c:pt>
                <c:pt idx="11">
                  <c:v>53.949599999999997</c:v>
                </c:pt>
                <c:pt idx="12">
                  <c:v>53.035200000000003</c:v>
                </c:pt>
                <c:pt idx="13">
                  <c:v>33.832799999999999</c:v>
                </c:pt>
                <c:pt idx="14" formatCode="General">
                  <c:v>21.335999999999999</c:v>
                </c:pt>
                <c:pt idx="15">
                  <c:v>52.120800000000003</c:v>
                </c:pt>
                <c:pt idx="16">
                  <c:v>48.768000000000001</c:v>
                </c:pt>
                <c:pt idx="17">
                  <c:v>49.987200000000001</c:v>
                </c:pt>
                <c:pt idx="18">
                  <c:v>48.768000000000001</c:v>
                </c:pt>
                <c:pt idx="19">
                  <c:v>48.768000000000001</c:v>
                </c:pt>
                <c:pt idx="20">
                  <c:v>48.463200000000001</c:v>
                </c:pt>
                <c:pt idx="21">
                  <c:v>46.329599999999999</c:v>
                </c:pt>
                <c:pt idx="22">
                  <c:v>47.5488</c:v>
                </c:pt>
                <c:pt idx="23">
                  <c:v>46.9392</c:v>
                </c:pt>
                <c:pt idx="24">
                  <c:v>42.976799999999997</c:v>
                </c:pt>
                <c:pt idx="25">
                  <c:v>96.926400000000001</c:v>
                </c:pt>
                <c:pt idx="26">
                  <c:v>95.7072</c:v>
                </c:pt>
                <c:pt idx="27">
                  <c:v>95.0976</c:v>
                </c:pt>
                <c:pt idx="28">
                  <c:v>95.7072</c:v>
                </c:pt>
                <c:pt idx="29">
                  <c:v>93.268799999999999</c:v>
                </c:pt>
                <c:pt idx="30">
                  <c:v>95.0976</c:v>
                </c:pt>
                <c:pt idx="31">
                  <c:v>96.012</c:v>
                </c:pt>
                <c:pt idx="32">
                  <c:v>95.0976</c:v>
                </c:pt>
                <c:pt idx="33">
                  <c:v>95.0976</c:v>
                </c:pt>
                <c:pt idx="34">
                  <c:v>92.659199999999998</c:v>
                </c:pt>
                <c:pt idx="35">
                  <c:v>61.264800000000001</c:v>
                </c:pt>
                <c:pt idx="36">
                  <c:v>59.7408</c:v>
                </c:pt>
                <c:pt idx="37">
                  <c:v>59.1312</c:v>
                </c:pt>
                <c:pt idx="38">
                  <c:v>56.083199999999998</c:v>
                </c:pt>
                <c:pt idx="39">
                  <c:v>51.816000000000003</c:v>
                </c:pt>
                <c:pt idx="40">
                  <c:v>53.34</c:v>
                </c:pt>
                <c:pt idx="41">
                  <c:v>54.863999999999997</c:v>
                </c:pt>
                <c:pt idx="42">
                  <c:v>55.168799999999997</c:v>
                </c:pt>
                <c:pt idx="43">
                  <c:v>53.035200000000003</c:v>
                </c:pt>
                <c:pt idx="44">
                  <c:v>52.120800000000003</c:v>
                </c:pt>
                <c:pt idx="45">
                  <c:v>67.055999999999997</c:v>
                </c:pt>
                <c:pt idx="46">
                  <c:v>64.007999999999996</c:v>
                </c:pt>
                <c:pt idx="47">
                  <c:v>63.093600000000002</c:v>
                </c:pt>
                <c:pt idx="48">
                  <c:v>61.569600000000001</c:v>
                </c:pt>
                <c:pt idx="49">
                  <c:v>61.264800000000001</c:v>
                </c:pt>
                <c:pt idx="50">
                  <c:v>58.8264</c:v>
                </c:pt>
                <c:pt idx="51">
                  <c:v>47.244</c:v>
                </c:pt>
                <c:pt idx="52">
                  <c:v>47.5488</c:v>
                </c:pt>
                <c:pt idx="53">
                  <c:v>60.96</c:v>
                </c:pt>
                <c:pt idx="54">
                  <c:v>46.634399999999999</c:v>
                </c:pt>
                <c:pt idx="55">
                  <c:v>61.264800000000001</c:v>
                </c:pt>
                <c:pt idx="56">
                  <c:v>66.751199999999997</c:v>
                </c:pt>
                <c:pt idx="57">
                  <c:v>64.617599999999996</c:v>
                </c:pt>
                <c:pt idx="58">
                  <c:v>63.703200000000002</c:v>
                </c:pt>
                <c:pt idx="59">
                  <c:v>65.227199999999996</c:v>
                </c:pt>
                <c:pt idx="60">
                  <c:v>62.179200000000002</c:v>
                </c:pt>
                <c:pt idx="61">
                  <c:v>62.179200000000002</c:v>
                </c:pt>
                <c:pt idx="62">
                  <c:v>59.436</c:v>
                </c:pt>
                <c:pt idx="63">
                  <c:v>59.436</c:v>
                </c:pt>
                <c:pt idx="64">
                  <c:v>49.377600000000001</c:v>
                </c:pt>
                <c:pt idx="65">
                  <c:v>51.206400000000002</c:v>
                </c:pt>
                <c:pt idx="66">
                  <c:v>49.072800000000001</c:v>
                </c:pt>
                <c:pt idx="67">
                  <c:v>51.816000000000003</c:v>
                </c:pt>
                <c:pt idx="68">
                  <c:v>53.949599999999997</c:v>
                </c:pt>
                <c:pt idx="69">
                  <c:v>49.987200000000001</c:v>
                </c:pt>
                <c:pt idx="70">
                  <c:v>51.816000000000003</c:v>
                </c:pt>
                <c:pt idx="71">
                  <c:v>50.596800000000002</c:v>
                </c:pt>
                <c:pt idx="72">
                  <c:v>49.377600000000001</c:v>
                </c:pt>
                <c:pt idx="73">
                  <c:v>51.511200000000002</c:v>
                </c:pt>
                <c:pt idx="74">
                  <c:v>48.768000000000001</c:v>
                </c:pt>
                <c:pt idx="75">
                  <c:v>61.264800000000001</c:v>
                </c:pt>
                <c:pt idx="76">
                  <c:v>58.8264</c:v>
                </c:pt>
                <c:pt idx="77">
                  <c:v>59.7408</c:v>
                </c:pt>
                <c:pt idx="78">
                  <c:v>57.911999999999999</c:v>
                </c:pt>
                <c:pt idx="79">
                  <c:v>56.692799999999998</c:v>
                </c:pt>
                <c:pt idx="80">
                  <c:v>55.473599999999998</c:v>
                </c:pt>
                <c:pt idx="81">
                  <c:v>56.083199999999998</c:v>
                </c:pt>
                <c:pt idx="82">
                  <c:v>50.292000000000002</c:v>
                </c:pt>
                <c:pt idx="83">
                  <c:v>53.644799999999996</c:v>
                </c:pt>
                <c:pt idx="84">
                  <c:v>48.463200000000001</c:v>
                </c:pt>
                <c:pt idx="85">
                  <c:v>72.847200000000001</c:v>
                </c:pt>
                <c:pt idx="86">
                  <c:v>68.884799999999998</c:v>
                </c:pt>
                <c:pt idx="87">
                  <c:v>66.141599999999997</c:v>
                </c:pt>
                <c:pt idx="88">
                  <c:v>64.007999999999996</c:v>
                </c:pt>
                <c:pt idx="89">
                  <c:v>62.484000000000002</c:v>
                </c:pt>
                <c:pt idx="90">
                  <c:v>62.179200000000002</c:v>
                </c:pt>
                <c:pt idx="91">
                  <c:v>62.788800000000002</c:v>
                </c:pt>
                <c:pt idx="92">
                  <c:v>61.264800000000001</c:v>
                </c:pt>
                <c:pt idx="93">
                  <c:v>60.3504</c:v>
                </c:pt>
                <c:pt idx="94">
                  <c:v>58.216799999999999</c:v>
                </c:pt>
                <c:pt idx="95">
                  <c:v>78.028800000000004</c:v>
                </c:pt>
                <c:pt idx="96">
                  <c:v>82.905600000000007</c:v>
                </c:pt>
                <c:pt idx="97">
                  <c:v>80.467200000000005</c:v>
                </c:pt>
                <c:pt idx="98">
                  <c:v>79.857600000000005</c:v>
                </c:pt>
                <c:pt idx="99">
                  <c:v>78.333600000000004</c:v>
                </c:pt>
                <c:pt idx="100">
                  <c:v>79.552800000000005</c:v>
                </c:pt>
                <c:pt idx="101">
                  <c:v>79.552800000000005</c:v>
                </c:pt>
                <c:pt idx="102">
                  <c:v>79.857600000000005</c:v>
                </c:pt>
                <c:pt idx="103">
                  <c:v>80.162400000000005</c:v>
                </c:pt>
                <c:pt idx="104">
                  <c:v>81.076800000000006</c:v>
                </c:pt>
                <c:pt idx="105">
                  <c:v>98.755200000000002</c:v>
                </c:pt>
                <c:pt idx="106">
                  <c:v>97.231200000000001</c:v>
                </c:pt>
                <c:pt idx="107">
                  <c:v>89.001599999999996</c:v>
                </c:pt>
                <c:pt idx="108">
                  <c:v>97.536000000000001</c:v>
                </c:pt>
                <c:pt idx="109">
                  <c:v>95.7072</c:v>
                </c:pt>
                <c:pt idx="110">
                  <c:v>94.7928</c:v>
                </c:pt>
                <c:pt idx="111">
                  <c:v>94.183199999999999</c:v>
                </c:pt>
                <c:pt idx="112">
                  <c:v>95.7072</c:v>
                </c:pt>
                <c:pt idx="113">
                  <c:v>95.0976</c:v>
                </c:pt>
                <c:pt idx="114">
                  <c:v>93.878399999999999</c:v>
                </c:pt>
              </c:numCache>
            </c:numRef>
          </c:xVal>
          <c:yVal>
            <c:numRef>
              <c:f>(SummDataTable!$AN$2:$AN$16,SummDataTable!$AN$18:$AN$117)</c:f>
              <c:numCache>
                <c:formatCode>0.00</c:formatCode>
                <c:ptCount val="115"/>
                <c:pt idx="0">
                  <c:v>8.1199999999999992</c:v>
                </c:pt>
                <c:pt idx="1">
                  <c:v>8.16</c:v>
                </c:pt>
                <c:pt idx="2">
                  <c:v>7.02</c:v>
                </c:pt>
                <c:pt idx="3">
                  <c:v>5.27</c:v>
                </c:pt>
                <c:pt idx="4">
                  <c:v>2.12</c:v>
                </c:pt>
                <c:pt idx="5">
                  <c:v>1.79</c:v>
                </c:pt>
                <c:pt idx="6">
                  <c:v>0</c:v>
                </c:pt>
                <c:pt idx="7">
                  <c:v>7.48</c:v>
                </c:pt>
                <c:pt idx="8">
                  <c:v>6.53</c:v>
                </c:pt>
                <c:pt idx="9">
                  <c:v>4.47</c:v>
                </c:pt>
                <c:pt idx="10">
                  <c:v>2.66</c:v>
                </c:pt>
                <c:pt idx="11">
                  <c:v>2.29</c:v>
                </c:pt>
                <c:pt idx="12">
                  <c:v>2.5499999999999998</c:v>
                </c:pt>
                <c:pt idx="13">
                  <c:v>1.29</c:v>
                </c:pt>
                <c:pt idx="14" formatCode="General">
                  <c:v>2.2200000000000002</c:v>
                </c:pt>
                <c:pt idx="15">
                  <c:v>8.5399999999999991</c:v>
                </c:pt>
                <c:pt idx="16">
                  <c:v>8.83</c:v>
                </c:pt>
                <c:pt idx="17">
                  <c:v>8.2100000000000009</c:v>
                </c:pt>
                <c:pt idx="18">
                  <c:v>7.57</c:v>
                </c:pt>
                <c:pt idx="19">
                  <c:v>7.03</c:v>
                </c:pt>
                <c:pt idx="20">
                  <c:v>7.02</c:v>
                </c:pt>
                <c:pt idx="21">
                  <c:v>5.18</c:v>
                </c:pt>
                <c:pt idx="22">
                  <c:v>6</c:v>
                </c:pt>
                <c:pt idx="23">
                  <c:v>6.47</c:v>
                </c:pt>
                <c:pt idx="24">
                  <c:v>7.95</c:v>
                </c:pt>
                <c:pt idx="25">
                  <c:v>9.58</c:v>
                </c:pt>
                <c:pt idx="26">
                  <c:v>9.5</c:v>
                </c:pt>
                <c:pt idx="27">
                  <c:v>9.19</c:v>
                </c:pt>
                <c:pt idx="28">
                  <c:v>9.26</c:v>
                </c:pt>
                <c:pt idx="29">
                  <c:v>8.5500000000000007</c:v>
                </c:pt>
                <c:pt idx="30">
                  <c:v>8.92</c:v>
                </c:pt>
                <c:pt idx="31">
                  <c:v>7.04</c:v>
                </c:pt>
                <c:pt idx="32">
                  <c:v>8.07</c:v>
                </c:pt>
                <c:pt idx="33">
                  <c:v>9.3800000000000008</c:v>
                </c:pt>
                <c:pt idx="34">
                  <c:v>9.58</c:v>
                </c:pt>
                <c:pt idx="35">
                  <c:v>9.01</c:v>
                </c:pt>
                <c:pt idx="36">
                  <c:v>7.91</c:v>
                </c:pt>
                <c:pt idx="37">
                  <c:v>7.32</c:v>
                </c:pt>
                <c:pt idx="38">
                  <c:v>7.14</c:v>
                </c:pt>
                <c:pt idx="39">
                  <c:v>6.65</c:v>
                </c:pt>
                <c:pt idx="40">
                  <c:v>6.76</c:v>
                </c:pt>
                <c:pt idx="41">
                  <c:v>5.68</c:v>
                </c:pt>
                <c:pt idx="42">
                  <c:v>6.65</c:v>
                </c:pt>
                <c:pt idx="43">
                  <c:v>7.71</c:v>
                </c:pt>
                <c:pt idx="44">
                  <c:v>8.1199999999999992</c:v>
                </c:pt>
                <c:pt idx="45">
                  <c:v>9.18</c:v>
                </c:pt>
                <c:pt idx="46">
                  <c:v>9.57</c:v>
                </c:pt>
                <c:pt idx="47">
                  <c:v>7.22</c:v>
                </c:pt>
                <c:pt idx="48">
                  <c:v>7.82</c:v>
                </c:pt>
                <c:pt idx="49">
                  <c:v>7.58</c:v>
                </c:pt>
                <c:pt idx="50">
                  <c:v>7.33</c:v>
                </c:pt>
                <c:pt idx="51">
                  <c:v>3.02</c:v>
                </c:pt>
                <c:pt idx="52">
                  <c:v>4.1900000000000004</c:v>
                </c:pt>
                <c:pt idx="53">
                  <c:v>8.64</c:v>
                </c:pt>
                <c:pt idx="54">
                  <c:v>6.73</c:v>
                </c:pt>
                <c:pt idx="55">
                  <c:v>8.32</c:v>
                </c:pt>
                <c:pt idx="56">
                  <c:v>7.33</c:v>
                </c:pt>
                <c:pt idx="57">
                  <c:v>5.9</c:v>
                </c:pt>
                <c:pt idx="58">
                  <c:v>4.7300000000000004</c:v>
                </c:pt>
                <c:pt idx="59">
                  <c:v>4.1900000000000004</c:v>
                </c:pt>
                <c:pt idx="60">
                  <c:v>3.99</c:v>
                </c:pt>
                <c:pt idx="61">
                  <c:v>1.97</c:v>
                </c:pt>
                <c:pt idx="62">
                  <c:v>3.73</c:v>
                </c:pt>
                <c:pt idx="63">
                  <c:v>5.97</c:v>
                </c:pt>
                <c:pt idx="64">
                  <c:v>5.2</c:v>
                </c:pt>
                <c:pt idx="65">
                  <c:v>8.6999999999999993</c:v>
                </c:pt>
                <c:pt idx="66">
                  <c:v>8.48</c:v>
                </c:pt>
                <c:pt idx="67">
                  <c:v>7.42</c:v>
                </c:pt>
                <c:pt idx="68">
                  <c:v>5.78</c:v>
                </c:pt>
                <c:pt idx="69">
                  <c:v>6.06</c:v>
                </c:pt>
                <c:pt idx="70">
                  <c:v>6.06</c:v>
                </c:pt>
                <c:pt idx="71">
                  <c:v>3.81</c:v>
                </c:pt>
                <c:pt idx="72">
                  <c:v>4.01</c:v>
                </c:pt>
                <c:pt idx="73">
                  <c:v>7.7</c:v>
                </c:pt>
                <c:pt idx="74">
                  <c:v>5.34</c:v>
                </c:pt>
                <c:pt idx="75">
                  <c:v>8.99</c:v>
                </c:pt>
                <c:pt idx="76">
                  <c:v>9.11</c:v>
                </c:pt>
                <c:pt idx="77">
                  <c:v>8.61</c:v>
                </c:pt>
                <c:pt idx="78">
                  <c:v>8.08</c:v>
                </c:pt>
                <c:pt idx="79">
                  <c:v>7.2</c:v>
                </c:pt>
                <c:pt idx="80">
                  <c:v>7.03</c:v>
                </c:pt>
                <c:pt idx="81">
                  <c:v>6.1</c:v>
                </c:pt>
                <c:pt idx="82">
                  <c:v>6.56</c:v>
                </c:pt>
                <c:pt idx="83">
                  <c:v>6.11</c:v>
                </c:pt>
                <c:pt idx="84">
                  <c:v>5.33</c:v>
                </c:pt>
                <c:pt idx="85">
                  <c:v>9</c:v>
                </c:pt>
                <c:pt idx="86">
                  <c:v>8.59</c:v>
                </c:pt>
                <c:pt idx="87">
                  <c:v>8.1999999999999993</c:v>
                </c:pt>
                <c:pt idx="88">
                  <c:v>7.14</c:v>
                </c:pt>
                <c:pt idx="89">
                  <c:v>6.09</c:v>
                </c:pt>
                <c:pt idx="90">
                  <c:v>5.25</c:v>
                </c:pt>
                <c:pt idx="91">
                  <c:v>2.67</c:v>
                </c:pt>
                <c:pt idx="92">
                  <c:v>2.83</c:v>
                </c:pt>
                <c:pt idx="93">
                  <c:v>2.11</c:v>
                </c:pt>
                <c:pt idx="94">
                  <c:v>1.4</c:v>
                </c:pt>
                <c:pt idx="95">
                  <c:v>9.91</c:v>
                </c:pt>
                <c:pt idx="96">
                  <c:v>9.5500000000000007</c:v>
                </c:pt>
                <c:pt idx="97">
                  <c:v>9.4499999999999993</c:v>
                </c:pt>
                <c:pt idx="98">
                  <c:v>9.5500000000000007</c:v>
                </c:pt>
                <c:pt idx="99">
                  <c:v>9.5</c:v>
                </c:pt>
                <c:pt idx="100">
                  <c:v>9.8699999999999992</c:v>
                </c:pt>
                <c:pt idx="101">
                  <c:v>9.0500000000000007</c:v>
                </c:pt>
                <c:pt idx="102">
                  <c:v>9.6300000000000008</c:v>
                </c:pt>
                <c:pt idx="103">
                  <c:v>9.44</c:v>
                </c:pt>
                <c:pt idx="104">
                  <c:v>10.35</c:v>
                </c:pt>
                <c:pt idx="105">
                  <c:v>9.5</c:v>
                </c:pt>
                <c:pt idx="106">
                  <c:v>9.33</c:v>
                </c:pt>
                <c:pt idx="107">
                  <c:v>9.11</c:v>
                </c:pt>
                <c:pt idx="108">
                  <c:v>9.39</c:v>
                </c:pt>
                <c:pt idx="109">
                  <c:v>8.9499999999999993</c:v>
                </c:pt>
                <c:pt idx="110">
                  <c:v>9.1999999999999993</c:v>
                </c:pt>
                <c:pt idx="111">
                  <c:v>9.1</c:v>
                </c:pt>
                <c:pt idx="112">
                  <c:v>9.68</c:v>
                </c:pt>
                <c:pt idx="113">
                  <c:v>9.7799999999999994</c:v>
                </c:pt>
                <c:pt idx="114">
                  <c:v>10.37</c:v>
                </c:pt>
              </c:numCache>
            </c:numRef>
          </c:yVal>
          <c:smooth val="0"/>
          <c:extLst>
            <c:ext xmlns:c16="http://schemas.microsoft.com/office/drawing/2014/chart" uri="{C3380CC4-5D6E-409C-BE32-E72D297353CC}">
              <c16:uniqueId val="{00000000-C3F3-494A-8167-BD3BC136FCC9}"/>
            </c:ext>
          </c:extLst>
        </c:ser>
        <c:dLbls>
          <c:showLegendKey val="0"/>
          <c:showVal val="0"/>
          <c:showCatName val="0"/>
          <c:showSerName val="0"/>
          <c:showPercent val="0"/>
          <c:showBubbleSize val="0"/>
        </c:dLbls>
        <c:axId val="1263822680"/>
        <c:axId val="1263823664"/>
      </c:scatterChart>
      <c:valAx>
        <c:axId val="126382268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PoolMaxDepth (cm)</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3823664"/>
        <c:crosses val="autoZero"/>
        <c:crossBetween val="midCat"/>
      </c:valAx>
      <c:valAx>
        <c:axId val="12638236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Discrete DO (mg/L)</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382268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PoolMaxDepth and MinDO_Interval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SummDataTable!$BJ$1</c:f>
              <c:strCache>
                <c:ptCount val="1"/>
                <c:pt idx="0">
                  <c:v>MinDO_Interval</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2700" cap="rnd">
                <a:solidFill>
                  <a:schemeClr val="tx1">
                    <a:lumMod val="65000"/>
                    <a:lumOff val="35000"/>
                  </a:schemeClr>
                </a:solidFill>
                <a:prstDash val="solid"/>
              </a:ln>
              <a:effectLst/>
            </c:spPr>
            <c:trendlineType val="linear"/>
            <c:dispRSqr val="1"/>
            <c:dispEq val="0"/>
            <c:trendlineLbl>
              <c:layout>
                <c:manualLayout>
                  <c:x val="-5.2015529308836399E-2"/>
                  <c:y val="-1.5207421988918052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SummDataTable!$O$2:$O$117</c:f>
              <c:numCache>
                <c:formatCode>0.00</c:formatCode>
                <c:ptCount val="116"/>
                <c:pt idx="0">
                  <c:v>11.619066999999999</c:v>
                </c:pt>
                <c:pt idx="1">
                  <c:v>11.287094</c:v>
                </c:pt>
                <c:pt idx="2">
                  <c:v>10.291174</c:v>
                </c:pt>
                <c:pt idx="3">
                  <c:v>8.0503540000000005</c:v>
                </c:pt>
                <c:pt idx="4">
                  <c:v>0</c:v>
                </c:pt>
                <c:pt idx="5">
                  <c:v>0</c:v>
                </c:pt>
                <c:pt idx="6">
                  <c:v>0</c:v>
                </c:pt>
                <c:pt idx="7">
                  <c:v>31.850242999999999</c:v>
                </c:pt>
                <c:pt idx="8">
                  <c:v>30.402507</c:v>
                </c:pt>
                <c:pt idx="9">
                  <c:v>26.848966999999998</c:v>
                </c:pt>
                <c:pt idx="10">
                  <c:v>11.594291999999999</c:v>
                </c:pt>
                <c:pt idx="11">
                  <c:v>8.2962369999999996</c:v>
                </c:pt>
                <c:pt idx="12">
                  <c:v>7.8595930000000003</c:v>
                </c:pt>
                <c:pt idx="13">
                  <c:v>0</c:v>
                </c:pt>
                <c:pt idx="14">
                  <c:v>0</c:v>
                </c:pt>
                <c:pt idx="15">
                  <c:v>0</c:v>
                </c:pt>
                <c:pt idx="16">
                  <c:v>37.783650000000002</c:v>
                </c:pt>
                <c:pt idx="17">
                  <c:v>37.480165</c:v>
                </c:pt>
                <c:pt idx="18">
                  <c:v>34.141852999999998</c:v>
                </c:pt>
                <c:pt idx="19">
                  <c:v>29.589606</c:v>
                </c:pt>
                <c:pt idx="20">
                  <c:v>28.982635999999999</c:v>
                </c:pt>
                <c:pt idx="21">
                  <c:v>29.134381000000001</c:v>
                </c:pt>
                <c:pt idx="22">
                  <c:v>28.223931</c:v>
                </c:pt>
                <c:pt idx="23">
                  <c:v>26.403033000000001</c:v>
                </c:pt>
                <c:pt idx="24">
                  <c:v>27.161736999999999</c:v>
                </c:pt>
                <c:pt idx="25">
                  <c:v>22.609490000000001</c:v>
                </c:pt>
                <c:pt idx="26">
                  <c:v>24.644068000000001</c:v>
                </c:pt>
                <c:pt idx="27">
                  <c:v>21.438915000000001</c:v>
                </c:pt>
                <c:pt idx="28">
                  <c:v>17.450278999999998</c:v>
                </c:pt>
                <c:pt idx="29">
                  <c:v>20.441755000000001</c:v>
                </c:pt>
                <c:pt idx="30">
                  <c:v>16.951699999999999</c:v>
                </c:pt>
                <c:pt idx="31">
                  <c:v>12.39326</c:v>
                </c:pt>
                <c:pt idx="32">
                  <c:v>9.5442330000000002</c:v>
                </c:pt>
                <c:pt idx="33">
                  <c:v>9.045655</c:v>
                </c:pt>
                <c:pt idx="34">
                  <c:v>10.683845</c:v>
                </c:pt>
                <c:pt idx="35">
                  <c:v>6.8376609999999998</c:v>
                </c:pt>
                <c:pt idx="36">
                  <c:v>13.535966999999999</c:v>
                </c:pt>
                <c:pt idx="37">
                  <c:v>14.783963</c:v>
                </c:pt>
                <c:pt idx="38">
                  <c:v>14.495964000000001</c:v>
                </c:pt>
                <c:pt idx="39">
                  <c:v>13.151966</c:v>
                </c:pt>
                <c:pt idx="40">
                  <c:v>11.519971999999999</c:v>
                </c:pt>
                <c:pt idx="41">
                  <c:v>9.5039770000000008</c:v>
                </c:pt>
                <c:pt idx="42">
                  <c:v>8.9279779999999995</c:v>
                </c:pt>
                <c:pt idx="43">
                  <c:v>8.6399790000000003</c:v>
                </c:pt>
                <c:pt idx="44">
                  <c:v>11.999969</c:v>
                </c:pt>
                <c:pt idx="45">
                  <c:v>5.2799860000000001</c:v>
                </c:pt>
                <c:pt idx="46">
                  <c:v>10.769316</c:v>
                </c:pt>
                <c:pt idx="47">
                  <c:v>9.2475649999999998</c:v>
                </c:pt>
                <c:pt idx="48">
                  <c:v>9.6767760000000003</c:v>
                </c:pt>
                <c:pt idx="49">
                  <c:v>7.3356199999999996</c:v>
                </c:pt>
                <c:pt idx="50">
                  <c:v>7.413659</c:v>
                </c:pt>
                <c:pt idx="51">
                  <c:v>6.4771970000000003</c:v>
                </c:pt>
                <c:pt idx="52">
                  <c:v>0</c:v>
                </c:pt>
                <c:pt idx="53">
                  <c:v>0</c:v>
                </c:pt>
                <c:pt idx="54">
                  <c:v>8.1940449999999991</c:v>
                </c:pt>
                <c:pt idx="55">
                  <c:v>0</c:v>
                </c:pt>
                <c:pt idx="56">
                  <c:v>9.4816800000000008</c:v>
                </c:pt>
                <c:pt idx="57">
                  <c:v>8.8963900000000002</c:v>
                </c:pt>
                <c:pt idx="58">
                  <c:v>6.7893499999999998</c:v>
                </c:pt>
                <c:pt idx="59">
                  <c:v>6.2625900000000003</c:v>
                </c:pt>
                <c:pt idx="60">
                  <c:v>6.1455330000000004</c:v>
                </c:pt>
                <c:pt idx="61">
                  <c:v>6.0870030000000002</c:v>
                </c:pt>
                <c:pt idx="62">
                  <c:v>4.21408</c:v>
                </c:pt>
                <c:pt idx="63">
                  <c:v>4.331137</c:v>
                </c:pt>
                <c:pt idx="64">
                  <c:v>7.4916970000000003</c:v>
                </c:pt>
                <c:pt idx="65">
                  <c:v>2.3832710000000001</c:v>
                </c:pt>
                <c:pt idx="66">
                  <c:v>8.5136310000000002</c:v>
                </c:pt>
                <c:pt idx="67">
                  <c:v>5.6757530000000003</c:v>
                </c:pt>
                <c:pt idx="68">
                  <c:v>5.8553660000000001</c:v>
                </c:pt>
                <c:pt idx="69">
                  <c:v>4.4184669999999997</c:v>
                </c:pt>
                <c:pt idx="70">
                  <c:v>4.7776909999999999</c:v>
                </c:pt>
                <c:pt idx="71">
                  <c:v>4.7776909999999999</c:v>
                </c:pt>
                <c:pt idx="72">
                  <c:v>4.1670090000000002</c:v>
                </c:pt>
                <c:pt idx="73">
                  <c:v>3.7359390000000001</c:v>
                </c:pt>
                <c:pt idx="74">
                  <c:v>5.3524510000000003</c:v>
                </c:pt>
                <c:pt idx="75">
                  <c:v>2.658264</c:v>
                </c:pt>
                <c:pt idx="76">
                  <c:v>13.034291</c:v>
                </c:pt>
                <c:pt idx="77">
                  <c:v>9.8291369999999993</c:v>
                </c:pt>
                <c:pt idx="78">
                  <c:v>6.4103070000000004</c:v>
                </c:pt>
                <c:pt idx="79">
                  <c:v>5.1816649999999997</c:v>
                </c:pt>
                <c:pt idx="80">
                  <c:v>4.2735380000000003</c:v>
                </c:pt>
                <c:pt idx="81">
                  <c:v>4.487215</c:v>
                </c:pt>
                <c:pt idx="82">
                  <c:v>9.8347119999999997</c:v>
                </c:pt>
                <c:pt idx="83">
                  <c:v>4.2201190000000004</c:v>
                </c:pt>
                <c:pt idx="84">
                  <c:v>4.2201190000000004</c:v>
                </c:pt>
                <c:pt idx="85">
                  <c:v>3.1517339999999998</c:v>
                </c:pt>
                <c:pt idx="86">
                  <c:v>36.183860000000003</c:v>
                </c:pt>
                <c:pt idx="87">
                  <c:v>34.686261999999999</c:v>
                </c:pt>
                <c:pt idx="88">
                  <c:v>11.783816</c:v>
                </c:pt>
                <c:pt idx="89">
                  <c:v>28.599257999999999</c:v>
                </c:pt>
                <c:pt idx="90">
                  <c:v>30.048544</c:v>
                </c:pt>
                <c:pt idx="91">
                  <c:v>23.961539999999999</c:v>
                </c:pt>
                <c:pt idx="92">
                  <c:v>21.546063</c:v>
                </c:pt>
                <c:pt idx="93">
                  <c:v>11.401054999999999</c:v>
                </c:pt>
                <c:pt idx="94">
                  <c:v>8.8889569999999996</c:v>
                </c:pt>
                <c:pt idx="95">
                  <c:v>0</c:v>
                </c:pt>
                <c:pt idx="96">
                  <c:v>8.5507919999999995</c:v>
                </c:pt>
                <c:pt idx="97">
                  <c:v>8.5507919999999995</c:v>
                </c:pt>
                <c:pt idx="98">
                  <c:v>11.237546999999999</c:v>
                </c:pt>
                <c:pt idx="99">
                  <c:v>5.4106709999999998</c:v>
                </c:pt>
                <c:pt idx="100">
                  <c:v>4.7826459999999997</c:v>
                </c:pt>
                <c:pt idx="101">
                  <c:v>4.8309559999999996</c:v>
                </c:pt>
                <c:pt idx="102">
                  <c:v>5.4106709999999998</c:v>
                </c:pt>
                <c:pt idx="103">
                  <c:v>4.927575</c:v>
                </c:pt>
                <c:pt idx="104">
                  <c:v>5.3140520000000002</c:v>
                </c:pt>
                <c:pt idx="105">
                  <c:v>5.0241939999999996</c:v>
                </c:pt>
                <c:pt idx="106">
                  <c:v>54.625723999999998</c:v>
                </c:pt>
                <c:pt idx="107">
                  <c:v>53.972304999999999</c:v>
                </c:pt>
                <c:pt idx="108">
                  <c:v>53.841622999999998</c:v>
                </c:pt>
                <c:pt idx="109">
                  <c:v>48.483595999999999</c:v>
                </c:pt>
                <c:pt idx="110">
                  <c:v>44.040356000000003</c:v>
                </c:pt>
                <c:pt idx="111">
                  <c:v>47.699494000000001</c:v>
                </c:pt>
                <c:pt idx="112">
                  <c:v>51.097268</c:v>
                </c:pt>
                <c:pt idx="113">
                  <c:v>46.654029000000001</c:v>
                </c:pt>
                <c:pt idx="114">
                  <c:v>47.960863000000003</c:v>
                </c:pt>
                <c:pt idx="115">
                  <c:v>44.563088999999998</c:v>
                </c:pt>
              </c:numCache>
            </c:numRef>
          </c:xVal>
          <c:yVal>
            <c:numRef>
              <c:f>SummDataTable!$BJ$2:$BJ$117</c:f>
              <c:numCache>
                <c:formatCode>0.00</c:formatCode>
                <c:ptCount val="116"/>
                <c:pt idx="0">
                  <c:v>6.38</c:v>
                </c:pt>
                <c:pt idx="1">
                  <c:v>6.36</c:v>
                </c:pt>
                <c:pt idx="2">
                  <c:v>5</c:v>
                </c:pt>
                <c:pt idx="3">
                  <c:v>1.07</c:v>
                </c:pt>
                <c:pt idx="4">
                  <c:v>0.74</c:v>
                </c:pt>
                <c:pt idx="7" formatCode="General">
                  <c:v>5.46</c:v>
                </c:pt>
                <c:pt idx="8" formatCode="General">
                  <c:v>4.45</c:v>
                </c:pt>
                <c:pt idx="9" formatCode="General">
                  <c:v>1.19</c:v>
                </c:pt>
                <c:pt idx="10" formatCode="General">
                  <c:v>0.09</c:v>
                </c:pt>
                <c:pt idx="11" formatCode="General">
                  <c:v>0</c:v>
                </c:pt>
                <c:pt idx="12" formatCode="General">
                  <c:v>0</c:v>
                </c:pt>
                <c:pt idx="16" formatCode="General">
                  <c:v>5.91</c:v>
                </c:pt>
                <c:pt idx="17" formatCode="General">
                  <c:v>7.04</c:v>
                </c:pt>
                <c:pt idx="18" formatCode="General">
                  <c:v>4.9000000000000004</c:v>
                </c:pt>
                <c:pt idx="19" formatCode="General">
                  <c:v>2.4</c:v>
                </c:pt>
                <c:pt idx="20" formatCode="General">
                  <c:v>0.77</c:v>
                </c:pt>
                <c:pt idx="21" formatCode="General">
                  <c:v>0</c:v>
                </c:pt>
                <c:pt idx="22" formatCode="General">
                  <c:v>0</c:v>
                </c:pt>
                <c:pt idx="23" formatCode="General">
                  <c:v>2.4700000000000002</c:v>
                </c:pt>
                <c:pt idx="24" formatCode="General">
                  <c:v>0</c:v>
                </c:pt>
                <c:pt idx="26" formatCode="General">
                  <c:v>7.03</c:v>
                </c:pt>
                <c:pt idx="27" formatCode="General">
                  <c:v>6.71</c:v>
                </c:pt>
                <c:pt idx="28" formatCode="General">
                  <c:v>6.76</c:v>
                </c:pt>
                <c:pt idx="29" formatCode="General">
                  <c:v>6.04</c:v>
                </c:pt>
                <c:pt idx="30" formatCode="General">
                  <c:v>6.06</c:v>
                </c:pt>
                <c:pt idx="31" formatCode="General">
                  <c:v>0.96</c:v>
                </c:pt>
                <c:pt idx="32" formatCode="General">
                  <c:v>3.2</c:v>
                </c:pt>
                <c:pt idx="33" formatCode="General">
                  <c:v>6.88</c:v>
                </c:pt>
                <c:pt idx="34" formatCode="General">
                  <c:v>8.6199999999999992</c:v>
                </c:pt>
                <c:pt idx="36" formatCode="General">
                  <c:v>6.52</c:v>
                </c:pt>
                <c:pt idx="37" formatCode="General">
                  <c:v>7.04</c:v>
                </c:pt>
                <c:pt idx="38" formatCode="General">
                  <c:v>6.3</c:v>
                </c:pt>
                <c:pt idx="39" formatCode="General">
                  <c:v>5.8</c:v>
                </c:pt>
                <c:pt idx="40" formatCode="General">
                  <c:v>6.22</c:v>
                </c:pt>
                <c:pt idx="41" formatCode="General">
                  <c:v>0</c:v>
                </c:pt>
                <c:pt idx="42" formatCode="General">
                  <c:v>0.34</c:v>
                </c:pt>
                <c:pt idx="43" formatCode="General">
                  <c:v>2.4900000000000002</c:v>
                </c:pt>
                <c:pt idx="44" formatCode="General">
                  <c:v>0</c:v>
                </c:pt>
                <c:pt idx="46" formatCode="General">
                  <c:v>6.5</c:v>
                </c:pt>
                <c:pt idx="47" formatCode="General">
                  <c:v>4.96</c:v>
                </c:pt>
                <c:pt idx="48" formatCode="General">
                  <c:v>3.06</c:v>
                </c:pt>
                <c:pt idx="49" formatCode="General">
                  <c:v>2.91</c:v>
                </c:pt>
                <c:pt idx="50" formatCode="General">
                  <c:v>2.5299999999999998</c:v>
                </c:pt>
                <c:pt idx="51" formatCode="General">
                  <c:v>1.5</c:v>
                </c:pt>
                <c:pt idx="52" formatCode="General">
                  <c:v>1.02</c:v>
                </c:pt>
                <c:pt idx="53" formatCode="General">
                  <c:v>3.96</c:v>
                </c:pt>
                <c:pt idx="54" formatCode="General">
                  <c:v>0</c:v>
                </c:pt>
                <c:pt idx="56" formatCode="General">
                  <c:v>5.59</c:v>
                </c:pt>
                <c:pt idx="57" formatCode="General">
                  <c:v>5.33</c:v>
                </c:pt>
                <c:pt idx="58" formatCode="General">
                  <c:v>1.82</c:v>
                </c:pt>
                <c:pt idx="59" formatCode="General">
                  <c:v>0</c:v>
                </c:pt>
                <c:pt idx="60" formatCode="General">
                  <c:v>1.27</c:v>
                </c:pt>
                <c:pt idx="61" formatCode="General">
                  <c:v>0</c:v>
                </c:pt>
                <c:pt idx="62" formatCode="General">
                  <c:v>0</c:v>
                </c:pt>
                <c:pt idx="63" formatCode="General">
                  <c:v>2.86</c:v>
                </c:pt>
                <c:pt idx="64" formatCode="General">
                  <c:v>0</c:v>
                </c:pt>
                <c:pt idx="76" formatCode="General">
                  <c:v>7.15</c:v>
                </c:pt>
                <c:pt idx="77" formatCode="General">
                  <c:v>7.26</c:v>
                </c:pt>
                <c:pt idx="78" formatCode="General">
                  <c:v>6.64</c:v>
                </c:pt>
                <c:pt idx="79" formatCode="General">
                  <c:v>6.22</c:v>
                </c:pt>
                <c:pt idx="80" formatCode="General">
                  <c:v>5.72</c:v>
                </c:pt>
                <c:pt idx="81" formatCode="General">
                  <c:v>4.72</c:v>
                </c:pt>
                <c:pt idx="82" formatCode="General">
                  <c:v>3.98</c:v>
                </c:pt>
                <c:pt idx="83" formatCode="General">
                  <c:v>2.5299999999999998</c:v>
                </c:pt>
                <c:pt idx="84" formatCode="General">
                  <c:v>0</c:v>
                </c:pt>
                <c:pt idx="86" formatCode="General">
                  <c:v>6.97</c:v>
                </c:pt>
                <c:pt idx="87" formatCode="General">
                  <c:v>6.88</c:v>
                </c:pt>
                <c:pt idx="88" formatCode="General">
                  <c:v>6.1</c:v>
                </c:pt>
                <c:pt idx="89" formatCode="General">
                  <c:v>5.7</c:v>
                </c:pt>
                <c:pt idx="90" formatCode="General">
                  <c:v>4</c:v>
                </c:pt>
                <c:pt idx="91" formatCode="General">
                  <c:v>0.47</c:v>
                </c:pt>
                <c:pt idx="92" formatCode="General">
                  <c:v>0.39</c:v>
                </c:pt>
                <c:pt idx="93" formatCode="General">
                  <c:v>0.39</c:v>
                </c:pt>
                <c:pt idx="94" formatCode="General">
                  <c:v>0</c:v>
                </c:pt>
                <c:pt idx="96" formatCode="General">
                  <c:v>8.1300000000000008</c:v>
                </c:pt>
                <c:pt idx="97" formatCode="General">
                  <c:v>7.5</c:v>
                </c:pt>
                <c:pt idx="98" formatCode="General">
                  <c:v>7.98</c:v>
                </c:pt>
                <c:pt idx="99" formatCode="General">
                  <c:v>7.93</c:v>
                </c:pt>
                <c:pt idx="100" formatCode="General">
                  <c:v>7.76</c:v>
                </c:pt>
                <c:pt idx="101" formatCode="General">
                  <c:v>7.16</c:v>
                </c:pt>
                <c:pt idx="102" formatCode="General">
                  <c:v>7.25</c:v>
                </c:pt>
                <c:pt idx="103" formatCode="General">
                  <c:v>8.36</c:v>
                </c:pt>
                <c:pt idx="104" formatCode="General">
                  <c:v>0</c:v>
                </c:pt>
                <c:pt idx="106" formatCode="General">
                  <c:v>8.0299999999999994</c:v>
                </c:pt>
                <c:pt idx="107" formatCode="General">
                  <c:v>8.4499999999999993</c:v>
                </c:pt>
                <c:pt idx="108" formatCode="General">
                  <c:v>8.24</c:v>
                </c:pt>
                <c:pt idx="109" formatCode="General">
                  <c:v>7.73</c:v>
                </c:pt>
                <c:pt idx="110" formatCode="General">
                  <c:v>7.18</c:v>
                </c:pt>
                <c:pt idx="111" formatCode="General">
                  <c:v>8.1300000000000008</c:v>
                </c:pt>
                <c:pt idx="112" formatCode="General">
                  <c:v>8.34</c:v>
                </c:pt>
                <c:pt idx="113" formatCode="General">
                  <c:v>9.41</c:v>
                </c:pt>
                <c:pt idx="114" formatCode="General">
                  <c:v>9.5</c:v>
                </c:pt>
              </c:numCache>
            </c:numRef>
          </c:yVal>
          <c:smooth val="0"/>
          <c:extLst>
            <c:ext xmlns:c16="http://schemas.microsoft.com/office/drawing/2014/chart" uri="{C3380CC4-5D6E-409C-BE32-E72D297353CC}">
              <c16:uniqueId val="{00000000-8447-4898-876E-D69A892204FF}"/>
            </c:ext>
          </c:extLst>
        </c:ser>
        <c:dLbls>
          <c:showLegendKey val="0"/>
          <c:showVal val="0"/>
          <c:showCatName val="0"/>
          <c:showSerName val="0"/>
          <c:showPercent val="0"/>
          <c:showBubbleSize val="0"/>
        </c:dLbls>
        <c:axId val="1263822680"/>
        <c:axId val="1263823664"/>
      </c:scatterChart>
      <c:valAx>
        <c:axId val="126382268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PoolMaxD (cm)</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3823664"/>
        <c:crosses val="autoZero"/>
        <c:crossBetween val="midCat"/>
      </c:valAx>
      <c:valAx>
        <c:axId val="12638236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Cont DO (mg/L)</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382268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PoolMaxDepth and MaxDO_Interval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SummDataTable!$BK$1</c:f>
              <c:strCache>
                <c:ptCount val="1"/>
                <c:pt idx="0">
                  <c:v>MaxDO_Interval</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2700" cap="rnd">
                <a:solidFill>
                  <a:schemeClr val="tx1">
                    <a:lumMod val="65000"/>
                    <a:lumOff val="35000"/>
                  </a:schemeClr>
                </a:solidFill>
                <a:prstDash val="solid"/>
              </a:ln>
              <a:effectLst/>
            </c:spPr>
            <c:trendlineType val="linear"/>
            <c:dispRSqr val="1"/>
            <c:dispEq val="0"/>
            <c:trendlineLbl>
              <c:layout>
                <c:manualLayout>
                  <c:x val="-5.2015529308836399E-2"/>
                  <c:y val="-1.5207421988918052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SummDataTable!$S$2:$S$117</c:f>
              <c:numCache>
                <c:formatCode>0.00</c:formatCode>
                <c:ptCount val="116"/>
                <c:pt idx="0">
                  <c:v>100.8888</c:v>
                </c:pt>
                <c:pt idx="1">
                  <c:v>96.621600000000001</c:v>
                </c:pt>
                <c:pt idx="2">
                  <c:v>96.926400000000001</c:v>
                </c:pt>
                <c:pt idx="3">
                  <c:v>85.953599999999994</c:v>
                </c:pt>
                <c:pt idx="4">
                  <c:v>64.922399999999996</c:v>
                </c:pt>
                <c:pt idx="5">
                  <c:v>38.404800000000002</c:v>
                </c:pt>
                <c:pt idx="6">
                  <c:v>0</c:v>
                </c:pt>
                <c:pt idx="7">
                  <c:v>56.387999999999998</c:v>
                </c:pt>
                <c:pt idx="8">
                  <c:v>56.692799999999998</c:v>
                </c:pt>
                <c:pt idx="9">
                  <c:v>54.863999999999997</c:v>
                </c:pt>
                <c:pt idx="10">
                  <c:v>53.949599999999997</c:v>
                </c:pt>
                <c:pt idx="11">
                  <c:v>53.949599999999997</c:v>
                </c:pt>
                <c:pt idx="12">
                  <c:v>53.035200000000003</c:v>
                </c:pt>
                <c:pt idx="13">
                  <c:v>33.832799999999999</c:v>
                </c:pt>
                <c:pt idx="14" formatCode="General">
                  <c:v>21.335999999999999</c:v>
                </c:pt>
                <c:pt idx="15">
                  <c:v>0</c:v>
                </c:pt>
                <c:pt idx="16">
                  <c:v>52.120800000000003</c:v>
                </c:pt>
                <c:pt idx="17">
                  <c:v>48.768000000000001</c:v>
                </c:pt>
                <c:pt idx="18">
                  <c:v>49.987200000000001</c:v>
                </c:pt>
                <c:pt idx="19">
                  <c:v>48.768000000000001</c:v>
                </c:pt>
                <c:pt idx="20">
                  <c:v>48.768000000000001</c:v>
                </c:pt>
                <c:pt idx="21">
                  <c:v>48.463200000000001</c:v>
                </c:pt>
                <c:pt idx="22">
                  <c:v>46.329599999999999</c:v>
                </c:pt>
                <c:pt idx="23">
                  <c:v>47.5488</c:v>
                </c:pt>
                <c:pt idx="24">
                  <c:v>46.9392</c:v>
                </c:pt>
                <c:pt idx="25">
                  <c:v>42.976799999999997</c:v>
                </c:pt>
                <c:pt idx="26">
                  <c:v>96.926400000000001</c:v>
                </c:pt>
                <c:pt idx="27">
                  <c:v>95.7072</c:v>
                </c:pt>
                <c:pt idx="28">
                  <c:v>95.0976</c:v>
                </c:pt>
                <c:pt idx="29">
                  <c:v>95.7072</c:v>
                </c:pt>
                <c:pt idx="30">
                  <c:v>93.268799999999999</c:v>
                </c:pt>
                <c:pt idx="31">
                  <c:v>95.0976</c:v>
                </c:pt>
                <c:pt idx="32">
                  <c:v>96.012</c:v>
                </c:pt>
                <c:pt idx="33">
                  <c:v>95.0976</c:v>
                </c:pt>
                <c:pt idx="34">
                  <c:v>95.0976</c:v>
                </c:pt>
                <c:pt idx="35">
                  <c:v>92.659199999999998</c:v>
                </c:pt>
                <c:pt idx="36">
                  <c:v>61.264800000000001</c:v>
                </c:pt>
                <c:pt idx="37">
                  <c:v>59.7408</c:v>
                </c:pt>
                <c:pt idx="38">
                  <c:v>59.1312</c:v>
                </c:pt>
                <c:pt idx="39">
                  <c:v>56.083199999999998</c:v>
                </c:pt>
                <c:pt idx="40">
                  <c:v>51.816000000000003</c:v>
                </c:pt>
                <c:pt idx="41">
                  <c:v>53.34</c:v>
                </c:pt>
                <c:pt idx="42">
                  <c:v>54.863999999999997</c:v>
                </c:pt>
                <c:pt idx="43">
                  <c:v>55.168799999999997</c:v>
                </c:pt>
                <c:pt idx="44">
                  <c:v>53.035200000000003</c:v>
                </c:pt>
                <c:pt idx="45">
                  <c:v>52.120800000000003</c:v>
                </c:pt>
                <c:pt idx="46">
                  <c:v>67.055999999999997</c:v>
                </c:pt>
                <c:pt idx="47">
                  <c:v>64.007999999999996</c:v>
                </c:pt>
                <c:pt idx="48">
                  <c:v>63.093600000000002</c:v>
                </c:pt>
                <c:pt idx="49">
                  <c:v>61.569600000000001</c:v>
                </c:pt>
                <c:pt idx="50">
                  <c:v>61.264800000000001</c:v>
                </c:pt>
                <c:pt idx="51">
                  <c:v>58.8264</c:v>
                </c:pt>
                <c:pt idx="52">
                  <c:v>47.244</c:v>
                </c:pt>
                <c:pt idx="53">
                  <c:v>47.5488</c:v>
                </c:pt>
                <c:pt idx="54">
                  <c:v>60.96</c:v>
                </c:pt>
                <c:pt idx="55">
                  <c:v>46.634399999999999</c:v>
                </c:pt>
                <c:pt idx="56">
                  <c:v>61.264800000000001</c:v>
                </c:pt>
                <c:pt idx="57">
                  <c:v>66.751199999999997</c:v>
                </c:pt>
                <c:pt idx="58">
                  <c:v>64.617599999999996</c:v>
                </c:pt>
                <c:pt idx="59">
                  <c:v>63.703200000000002</c:v>
                </c:pt>
                <c:pt idx="60">
                  <c:v>65.227199999999996</c:v>
                </c:pt>
                <c:pt idx="61">
                  <c:v>62.179200000000002</c:v>
                </c:pt>
                <c:pt idx="62">
                  <c:v>62.179200000000002</c:v>
                </c:pt>
                <c:pt idx="63">
                  <c:v>59.436</c:v>
                </c:pt>
                <c:pt idx="64">
                  <c:v>59.436</c:v>
                </c:pt>
                <c:pt idx="65">
                  <c:v>49.377600000000001</c:v>
                </c:pt>
                <c:pt idx="66">
                  <c:v>51.206400000000002</c:v>
                </c:pt>
                <c:pt idx="67">
                  <c:v>49.072800000000001</c:v>
                </c:pt>
                <c:pt idx="68">
                  <c:v>51.816000000000003</c:v>
                </c:pt>
                <c:pt idx="69">
                  <c:v>53.949599999999997</c:v>
                </c:pt>
                <c:pt idx="70">
                  <c:v>49.987200000000001</c:v>
                </c:pt>
                <c:pt idx="71">
                  <c:v>51.816000000000003</c:v>
                </c:pt>
                <c:pt idx="72">
                  <c:v>50.596800000000002</c:v>
                </c:pt>
                <c:pt idx="73">
                  <c:v>49.377600000000001</c:v>
                </c:pt>
                <c:pt idx="74">
                  <c:v>51.511200000000002</c:v>
                </c:pt>
                <c:pt idx="75">
                  <c:v>48.768000000000001</c:v>
                </c:pt>
                <c:pt idx="76">
                  <c:v>61.264800000000001</c:v>
                </c:pt>
                <c:pt idx="77">
                  <c:v>58.8264</c:v>
                </c:pt>
                <c:pt idx="78">
                  <c:v>59.7408</c:v>
                </c:pt>
                <c:pt idx="79">
                  <c:v>57.911999999999999</c:v>
                </c:pt>
                <c:pt idx="80">
                  <c:v>56.692799999999998</c:v>
                </c:pt>
                <c:pt idx="81">
                  <c:v>55.473599999999998</c:v>
                </c:pt>
                <c:pt idx="82">
                  <c:v>56.083199999999998</c:v>
                </c:pt>
                <c:pt idx="83">
                  <c:v>50.292000000000002</c:v>
                </c:pt>
                <c:pt idx="84">
                  <c:v>53.644799999999996</c:v>
                </c:pt>
                <c:pt idx="85">
                  <c:v>48.463200000000001</c:v>
                </c:pt>
                <c:pt idx="86">
                  <c:v>72.847200000000001</c:v>
                </c:pt>
                <c:pt idx="87">
                  <c:v>68.884799999999998</c:v>
                </c:pt>
                <c:pt idx="88">
                  <c:v>66.141599999999997</c:v>
                </c:pt>
                <c:pt idx="89">
                  <c:v>64.007999999999996</c:v>
                </c:pt>
                <c:pt idx="90">
                  <c:v>62.484000000000002</c:v>
                </c:pt>
                <c:pt idx="91">
                  <c:v>62.179200000000002</c:v>
                </c:pt>
                <c:pt idx="92">
                  <c:v>62.788800000000002</c:v>
                </c:pt>
                <c:pt idx="93">
                  <c:v>61.264800000000001</c:v>
                </c:pt>
                <c:pt idx="94">
                  <c:v>60.3504</c:v>
                </c:pt>
                <c:pt idx="95">
                  <c:v>58.216799999999999</c:v>
                </c:pt>
                <c:pt idx="96">
                  <c:v>78.028800000000004</c:v>
                </c:pt>
                <c:pt idx="97">
                  <c:v>82.905600000000007</c:v>
                </c:pt>
                <c:pt idx="98">
                  <c:v>80.467200000000005</c:v>
                </c:pt>
                <c:pt idx="99">
                  <c:v>79.857600000000005</c:v>
                </c:pt>
                <c:pt idx="100">
                  <c:v>78.333600000000004</c:v>
                </c:pt>
                <c:pt idx="101">
                  <c:v>79.552800000000005</c:v>
                </c:pt>
                <c:pt idx="102">
                  <c:v>79.552800000000005</c:v>
                </c:pt>
                <c:pt idx="103">
                  <c:v>79.857600000000005</c:v>
                </c:pt>
                <c:pt idx="104">
                  <c:v>80.162400000000005</c:v>
                </c:pt>
                <c:pt idx="105">
                  <c:v>81.076800000000006</c:v>
                </c:pt>
                <c:pt idx="106">
                  <c:v>98.755200000000002</c:v>
                </c:pt>
                <c:pt idx="107">
                  <c:v>97.231200000000001</c:v>
                </c:pt>
                <c:pt idx="108">
                  <c:v>89.001599999999996</c:v>
                </c:pt>
                <c:pt idx="109">
                  <c:v>97.536000000000001</c:v>
                </c:pt>
                <c:pt idx="110">
                  <c:v>95.7072</c:v>
                </c:pt>
                <c:pt idx="111">
                  <c:v>94.7928</c:v>
                </c:pt>
                <c:pt idx="112">
                  <c:v>94.183199999999999</c:v>
                </c:pt>
                <c:pt idx="113">
                  <c:v>95.7072</c:v>
                </c:pt>
                <c:pt idx="114">
                  <c:v>95.0976</c:v>
                </c:pt>
                <c:pt idx="115">
                  <c:v>93.878399999999999</c:v>
                </c:pt>
              </c:numCache>
            </c:numRef>
          </c:xVal>
          <c:yVal>
            <c:numRef>
              <c:f>SummDataTable!$BK$2:$BK$117</c:f>
              <c:numCache>
                <c:formatCode>0.00</c:formatCode>
                <c:ptCount val="116"/>
                <c:pt idx="0">
                  <c:v>8.75</c:v>
                </c:pt>
                <c:pt idx="1">
                  <c:v>9.52</c:v>
                </c:pt>
                <c:pt idx="2">
                  <c:v>10.62</c:v>
                </c:pt>
                <c:pt idx="3">
                  <c:v>9.14</c:v>
                </c:pt>
                <c:pt idx="4">
                  <c:v>6.31</c:v>
                </c:pt>
                <c:pt idx="7" formatCode="General">
                  <c:v>7.68</c:v>
                </c:pt>
                <c:pt idx="8" formatCode="General">
                  <c:v>6.73</c:v>
                </c:pt>
                <c:pt idx="9" formatCode="General">
                  <c:v>5.21</c:v>
                </c:pt>
                <c:pt idx="10" formatCode="General">
                  <c:v>2.36</c:v>
                </c:pt>
                <c:pt idx="11" formatCode="General">
                  <c:v>2.4700000000000002</c:v>
                </c:pt>
                <c:pt idx="12" formatCode="General">
                  <c:v>3.06</c:v>
                </c:pt>
                <c:pt idx="16" formatCode="General">
                  <c:v>8.93</c:v>
                </c:pt>
                <c:pt idx="17" formatCode="General">
                  <c:v>8.93</c:v>
                </c:pt>
                <c:pt idx="18" formatCode="General">
                  <c:v>8.35</c:v>
                </c:pt>
                <c:pt idx="19" formatCode="General">
                  <c:v>8.3699999999999992</c:v>
                </c:pt>
                <c:pt idx="20" formatCode="General">
                  <c:v>8.76</c:v>
                </c:pt>
                <c:pt idx="21" formatCode="General">
                  <c:v>10.43</c:v>
                </c:pt>
                <c:pt idx="22" formatCode="General">
                  <c:v>11.15</c:v>
                </c:pt>
                <c:pt idx="23" formatCode="General">
                  <c:v>7.28</c:v>
                </c:pt>
                <c:pt idx="24" formatCode="General">
                  <c:v>8.99</c:v>
                </c:pt>
                <c:pt idx="26" formatCode="General">
                  <c:v>9.8800000000000008</c:v>
                </c:pt>
                <c:pt idx="27" formatCode="General">
                  <c:v>10.14</c:v>
                </c:pt>
                <c:pt idx="28" formatCode="General">
                  <c:v>9.7799999999999994</c:v>
                </c:pt>
                <c:pt idx="29" formatCode="General">
                  <c:v>9.8800000000000008</c:v>
                </c:pt>
                <c:pt idx="30" formatCode="General">
                  <c:v>9.89</c:v>
                </c:pt>
                <c:pt idx="31" formatCode="General">
                  <c:v>8.92</c:v>
                </c:pt>
                <c:pt idx="32" formatCode="General">
                  <c:v>7.82</c:v>
                </c:pt>
                <c:pt idx="33" formatCode="General">
                  <c:v>9.5</c:v>
                </c:pt>
                <c:pt idx="34" formatCode="General">
                  <c:v>10.54</c:v>
                </c:pt>
                <c:pt idx="36" formatCode="General">
                  <c:v>9.5500000000000007</c:v>
                </c:pt>
                <c:pt idx="37" formatCode="General">
                  <c:v>8.5399999999999991</c:v>
                </c:pt>
                <c:pt idx="38" formatCode="General">
                  <c:v>8</c:v>
                </c:pt>
                <c:pt idx="39" formatCode="General">
                  <c:v>10.69</c:v>
                </c:pt>
                <c:pt idx="40" formatCode="General">
                  <c:v>10.79</c:v>
                </c:pt>
                <c:pt idx="41" formatCode="General">
                  <c:v>9.17</c:v>
                </c:pt>
                <c:pt idx="42" formatCode="General">
                  <c:v>9.5</c:v>
                </c:pt>
                <c:pt idx="43" formatCode="General">
                  <c:v>8.69</c:v>
                </c:pt>
                <c:pt idx="44" formatCode="General">
                  <c:v>10.119999999999999</c:v>
                </c:pt>
                <c:pt idx="46" formatCode="General">
                  <c:v>10.92</c:v>
                </c:pt>
                <c:pt idx="47" formatCode="General">
                  <c:v>10.6</c:v>
                </c:pt>
                <c:pt idx="48" formatCode="General">
                  <c:v>8.68</c:v>
                </c:pt>
                <c:pt idx="49" formatCode="General">
                  <c:v>9.48</c:v>
                </c:pt>
                <c:pt idx="50" formatCode="General">
                  <c:v>11.77</c:v>
                </c:pt>
                <c:pt idx="51" formatCode="General">
                  <c:v>8.69</c:v>
                </c:pt>
                <c:pt idx="52" formatCode="General">
                  <c:v>7.08</c:v>
                </c:pt>
                <c:pt idx="53" formatCode="General">
                  <c:v>8.64</c:v>
                </c:pt>
                <c:pt idx="54" formatCode="General">
                  <c:v>9.66</c:v>
                </c:pt>
                <c:pt idx="56" formatCode="General">
                  <c:v>8.51</c:v>
                </c:pt>
                <c:pt idx="57" formatCode="General">
                  <c:v>7.34</c:v>
                </c:pt>
                <c:pt idx="58" formatCode="General">
                  <c:v>6.68</c:v>
                </c:pt>
                <c:pt idx="59" formatCode="General">
                  <c:v>7.01</c:v>
                </c:pt>
                <c:pt idx="60" formatCode="General">
                  <c:v>5.41</c:v>
                </c:pt>
                <c:pt idx="61" formatCode="General">
                  <c:v>5.47</c:v>
                </c:pt>
                <c:pt idx="62" formatCode="General">
                  <c:v>5.54</c:v>
                </c:pt>
                <c:pt idx="63" formatCode="General">
                  <c:v>6.48</c:v>
                </c:pt>
                <c:pt idx="64" formatCode="General">
                  <c:v>6.28</c:v>
                </c:pt>
                <c:pt idx="76" formatCode="General">
                  <c:v>9.17</c:v>
                </c:pt>
                <c:pt idx="77" formatCode="General">
                  <c:v>9.92</c:v>
                </c:pt>
                <c:pt idx="78" formatCode="General">
                  <c:v>10</c:v>
                </c:pt>
                <c:pt idx="79" formatCode="General">
                  <c:v>10.87</c:v>
                </c:pt>
                <c:pt idx="80" formatCode="General">
                  <c:v>10.61</c:v>
                </c:pt>
                <c:pt idx="81" formatCode="General">
                  <c:v>8.6</c:v>
                </c:pt>
                <c:pt idx="82" formatCode="General">
                  <c:v>7.83</c:v>
                </c:pt>
                <c:pt idx="83" formatCode="General">
                  <c:v>6.84</c:v>
                </c:pt>
                <c:pt idx="84" formatCode="General">
                  <c:v>7.34</c:v>
                </c:pt>
                <c:pt idx="86" formatCode="General">
                  <c:v>9</c:v>
                </c:pt>
                <c:pt idx="87" formatCode="General">
                  <c:v>8.9499999999999993</c:v>
                </c:pt>
                <c:pt idx="88" formatCode="General">
                  <c:v>8.68</c:v>
                </c:pt>
                <c:pt idx="89" formatCode="General">
                  <c:v>7.46</c:v>
                </c:pt>
                <c:pt idx="90" formatCode="General">
                  <c:v>6.18</c:v>
                </c:pt>
                <c:pt idx="91" formatCode="General">
                  <c:v>5.65</c:v>
                </c:pt>
                <c:pt idx="92" formatCode="General">
                  <c:v>3.28</c:v>
                </c:pt>
                <c:pt idx="93" formatCode="General">
                  <c:v>3.64</c:v>
                </c:pt>
                <c:pt idx="94" formatCode="General">
                  <c:v>3.11</c:v>
                </c:pt>
                <c:pt idx="96" formatCode="General">
                  <c:v>9.91</c:v>
                </c:pt>
                <c:pt idx="97" formatCode="General">
                  <c:v>9.82</c:v>
                </c:pt>
                <c:pt idx="98" formatCode="General">
                  <c:v>9.7100000000000009</c:v>
                </c:pt>
                <c:pt idx="99" formatCode="General">
                  <c:v>9.8000000000000007</c:v>
                </c:pt>
                <c:pt idx="100" formatCode="General">
                  <c:v>10.08</c:v>
                </c:pt>
                <c:pt idx="101" formatCode="General">
                  <c:v>9.92</c:v>
                </c:pt>
                <c:pt idx="102" formatCode="General">
                  <c:v>10.02</c:v>
                </c:pt>
                <c:pt idx="103" formatCode="General">
                  <c:v>10.15</c:v>
                </c:pt>
                <c:pt idx="104" formatCode="General">
                  <c:v>10.89</c:v>
                </c:pt>
                <c:pt idx="106" formatCode="General">
                  <c:v>9.52</c:v>
                </c:pt>
                <c:pt idx="107" formatCode="General">
                  <c:v>9.69</c:v>
                </c:pt>
                <c:pt idx="108" formatCode="General">
                  <c:v>9.65</c:v>
                </c:pt>
                <c:pt idx="109" formatCode="General">
                  <c:v>9.3800000000000008</c:v>
                </c:pt>
                <c:pt idx="110" formatCode="General">
                  <c:v>9.44</c:v>
                </c:pt>
                <c:pt idx="111" formatCode="General">
                  <c:v>9.48</c:v>
                </c:pt>
                <c:pt idx="112" formatCode="General">
                  <c:v>9.89</c:v>
                </c:pt>
                <c:pt idx="113" formatCode="General">
                  <c:v>10.119999999999999</c:v>
                </c:pt>
                <c:pt idx="114" formatCode="General">
                  <c:v>10.61</c:v>
                </c:pt>
              </c:numCache>
            </c:numRef>
          </c:yVal>
          <c:smooth val="0"/>
          <c:extLst>
            <c:ext xmlns:c16="http://schemas.microsoft.com/office/drawing/2014/chart" uri="{C3380CC4-5D6E-409C-BE32-E72D297353CC}">
              <c16:uniqueId val="{00000000-E14C-435E-B958-4A14F1976CF0}"/>
            </c:ext>
          </c:extLst>
        </c:ser>
        <c:dLbls>
          <c:showLegendKey val="0"/>
          <c:showVal val="0"/>
          <c:showCatName val="0"/>
          <c:showSerName val="0"/>
          <c:showPercent val="0"/>
          <c:showBubbleSize val="0"/>
        </c:dLbls>
        <c:axId val="1263822680"/>
        <c:axId val="1263823664"/>
      </c:scatterChart>
      <c:valAx>
        <c:axId val="126382268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PoolMaxD (cm)</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3823664"/>
        <c:crosses val="autoZero"/>
        <c:crossBetween val="midCat"/>
      </c:valAx>
      <c:valAx>
        <c:axId val="12638236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Cont DO (mg/L)</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382268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PoolMaxDepth and HoursBelow3.0mg/L_DO_Interval</a:t>
            </a:r>
          </a:p>
        </c:rich>
      </c:tx>
      <c:layout>
        <c:manualLayout>
          <c:xMode val="edge"/>
          <c:yMode val="edge"/>
          <c:x val="0.27672900262467193"/>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SummDataTable!$BN$1</c:f>
              <c:strCache>
                <c:ptCount val="1"/>
                <c:pt idx="0">
                  <c:v>HoursBelow_3.0 DO_mg/L_Interval</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2700" cap="rnd">
                <a:solidFill>
                  <a:schemeClr val="tx1">
                    <a:lumMod val="65000"/>
                    <a:lumOff val="35000"/>
                  </a:schemeClr>
                </a:solidFill>
                <a:prstDash val="solid"/>
              </a:ln>
              <a:effectLst/>
            </c:spPr>
            <c:trendlineType val="linear"/>
            <c:dispRSqr val="1"/>
            <c:dispEq val="0"/>
            <c:trendlineLbl>
              <c:layout>
                <c:manualLayout>
                  <c:x val="-5.2015529308836399E-2"/>
                  <c:y val="-1.5207421988918052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SummDataTable!$S$2:$S$117</c:f>
              <c:numCache>
                <c:formatCode>0.00</c:formatCode>
                <c:ptCount val="116"/>
                <c:pt idx="0">
                  <c:v>100.8888</c:v>
                </c:pt>
                <c:pt idx="1">
                  <c:v>96.621600000000001</c:v>
                </c:pt>
                <c:pt idx="2">
                  <c:v>96.926400000000001</c:v>
                </c:pt>
                <c:pt idx="3">
                  <c:v>85.953599999999994</c:v>
                </c:pt>
                <c:pt idx="4">
                  <c:v>64.922399999999996</c:v>
                </c:pt>
                <c:pt idx="5">
                  <c:v>38.404800000000002</c:v>
                </c:pt>
                <c:pt idx="6">
                  <c:v>0</c:v>
                </c:pt>
                <c:pt idx="7">
                  <c:v>56.387999999999998</c:v>
                </c:pt>
                <c:pt idx="8">
                  <c:v>56.692799999999998</c:v>
                </c:pt>
                <c:pt idx="9">
                  <c:v>54.863999999999997</c:v>
                </c:pt>
                <c:pt idx="10">
                  <c:v>53.949599999999997</c:v>
                </c:pt>
                <c:pt idx="11">
                  <c:v>53.949599999999997</c:v>
                </c:pt>
                <c:pt idx="12">
                  <c:v>53.035200000000003</c:v>
                </c:pt>
                <c:pt idx="13">
                  <c:v>33.832799999999999</c:v>
                </c:pt>
                <c:pt idx="14" formatCode="General">
                  <c:v>21.335999999999999</c:v>
                </c:pt>
                <c:pt idx="15">
                  <c:v>0</c:v>
                </c:pt>
                <c:pt idx="16">
                  <c:v>52.120800000000003</c:v>
                </c:pt>
                <c:pt idx="17">
                  <c:v>48.768000000000001</c:v>
                </c:pt>
                <c:pt idx="18">
                  <c:v>49.987200000000001</c:v>
                </c:pt>
                <c:pt idx="19">
                  <c:v>48.768000000000001</c:v>
                </c:pt>
                <c:pt idx="20">
                  <c:v>48.768000000000001</c:v>
                </c:pt>
                <c:pt idx="21">
                  <c:v>48.463200000000001</c:v>
                </c:pt>
                <c:pt idx="22">
                  <c:v>46.329599999999999</c:v>
                </c:pt>
                <c:pt idx="23">
                  <c:v>47.5488</c:v>
                </c:pt>
                <c:pt idx="24">
                  <c:v>46.9392</c:v>
                </c:pt>
                <c:pt idx="25">
                  <c:v>42.976799999999997</c:v>
                </c:pt>
                <c:pt idx="26">
                  <c:v>96.926400000000001</c:v>
                </c:pt>
                <c:pt idx="27">
                  <c:v>95.7072</c:v>
                </c:pt>
                <c:pt idx="28">
                  <c:v>95.0976</c:v>
                </c:pt>
                <c:pt idx="29">
                  <c:v>95.7072</c:v>
                </c:pt>
                <c:pt idx="30">
                  <c:v>93.268799999999999</c:v>
                </c:pt>
                <c:pt idx="31">
                  <c:v>95.0976</c:v>
                </c:pt>
                <c:pt idx="32">
                  <c:v>96.012</c:v>
                </c:pt>
                <c:pt idx="33">
                  <c:v>95.0976</c:v>
                </c:pt>
                <c:pt idx="34">
                  <c:v>95.0976</c:v>
                </c:pt>
                <c:pt idx="35">
                  <c:v>92.659199999999998</c:v>
                </c:pt>
                <c:pt idx="36">
                  <c:v>61.264800000000001</c:v>
                </c:pt>
                <c:pt idx="37">
                  <c:v>59.7408</c:v>
                </c:pt>
                <c:pt idx="38">
                  <c:v>59.1312</c:v>
                </c:pt>
                <c:pt idx="39">
                  <c:v>56.083199999999998</c:v>
                </c:pt>
                <c:pt idx="40">
                  <c:v>51.816000000000003</c:v>
                </c:pt>
                <c:pt idx="41">
                  <c:v>53.34</c:v>
                </c:pt>
                <c:pt idx="42">
                  <c:v>54.863999999999997</c:v>
                </c:pt>
                <c:pt idx="43">
                  <c:v>55.168799999999997</c:v>
                </c:pt>
                <c:pt idx="44">
                  <c:v>53.035200000000003</c:v>
                </c:pt>
                <c:pt idx="45">
                  <c:v>52.120800000000003</c:v>
                </c:pt>
                <c:pt idx="46">
                  <c:v>67.055999999999997</c:v>
                </c:pt>
                <c:pt idx="47">
                  <c:v>64.007999999999996</c:v>
                </c:pt>
                <c:pt idx="48">
                  <c:v>63.093600000000002</c:v>
                </c:pt>
                <c:pt idx="49">
                  <c:v>61.569600000000001</c:v>
                </c:pt>
                <c:pt idx="50">
                  <c:v>61.264800000000001</c:v>
                </c:pt>
                <c:pt idx="51">
                  <c:v>58.8264</c:v>
                </c:pt>
                <c:pt idx="52">
                  <c:v>47.244</c:v>
                </c:pt>
                <c:pt idx="53">
                  <c:v>47.5488</c:v>
                </c:pt>
                <c:pt idx="54">
                  <c:v>60.96</c:v>
                </c:pt>
                <c:pt idx="55">
                  <c:v>46.634399999999999</c:v>
                </c:pt>
                <c:pt idx="56">
                  <c:v>61.264800000000001</c:v>
                </c:pt>
                <c:pt idx="57">
                  <c:v>66.751199999999997</c:v>
                </c:pt>
                <c:pt idx="58">
                  <c:v>64.617599999999996</c:v>
                </c:pt>
                <c:pt idx="59">
                  <c:v>63.703200000000002</c:v>
                </c:pt>
                <c:pt idx="60">
                  <c:v>65.227199999999996</c:v>
                </c:pt>
                <c:pt idx="61">
                  <c:v>62.179200000000002</c:v>
                </c:pt>
                <c:pt idx="62">
                  <c:v>62.179200000000002</c:v>
                </c:pt>
                <c:pt idx="63">
                  <c:v>59.436</c:v>
                </c:pt>
                <c:pt idx="64">
                  <c:v>59.436</c:v>
                </c:pt>
                <c:pt idx="65">
                  <c:v>49.377600000000001</c:v>
                </c:pt>
                <c:pt idx="66">
                  <c:v>51.206400000000002</c:v>
                </c:pt>
                <c:pt idx="67">
                  <c:v>49.072800000000001</c:v>
                </c:pt>
                <c:pt idx="68">
                  <c:v>51.816000000000003</c:v>
                </c:pt>
                <c:pt idx="69">
                  <c:v>53.949599999999997</c:v>
                </c:pt>
                <c:pt idx="70">
                  <c:v>49.987200000000001</c:v>
                </c:pt>
                <c:pt idx="71">
                  <c:v>51.816000000000003</c:v>
                </c:pt>
                <c:pt idx="72">
                  <c:v>50.596800000000002</c:v>
                </c:pt>
                <c:pt idx="73">
                  <c:v>49.377600000000001</c:v>
                </c:pt>
                <c:pt idx="74">
                  <c:v>51.511200000000002</c:v>
                </c:pt>
                <c:pt idx="75">
                  <c:v>48.768000000000001</c:v>
                </c:pt>
                <c:pt idx="76">
                  <c:v>61.264800000000001</c:v>
                </c:pt>
                <c:pt idx="77">
                  <c:v>58.8264</c:v>
                </c:pt>
                <c:pt idx="78">
                  <c:v>59.7408</c:v>
                </c:pt>
                <c:pt idx="79">
                  <c:v>57.911999999999999</c:v>
                </c:pt>
                <c:pt idx="80">
                  <c:v>56.692799999999998</c:v>
                </c:pt>
                <c:pt idx="81">
                  <c:v>55.473599999999998</c:v>
                </c:pt>
                <c:pt idx="82">
                  <c:v>56.083199999999998</c:v>
                </c:pt>
                <c:pt idx="83">
                  <c:v>50.292000000000002</c:v>
                </c:pt>
                <c:pt idx="84">
                  <c:v>53.644799999999996</c:v>
                </c:pt>
                <c:pt idx="85">
                  <c:v>48.463200000000001</c:v>
                </c:pt>
                <c:pt idx="86">
                  <c:v>72.847200000000001</c:v>
                </c:pt>
                <c:pt idx="87">
                  <c:v>68.884799999999998</c:v>
                </c:pt>
                <c:pt idx="88">
                  <c:v>66.141599999999997</c:v>
                </c:pt>
                <c:pt idx="89">
                  <c:v>64.007999999999996</c:v>
                </c:pt>
                <c:pt idx="90">
                  <c:v>62.484000000000002</c:v>
                </c:pt>
                <c:pt idx="91">
                  <c:v>62.179200000000002</c:v>
                </c:pt>
                <c:pt idx="92">
                  <c:v>62.788800000000002</c:v>
                </c:pt>
                <c:pt idx="93">
                  <c:v>61.264800000000001</c:v>
                </c:pt>
                <c:pt idx="94">
                  <c:v>60.3504</c:v>
                </c:pt>
                <c:pt idx="95">
                  <c:v>58.216799999999999</c:v>
                </c:pt>
                <c:pt idx="96">
                  <c:v>78.028800000000004</c:v>
                </c:pt>
                <c:pt idx="97">
                  <c:v>82.905600000000007</c:v>
                </c:pt>
                <c:pt idx="98">
                  <c:v>80.467200000000005</c:v>
                </c:pt>
                <c:pt idx="99">
                  <c:v>79.857600000000005</c:v>
                </c:pt>
                <c:pt idx="100">
                  <c:v>78.333600000000004</c:v>
                </c:pt>
                <c:pt idx="101">
                  <c:v>79.552800000000005</c:v>
                </c:pt>
                <c:pt idx="102">
                  <c:v>79.552800000000005</c:v>
                </c:pt>
                <c:pt idx="103">
                  <c:v>79.857600000000005</c:v>
                </c:pt>
                <c:pt idx="104">
                  <c:v>80.162400000000005</c:v>
                </c:pt>
                <c:pt idx="105">
                  <c:v>81.076800000000006</c:v>
                </c:pt>
                <c:pt idx="106">
                  <c:v>98.755200000000002</c:v>
                </c:pt>
                <c:pt idx="107">
                  <c:v>97.231200000000001</c:v>
                </c:pt>
                <c:pt idx="108">
                  <c:v>89.001599999999996</c:v>
                </c:pt>
                <c:pt idx="109">
                  <c:v>97.536000000000001</c:v>
                </c:pt>
                <c:pt idx="110">
                  <c:v>95.7072</c:v>
                </c:pt>
                <c:pt idx="111">
                  <c:v>94.7928</c:v>
                </c:pt>
                <c:pt idx="112">
                  <c:v>94.183199999999999</c:v>
                </c:pt>
                <c:pt idx="113">
                  <c:v>95.7072</c:v>
                </c:pt>
                <c:pt idx="114">
                  <c:v>95.0976</c:v>
                </c:pt>
                <c:pt idx="115">
                  <c:v>93.878399999999999</c:v>
                </c:pt>
              </c:numCache>
            </c:numRef>
          </c:xVal>
          <c:yVal>
            <c:numRef>
              <c:f>SummDataTable!$BN$2:$BN$117</c:f>
              <c:numCache>
                <c:formatCode>General</c:formatCode>
                <c:ptCount val="116"/>
                <c:pt idx="0">
                  <c:v>0</c:v>
                </c:pt>
                <c:pt idx="1">
                  <c:v>0</c:v>
                </c:pt>
                <c:pt idx="2">
                  <c:v>0</c:v>
                </c:pt>
                <c:pt idx="3">
                  <c:v>103</c:v>
                </c:pt>
                <c:pt idx="4">
                  <c:v>190.5</c:v>
                </c:pt>
              </c:numCache>
            </c:numRef>
          </c:yVal>
          <c:smooth val="0"/>
          <c:extLst>
            <c:ext xmlns:c16="http://schemas.microsoft.com/office/drawing/2014/chart" uri="{C3380CC4-5D6E-409C-BE32-E72D297353CC}">
              <c16:uniqueId val="{00000000-D6A3-4986-AFCB-F1B2FE3F3486}"/>
            </c:ext>
          </c:extLst>
        </c:ser>
        <c:dLbls>
          <c:showLegendKey val="0"/>
          <c:showVal val="0"/>
          <c:showCatName val="0"/>
          <c:showSerName val="0"/>
          <c:showPercent val="0"/>
          <c:showBubbleSize val="0"/>
        </c:dLbls>
        <c:axId val="1263822680"/>
        <c:axId val="1263823664"/>
      </c:scatterChart>
      <c:valAx>
        <c:axId val="126382268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PoolMaxD (cm</a:t>
                </a:r>
                <a:r>
                  <a:rPr lang="en-US" baseline="0"/>
                  <a: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3823664"/>
        <c:crosses val="autoZero"/>
        <c:crossBetween val="midCat"/>
      </c:valAx>
      <c:valAx>
        <c:axId val="1263823664"/>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Hours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382268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PoolMaxDepth and AvgDailyMinDO_Interval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SummDataTable!$BP$1</c:f>
              <c:strCache>
                <c:ptCount val="1"/>
                <c:pt idx="0">
                  <c:v>AvgofDailyMinDO_Interval</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2700" cap="rnd">
                <a:solidFill>
                  <a:schemeClr val="tx1">
                    <a:lumMod val="65000"/>
                    <a:lumOff val="35000"/>
                  </a:schemeClr>
                </a:solidFill>
                <a:prstDash val="solid"/>
              </a:ln>
              <a:effectLst/>
            </c:spPr>
            <c:trendlineType val="linear"/>
            <c:dispRSqr val="1"/>
            <c:dispEq val="0"/>
            <c:trendlineLbl>
              <c:layout>
                <c:manualLayout>
                  <c:x val="-5.2015529308836399E-2"/>
                  <c:y val="-1.5207421988918052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SummDataTable!$S$2:$S$117</c:f>
              <c:numCache>
                <c:formatCode>0.00</c:formatCode>
                <c:ptCount val="116"/>
                <c:pt idx="0">
                  <c:v>100.8888</c:v>
                </c:pt>
                <c:pt idx="1">
                  <c:v>96.621600000000001</c:v>
                </c:pt>
                <c:pt idx="2">
                  <c:v>96.926400000000001</c:v>
                </c:pt>
                <c:pt idx="3">
                  <c:v>85.953599999999994</c:v>
                </c:pt>
                <c:pt idx="4">
                  <c:v>64.922399999999996</c:v>
                </c:pt>
                <c:pt idx="5">
                  <c:v>38.404800000000002</c:v>
                </c:pt>
                <c:pt idx="6">
                  <c:v>0</c:v>
                </c:pt>
                <c:pt idx="7">
                  <c:v>56.387999999999998</c:v>
                </c:pt>
                <c:pt idx="8">
                  <c:v>56.692799999999998</c:v>
                </c:pt>
                <c:pt idx="9">
                  <c:v>54.863999999999997</c:v>
                </c:pt>
                <c:pt idx="10">
                  <c:v>53.949599999999997</c:v>
                </c:pt>
                <c:pt idx="11">
                  <c:v>53.949599999999997</c:v>
                </c:pt>
                <c:pt idx="12">
                  <c:v>53.035200000000003</c:v>
                </c:pt>
                <c:pt idx="13">
                  <c:v>33.832799999999999</c:v>
                </c:pt>
                <c:pt idx="14" formatCode="General">
                  <c:v>21.335999999999999</c:v>
                </c:pt>
                <c:pt idx="15">
                  <c:v>0</c:v>
                </c:pt>
                <c:pt idx="16">
                  <c:v>52.120800000000003</c:v>
                </c:pt>
                <c:pt idx="17">
                  <c:v>48.768000000000001</c:v>
                </c:pt>
                <c:pt idx="18">
                  <c:v>49.987200000000001</c:v>
                </c:pt>
                <c:pt idx="19">
                  <c:v>48.768000000000001</c:v>
                </c:pt>
                <c:pt idx="20">
                  <c:v>48.768000000000001</c:v>
                </c:pt>
                <c:pt idx="21">
                  <c:v>48.463200000000001</c:v>
                </c:pt>
                <c:pt idx="22">
                  <c:v>46.329599999999999</c:v>
                </c:pt>
                <c:pt idx="23">
                  <c:v>47.5488</c:v>
                </c:pt>
                <c:pt idx="24">
                  <c:v>46.9392</c:v>
                </c:pt>
                <c:pt idx="25">
                  <c:v>42.976799999999997</c:v>
                </c:pt>
                <c:pt idx="26">
                  <c:v>96.926400000000001</c:v>
                </c:pt>
                <c:pt idx="27">
                  <c:v>95.7072</c:v>
                </c:pt>
                <c:pt idx="28">
                  <c:v>95.0976</c:v>
                </c:pt>
                <c:pt idx="29">
                  <c:v>95.7072</c:v>
                </c:pt>
                <c:pt idx="30">
                  <c:v>93.268799999999999</c:v>
                </c:pt>
                <c:pt idx="31">
                  <c:v>95.0976</c:v>
                </c:pt>
                <c:pt idx="32">
                  <c:v>96.012</c:v>
                </c:pt>
                <c:pt idx="33">
                  <c:v>95.0976</c:v>
                </c:pt>
                <c:pt idx="34">
                  <c:v>95.0976</c:v>
                </c:pt>
                <c:pt idx="35">
                  <c:v>92.659199999999998</c:v>
                </c:pt>
                <c:pt idx="36">
                  <c:v>61.264800000000001</c:v>
                </c:pt>
                <c:pt idx="37">
                  <c:v>59.7408</c:v>
                </c:pt>
                <c:pt idx="38">
                  <c:v>59.1312</c:v>
                </c:pt>
                <c:pt idx="39">
                  <c:v>56.083199999999998</c:v>
                </c:pt>
                <c:pt idx="40">
                  <c:v>51.816000000000003</c:v>
                </c:pt>
                <c:pt idx="41">
                  <c:v>53.34</c:v>
                </c:pt>
                <c:pt idx="42">
                  <c:v>54.863999999999997</c:v>
                </c:pt>
                <c:pt idx="43">
                  <c:v>55.168799999999997</c:v>
                </c:pt>
                <c:pt idx="44">
                  <c:v>53.035200000000003</c:v>
                </c:pt>
                <c:pt idx="45">
                  <c:v>52.120800000000003</c:v>
                </c:pt>
                <c:pt idx="46">
                  <c:v>67.055999999999997</c:v>
                </c:pt>
                <c:pt idx="47">
                  <c:v>64.007999999999996</c:v>
                </c:pt>
                <c:pt idx="48">
                  <c:v>63.093600000000002</c:v>
                </c:pt>
                <c:pt idx="49">
                  <c:v>61.569600000000001</c:v>
                </c:pt>
                <c:pt idx="50">
                  <c:v>61.264800000000001</c:v>
                </c:pt>
                <c:pt idx="51">
                  <c:v>58.8264</c:v>
                </c:pt>
                <c:pt idx="52">
                  <c:v>47.244</c:v>
                </c:pt>
                <c:pt idx="53">
                  <c:v>47.5488</c:v>
                </c:pt>
                <c:pt idx="54">
                  <c:v>60.96</c:v>
                </c:pt>
                <c:pt idx="55">
                  <c:v>46.634399999999999</c:v>
                </c:pt>
                <c:pt idx="56">
                  <c:v>61.264800000000001</c:v>
                </c:pt>
                <c:pt idx="57">
                  <c:v>66.751199999999997</c:v>
                </c:pt>
                <c:pt idx="58">
                  <c:v>64.617599999999996</c:v>
                </c:pt>
                <c:pt idx="59">
                  <c:v>63.703200000000002</c:v>
                </c:pt>
                <c:pt idx="60">
                  <c:v>65.227199999999996</c:v>
                </c:pt>
                <c:pt idx="61">
                  <c:v>62.179200000000002</c:v>
                </c:pt>
                <c:pt idx="62">
                  <c:v>62.179200000000002</c:v>
                </c:pt>
                <c:pt idx="63">
                  <c:v>59.436</c:v>
                </c:pt>
                <c:pt idx="64">
                  <c:v>59.436</c:v>
                </c:pt>
                <c:pt idx="65">
                  <c:v>49.377600000000001</c:v>
                </c:pt>
                <c:pt idx="66">
                  <c:v>51.206400000000002</c:v>
                </c:pt>
                <c:pt idx="67">
                  <c:v>49.072800000000001</c:v>
                </c:pt>
                <c:pt idx="68">
                  <c:v>51.816000000000003</c:v>
                </c:pt>
                <c:pt idx="69">
                  <c:v>53.949599999999997</c:v>
                </c:pt>
                <c:pt idx="70">
                  <c:v>49.987200000000001</c:v>
                </c:pt>
                <c:pt idx="71">
                  <c:v>51.816000000000003</c:v>
                </c:pt>
                <c:pt idx="72">
                  <c:v>50.596800000000002</c:v>
                </c:pt>
                <c:pt idx="73">
                  <c:v>49.377600000000001</c:v>
                </c:pt>
                <c:pt idx="74">
                  <c:v>51.511200000000002</c:v>
                </c:pt>
                <c:pt idx="75">
                  <c:v>48.768000000000001</c:v>
                </c:pt>
                <c:pt idx="76">
                  <c:v>61.264800000000001</c:v>
                </c:pt>
                <c:pt idx="77">
                  <c:v>58.8264</c:v>
                </c:pt>
                <c:pt idx="78">
                  <c:v>59.7408</c:v>
                </c:pt>
                <c:pt idx="79">
                  <c:v>57.911999999999999</c:v>
                </c:pt>
                <c:pt idx="80">
                  <c:v>56.692799999999998</c:v>
                </c:pt>
                <c:pt idx="81">
                  <c:v>55.473599999999998</c:v>
                </c:pt>
                <c:pt idx="82">
                  <c:v>56.083199999999998</c:v>
                </c:pt>
                <c:pt idx="83">
                  <c:v>50.292000000000002</c:v>
                </c:pt>
                <c:pt idx="84">
                  <c:v>53.644799999999996</c:v>
                </c:pt>
                <c:pt idx="85">
                  <c:v>48.463200000000001</c:v>
                </c:pt>
                <c:pt idx="86">
                  <c:v>72.847200000000001</c:v>
                </c:pt>
                <c:pt idx="87">
                  <c:v>68.884799999999998</c:v>
                </c:pt>
                <c:pt idx="88">
                  <c:v>66.141599999999997</c:v>
                </c:pt>
                <c:pt idx="89">
                  <c:v>64.007999999999996</c:v>
                </c:pt>
                <c:pt idx="90">
                  <c:v>62.484000000000002</c:v>
                </c:pt>
                <c:pt idx="91">
                  <c:v>62.179200000000002</c:v>
                </c:pt>
                <c:pt idx="92">
                  <c:v>62.788800000000002</c:v>
                </c:pt>
                <c:pt idx="93">
                  <c:v>61.264800000000001</c:v>
                </c:pt>
                <c:pt idx="94">
                  <c:v>60.3504</c:v>
                </c:pt>
                <c:pt idx="95">
                  <c:v>58.216799999999999</c:v>
                </c:pt>
                <c:pt idx="96">
                  <c:v>78.028800000000004</c:v>
                </c:pt>
                <c:pt idx="97">
                  <c:v>82.905600000000007</c:v>
                </c:pt>
                <c:pt idx="98">
                  <c:v>80.467200000000005</c:v>
                </c:pt>
                <c:pt idx="99">
                  <c:v>79.857600000000005</c:v>
                </c:pt>
                <c:pt idx="100">
                  <c:v>78.333600000000004</c:v>
                </c:pt>
                <c:pt idx="101">
                  <c:v>79.552800000000005</c:v>
                </c:pt>
                <c:pt idx="102">
                  <c:v>79.552800000000005</c:v>
                </c:pt>
                <c:pt idx="103">
                  <c:v>79.857600000000005</c:v>
                </c:pt>
                <c:pt idx="104">
                  <c:v>80.162400000000005</c:v>
                </c:pt>
                <c:pt idx="105">
                  <c:v>81.076800000000006</c:v>
                </c:pt>
                <c:pt idx="106">
                  <c:v>98.755200000000002</c:v>
                </c:pt>
                <c:pt idx="107">
                  <c:v>97.231200000000001</c:v>
                </c:pt>
                <c:pt idx="108">
                  <c:v>89.001599999999996</c:v>
                </c:pt>
                <c:pt idx="109">
                  <c:v>97.536000000000001</c:v>
                </c:pt>
                <c:pt idx="110">
                  <c:v>95.7072</c:v>
                </c:pt>
                <c:pt idx="111">
                  <c:v>94.7928</c:v>
                </c:pt>
                <c:pt idx="112">
                  <c:v>94.183199999999999</c:v>
                </c:pt>
                <c:pt idx="113">
                  <c:v>95.7072</c:v>
                </c:pt>
                <c:pt idx="114">
                  <c:v>95.0976</c:v>
                </c:pt>
                <c:pt idx="115">
                  <c:v>93.878399999999999</c:v>
                </c:pt>
              </c:numCache>
            </c:numRef>
          </c:xVal>
          <c:yVal>
            <c:numRef>
              <c:f>SummDataTable!$BP$2:$BP$117</c:f>
              <c:numCache>
                <c:formatCode>0.00</c:formatCode>
                <c:ptCount val="116"/>
                <c:pt idx="0">
                  <c:v>6.8513333333333328</c:v>
                </c:pt>
                <c:pt idx="1">
                  <c:v>7.1523076923076916</c:v>
                </c:pt>
                <c:pt idx="2">
                  <c:v>6.8899999999999988</c:v>
                </c:pt>
                <c:pt idx="3">
                  <c:v>3.1553333333333331</c:v>
                </c:pt>
                <c:pt idx="4">
                  <c:v>1.7715384615384613</c:v>
                </c:pt>
                <c:pt idx="7">
                  <c:v>6.0060000000000011</c:v>
                </c:pt>
                <c:pt idx="8">
                  <c:v>5.2615384615384606</c:v>
                </c:pt>
                <c:pt idx="9">
                  <c:v>2.3407692307692307</c:v>
                </c:pt>
                <c:pt idx="10">
                  <c:v>0.67533333333333334</c:v>
                </c:pt>
                <c:pt idx="11">
                  <c:v>5.5384615384615379E-2</c:v>
                </c:pt>
                <c:pt idx="12">
                  <c:v>1.3125000000000001E-2</c:v>
                </c:pt>
                <c:pt idx="16">
                  <c:v>7.2240000000000002</c:v>
                </c:pt>
                <c:pt idx="17">
                  <c:v>7.4961538461538471</c:v>
                </c:pt>
                <c:pt idx="18">
                  <c:v>6.0915384615384616</c:v>
                </c:pt>
                <c:pt idx="19">
                  <c:v>4.5953333333333335</c:v>
                </c:pt>
                <c:pt idx="20">
                  <c:v>3.4023076923076925</c:v>
                </c:pt>
                <c:pt idx="21">
                  <c:v>1.0493750000000002</c:v>
                </c:pt>
                <c:pt idx="22">
                  <c:v>1.9308333333333332</c:v>
                </c:pt>
                <c:pt idx="23">
                  <c:v>3.5392857142857141</c:v>
                </c:pt>
                <c:pt idx="24">
                  <c:v>5.1333333333333346</c:v>
                </c:pt>
                <c:pt idx="26">
                  <c:v>7.9013333333333344</c:v>
                </c:pt>
                <c:pt idx="27">
                  <c:v>7.8923076923076927</c:v>
                </c:pt>
                <c:pt idx="28">
                  <c:v>7.2884615384615374</c:v>
                </c:pt>
                <c:pt idx="29">
                  <c:v>7.3280000000000003</c:v>
                </c:pt>
                <c:pt idx="30">
                  <c:v>6.8530769230769231</c:v>
                </c:pt>
                <c:pt idx="31">
                  <c:v>4.9799999999999986</c:v>
                </c:pt>
                <c:pt idx="32">
                  <c:v>5.1241666666666665</c:v>
                </c:pt>
                <c:pt idx="33">
                  <c:v>6.5750000000000011</c:v>
                </c:pt>
                <c:pt idx="34">
                  <c:v>8.239333333333331</c:v>
                </c:pt>
                <c:pt idx="36">
                  <c:v>7.641578947368421</c:v>
                </c:pt>
                <c:pt idx="37">
                  <c:v>7.4973333333333336</c:v>
                </c:pt>
                <c:pt idx="38">
                  <c:v>6.9066666666666663</c:v>
                </c:pt>
                <c:pt idx="39">
                  <c:v>7.46</c:v>
                </c:pt>
                <c:pt idx="40">
                  <c:v>7.3546666666666658</c:v>
                </c:pt>
                <c:pt idx="41">
                  <c:v>3.9706249999999996</c:v>
                </c:pt>
                <c:pt idx="42">
                  <c:v>3.6114285714285717</c:v>
                </c:pt>
                <c:pt idx="43">
                  <c:v>3.4353333333333333</c:v>
                </c:pt>
                <c:pt idx="44">
                  <c:v>4.985384615384616</c:v>
                </c:pt>
                <c:pt idx="46">
                  <c:v>7.958947368421053</c:v>
                </c:pt>
                <c:pt idx="47">
                  <c:v>7.1560000000000015</c:v>
                </c:pt>
                <c:pt idx="48">
                  <c:v>5.0113333333333321</c:v>
                </c:pt>
                <c:pt idx="49">
                  <c:v>4.7813333333333334</c:v>
                </c:pt>
                <c:pt idx="50">
                  <c:v>4.8006666666666664</c:v>
                </c:pt>
                <c:pt idx="51">
                  <c:v>3.8324999999999996</c:v>
                </c:pt>
                <c:pt idx="52">
                  <c:v>2.5428571428571431</c:v>
                </c:pt>
                <c:pt idx="53">
                  <c:v>4.1840000000000002</c:v>
                </c:pt>
                <c:pt idx="54">
                  <c:v>5.233076923076923</c:v>
                </c:pt>
                <c:pt idx="56">
                  <c:v>6.2899999999999983</c:v>
                </c:pt>
                <c:pt idx="57">
                  <c:v>6.0953333333333326</c:v>
                </c:pt>
                <c:pt idx="58">
                  <c:v>4.3926666666666669</c:v>
                </c:pt>
                <c:pt idx="59">
                  <c:v>2.3499999999999996</c:v>
                </c:pt>
                <c:pt idx="60">
                  <c:v>1.9746666666666668</c:v>
                </c:pt>
                <c:pt idx="61">
                  <c:v>1.1193749999999998</c:v>
                </c:pt>
                <c:pt idx="62">
                  <c:v>0.62714285714285711</c:v>
                </c:pt>
                <c:pt idx="63">
                  <c:v>3.0333333333333332</c:v>
                </c:pt>
                <c:pt idx="64">
                  <c:v>3.7893333333333339</c:v>
                </c:pt>
                <c:pt idx="76">
                  <c:v>7.5920000000000005</c:v>
                </c:pt>
                <c:pt idx="77">
                  <c:v>7.591764705882353</c:v>
                </c:pt>
                <c:pt idx="78">
                  <c:v>6.8760000000000003</c:v>
                </c:pt>
                <c:pt idx="79">
                  <c:v>6.4906666666666677</c:v>
                </c:pt>
                <c:pt idx="80">
                  <c:v>6.1493333333333338</c:v>
                </c:pt>
                <c:pt idx="81">
                  <c:v>5.6574999999999998</c:v>
                </c:pt>
                <c:pt idx="82">
                  <c:v>5.4750000000000005</c:v>
                </c:pt>
                <c:pt idx="83">
                  <c:v>5.0961538461538458</c:v>
                </c:pt>
                <c:pt idx="84">
                  <c:v>4.5958823529411763</c:v>
                </c:pt>
                <c:pt idx="86">
                  <c:v>7.3719999999999999</c:v>
                </c:pt>
                <c:pt idx="87">
                  <c:v>7.3147058823529401</c:v>
                </c:pt>
                <c:pt idx="88">
                  <c:v>6.6846666666666676</c:v>
                </c:pt>
                <c:pt idx="89">
                  <c:v>6.0713333333333317</c:v>
                </c:pt>
                <c:pt idx="90">
                  <c:v>4.5566666666666684</c:v>
                </c:pt>
                <c:pt idx="91">
                  <c:v>1.9118749999999998</c:v>
                </c:pt>
                <c:pt idx="92">
                  <c:v>1.0050000000000001</c:v>
                </c:pt>
                <c:pt idx="93">
                  <c:v>0.88923076923076927</c:v>
                </c:pt>
                <c:pt idx="94">
                  <c:v>0.83117647058823518</c:v>
                </c:pt>
                <c:pt idx="96">
                  <c:v>8.544666666666668</c:v>
                </c:pt>
                <c:pt idx="97">
                  <c:v>8.5241176470588247</c:v>
                </c:pt>
                <c:pt idx="98">
                  <c:v>8.1813333333333329</c:v>
                </c:pt>
                <c:pt idx="99">
                  <c:v>8.0453333333333301</c:v>
                </c:pt>
                <c:pt idx="100">
                  <c:v>8.0560000000000009</c:v>
                </c:pt>
                <c:pt idx="101">
                  <c:v>7.6137500000000005</c:v>
                </c:pt>
                <c:pt idx="102">
                  <c:v>7.9328571428571424</c:v>
                </c:pt>
                <c:pt idx="103">
                  <c:v>8.4746153846153831</c:v>
                </c:pt>
                <c:pt idx="104">
                  <c:v>9.0358823529411776</c:v>
                </c:pt>
                <c:pt idx="106">
                  <c:v>8.3753333333333337</c:v>
                </c:pt>
                <c:pt idx="107">
                  <c:v>8.61</c:v>
                </c:pt>
                <c:pt idx="108">
                  <c:v>8.4286666666666665</c:v>
                </c:pt>
                <c:pt idx="109">
                  <c:v>8.108666666666668</c:v>
                </c:pt>
                <c:pt idx="110">
                  <c:v>7.9640000000000013</c:v>
                </c:pt>
                <c:pt idx="111">
                  <c:v>8.3262499999999999</c:v>
                </c:pt>
                <c:pt idx="112">
                  <c:v>8.8021428571428579</c:v>
                </c:pt>
                <c:pt idx="113">
                  <c:v>9.2969230769230773</c:v>
                </c:pt>
                <c:pt idx="114">
                  <c:v>9.7429411764705875</c:v>
                </c:pt>
              </c:numCache>
            </c:numRef>
          </c:yVal>
          <c:smooth val="0"/>
          <c:extLst>
            <c:ext xmlns:c16="http://schemas.microsoft.com/office/drawing/2014/chart" uri="{C3380CC4-5D6E-409C-BE32-E72D297353CC}">
              <c16:uniqueId val="{00000000-C6CD-4F14-AC2E-466B111EAE1E}"/>
            </c:ext>
          </c:extLst>
        </c:ser>
        <c:dLbls>
          <c:showLegendKey val="0"/>
          <c:showVal val="0"/>
          <c:showCatName val="0"/>
          <c:showSerName val="0"/>
          <c:showPercent val="0"/>
          <c:showBubbleSize val="0"/>
        </c:dLbls>
        <c:axId val="1263822680"/>
        <c:axId val="1263823664"/>
      </c:scatterChart>
      <c:valAx>
        <c:axId val="126382268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PoolMaxD (cm)</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3823664"/>
        <c:crosses val="autoZero"/>
        <c:crossBetween val="midCat"/>
      </c:valAx>
      <c:valAx>
        <c:axId val="12638236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Cont</a:t>
                </a:r>
                <a:r>
                  <a:rPr lang="en-US" baseline="0"/>
                  <a:t> </a:t>
                </a:r>
                <a:r>
                  <a:rPr lang="en-US"/>
                  <a:t> DO (mg/L)</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382268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RCT and AvgDailyMinDO_Interval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SummDataTable!$BP$1</c:f>
              <c:strCache>
                <c:ptCount val="1"/>
                <c:pt idx="0">
                  <c:v>AvgofDailyMinDO_Interval</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2700" cap="rnd">
                <a:solidFill>
                  <a:schemeClr val="tx1">
                    <a:lumMod val="65000"/>
                    <a:lumOff val="35000"/>
                  </a:schemeClr>
                </a:solidFill>
                <a:prstDash val="solid"/>
              </a:ln>
              <a:effectLst/>
            </c:spPr>
            <c:trendlineType val="linear"/>
            <c:dispRSqr val="1"/>
            <c:dispEq val="0"/>
            <c:trendlineLbl>
              <c:layout>
                <c:manualLayout>
                  <c:x val="-5.2015529308836399E-2"/>
                  <c:y val="-1.5207421988918052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SummDataTable!$K$2:$K$117</c:f>
              <c:numCache>
                <c:formatCode>0.00</c:formatCode>
                <c:ptCount val="116"/>
                <c:pt idx="0">
                  <c:v>11.2776</c:v>
                </c:pt>
                <c:pt idx="1">
                  <c:v>9.7536000000000005</c:v>
                </c:pt>
                <c:pt idx="2">
                  <c:v>7.0103999999999997</c:v>
                </c:pt>
                <c:pt idx="3">
                  <c:v>4.5720000000000001</c:v>
                </c:pt>
                <c:pt idx="4">
                  <c:v>0</c:v>
                </c:pt>
                <c:pt idx="5">
                  <c:v>0</c:v>
                </c:pt>
                <c:pt idx="6">
                  <c:v>0</c:v>
                </c:pt>
                <c:pt idx="7">
                  <c:v>11.5824</c:v>
                </c:pt>
                <c:pt idx="8">
                  <c:v>9.7536000000000005</c:v>
                </c:pt>
                <c:pt idx="9">
                  <c:v>7.3151999999999999</c:v>
                </c:pt>
                <c:pt idx="10">
                  <c:v>0</c:v>
                </c:pt>
                <c:pt idx="11">
                  <c:v>0</c:v>
                </c:pt>
                <c:pt idx="12">
                  <c:v>0</c:v>
                </c:pt>
                <c:pt idx="13">
                  <c:v>0</c:v>
                </c:pt>
                <c:pt idx="14">
                  <c:v>0</c:v>
                </c:pt>
                <c:pt idx="15">
                  <c:v>0</c:v>
                </c:pt>
                <c:pt idx="16">
                  <c:v>20.116800000000001</c:v>
                </c:pt>
                <c:pt idx="17">
                  <c:v>18.5928</c:v>
                </c:pt>
                <c:pt idx="18">
                  <c:v>15.5448</c:v>
                </c:pt>
                <c:pt idx="19">
                  <c:v>15.5448</c:v>
                </c:pt>
                <c:pt idx="20">
                  <c:v>14.3256</c:v>
                </c:pt>
                <c:pt idx="21">
                  <c:v>15.24</c:v>
                </c:pt>
                <c:pt idx="22">
                  <c:v>12.4968</c:v>
                </c:pt>
                <c:pt idx="23">
                  <c:v>14.9352</c:v>
                </c:pt>
                <c:pt idx="24">
                  <c:v>12.801600000000001</c:v>
                </c:pt>
                <c:pt idx="25">
                  <c:v>11.5824</c:v>
                </c:pt>
                <c:pt idx="26">
                  <c:v>15.5448</c:v>
                </c:pt>
                <c:pt idx="27">
                  <c:v>14.9352</c:v>
                </c:pt>
                <c:pt idx="28">
                  <c:v>12.192</c:v>
                </c:pt>
                <c:pt idx="29">
                  <c:v>9.1440000000000001</c:v>
                </c:pt>
                <c:pt idx="30">
                  <c:v>9.7536000000000005</c:v>
                </c:pt>
                <c:pt idx="31">
                  <c:v>8.8391999999999999</c:v>
                </c:pt>
                <c:pt idx="32">
                  <c:v>7.62</c:v>
                </c:pt>
                <c:pt idx="33">
                  <c:v>7.0103999999999997</c:v>
                </c:pt>
                <c:pt idx="34">
                  <c:v>7.0103999999999997</c:v>
                </c:pt>
                <c:pt idx="35">
                  <c:v>6.0960000000000001</c:v>
                </c:pt>
                <c:pt idx="36">
                  <c:v>7.0103999999999997</c:v>
                </c:pt>
                <c:pt idx="37">
                  <c:v>4.8768000000000002</c:v>
                </c:pt>
                <c:pt idx="38">
                  <c:v>4.5720000000000001</c:v>
                </c:pt>
                <c:pt idx="39">
                  <c:v>3.3527999999999998</c:v>
                </c:pt>
                <c:pt idx="40">
                  <c:v>2.7431999999999999</c:v>
                </c:pt>
                <c:pt idx="41">
                  <c:v>3.3527999999999998</c:v>
                </c:pt>
                <c:pt idx="42">
                  <c:v>1.524</c:v>
                </c:pt>
                <c:pt idx="43">
                  <c:v>2.7431999999999999</c:v>
                </c:pt>
                <c:pt idx="44">
                  <c:v>3.3527999999999998</c:v>
                </c:pt>
                <c:pt idx="45">
                  <c:v>1.524</c:v>
                </c:pt>
                <c:pt idx="47">
                  <c:v>7.9248000000000003</c:v>
                </c:pt>
                <c:pt idx="48">
                  <c:v>6.7055999999999996</c:v>
                </c:pt>
                <c:pt idx="49">
                  <c:v>5.7911999999999999</c:v>
                </c:pt>
                <c:pt idx="50">
                  <c:v>4.8768000000000002</c:v>
                </c:pt>
                <c:pt idx="51">
                  <c:v>5.7911999999999999</c:v>
                </c:pt>
                <c:pt idx="52">
                  <c:v>0</c:v>
                </c:pt>
                <c:pt idx="53">
                  <c:v>0</c:v>
                </c:pt>
                <c:pt idx="54">
                  <c:v>5.4863999999999997</c:v>
                </c:pt>
                <c:pt idx="55">
                  <c:v>0</c:v>
                </c:pt>
                <c:pt idx="56" formatCode="General">
                  <c:v>7.01</c:v>
                </c:pt>
                <c:pt idx="57">
                  <c:v>5.4863999999999997</c:v>
                </c:pt>
                <c:pt idx="58">
                  <c:v>4.5720000000000001</c:v>
                </c:pt>
                <c:pt idx="59">
                  <c:v>3.3527999999999998</c:v>
                </c:pt>
                <c:pt idx="60">
                  <c:v>2.4384000000000001</c:v>
                </c:pt>
                <c:pt idx="61">
                  <c:v>3.6576</c:v>
                </c:pt>
                <c:pt idx="62">
                  <c:v>2.4384000000000001</c:v>
                </c:pt>
                <c:pt idx="63">
                  <c:v>2.1335999999999999</c:v>
                </c:pt>
                <c:pt idx="64">
                  <c:v>2.7431999999999999</c:v>
                </c:pt>
                <c:pt idx="65">
                  <c:v>0</c:v>
                </c:pt>
                <c:pt idx="66">
                  <c:v>9.7536000000000005</c:v>
                </c:pt>
                <c:pt idx="67">
                  <c:v>10.972799999999999</c:v>
                </c:pt>
                <c:pt idx="68">
                  <c:v>7.9248000000000003</c:v>
                </c:pt>
                <c:pt idx="69">
                  <c:v>5.4863999999999997</c:v>
                </c:pt>
                <c:pt idx="70">
                  <c:v>5.7911999999999999</c:v>
                </c:pt>
                <c:pt idx="71">
                  <c:v>5.4863999999999997</c:v>
                </c:pt>
                <c:pt idx="72">
                  <c:v>4.5720000000000001</c:v>
                </c:pt>
                <c:pt idx="73">
                  <c:v>3.3527999999999998</c:v>
                </c:pt>
                <c:pt idx="74">
                  <c:v>6.0960000000000001</c:v>
                </c:pt>
                <c:pt idx="75">
                  <c:v>3.048</c:v>
                </c:pt>
                <c:pt idx="76">
                  <c:v>15.849600000000001</c:v>
                </c:pt>
                <c:pt idx="77">
                  <c:v>14.6304</c:v>
                </c:pt>
                <c:pt idx="78">
                  <c:v>12.192</c:v>
                </c:pt>
                <c:pt idx="79">
                  <c:v>10.058400000000001</c:v>
                </c:pt>
                <c:pt idx="80">
                  <c:v>7.62</c:v>
                </c:pt>
                <c:pt idx="81">
                  <c:v>6.7055999999999996</c:v>
                </c:pt>
                <c:pt idx="82">
                  <c:v>4.8768000000000002</c:v>
                </c:pt>
                <c:pt idx="83">
                  <c:v>2.4384000000000001</c:v>
                </c:pt>
                <c:pt idx="84">
                  <c:v>3.048</c:v>
                </c:pt>
                <c:pt idx="85">
                  <c:v>2.1335999999999999</c:v>
                </c:pt>
                <c:pt idx="86">
                  <c:v>12.4968</c:v>
                </c:pt>
                <c:pt idx="87">
                  <c:v>9.4488000000000003</c:v>
                </c:pt>
                <c:pt idx="88">
                  <c:v>6.7055999999999996</c:v>
                </c:pt>
                <c:pt idx="89">
                  <c:v>6.1</c:v>
                </c:pt>
                <c:pt idx="90">
                  <c:v>4.8768000000000002</c:v>
                </c:pt>
                <c:pt idx="91">
                  <c:v>4.5720000000000001</c:v>
                </c:pt>
                <c:pt idx="92">
                  <c:v>3.048</c:v>
                </c:pt>
                <c:pt idx="93">
                  <c:v>2.4384000000000001</c:v>
                </c:pt>
                <c:pt idx="94">
                  <c:v>1.2192000000000001</c:v>
                </c:pt>
                <c:pt idx="95">
                  <c:v>0</c:v>
                </c:pt>
                <c:pt idx="96">
                  <c:v>25.908000000000001</c:v>
                </c:pt>
                <c:pt idx="97">
                  <c:v>21.945599999999999</c:v>
                </c:pt>
                <c:pt idx="98">
                  <c:v>18.288</c:v>
                </c:pt>
                <c:pt idx="99">
                  <c:v>14.3256</c:v>
                </c:pt>
                <c:pt idx="100">
                  <c:v>13.715999999999999</c:v>
                </c:pt>
                <c:pt idx="101">
                  <c:v>13.715999999999999</c:v>
                </c:pt>
                <c:pt idx="102">
                  <c:v>14.3256</c:v>
                </c:pt>
                <c:pt idx="103">
                  <c:v>13.106400000000001</c:v>
                </c:pt>
                <c:pt idx="104">
                  <c:v>13.106400000000001</c:v>
                </c:pt>
                <c:pt idx="105">
                  <c:v>14.9352</c:v>
                </c:pt>
                <c:pt idx="106">
                  <c:v>15.24</c:v>
                </c:pt>
                <c:pt idx="107">
                  <c:v>17.0688</c:v>
                </c:pt>
                <c:pt idx="108">
                  <c:v>14.6304</c:v>
                </c:pt>
                <c:pt idx="109">
                  <c:v>12.4968</c:v>
                </c:pt>
                <c:pt idx="110">
                  <c:v>12.192</c:v>
                </c:pt>
                <c:pt idx="111">
                  <c:v>6.0960000000000001</c:v>
                </c:pt>
                <c:pt idx="112">
                  <c:v>7.62</c:v>
                </c:pt>
                <c:pt idx="113">
                  <c:v>4.8768000000000002</c:v>
                </c:pt>
                <c:pt idx="114">
                  <c:v>5.4863999999999997</c:v>
                </c:pt>
                <c:pt idx="115">
                  <c:v>7.0103999999999997</c:v>
                </c:pt>
              </c:numCache>
            </c:numRef>
          </c:xVal>
          <c:yVal>
            <c:numRef>
              <c:f>SummDataTable!$BP$2:$BP$117</c:f>
              <c:numCache>
                <c:formatCode>0.00</c:formatCode>
                <c:ptCount val="116"/>
                <c:pt idx="0">
                  <c:v>6.8513333333333328</c:v>
                </c:pt>
                <c:pt idx="1">
                  <c:v>7.1523076923076916</c:v>
                </c:pt>
                <c:pt idx="2">
                  <c:v>6.8899999999999988</c:v>
                </c:pt>
                <c:pt idx="3">
                  <c:v>3.1553333333333331</c:v>
                </c:pt>
                <c:pt idx="4">
                  <c:v>1.7715384615384613</c:v>
                </c:pt>
                <c:pt idx="7">
                  <c:v>6.0060000000000011</c:v>
                </c:pt>
                <c:pt idx="8">
                  <c:v>5.2615384615384606</c:v>
                </c:pt>
                <c:pt idx="9">
                  <c:v>2.3407692307692307</c:v>
                </c:pt>
                <c:pt idx="10">
                  <c:v>0.67533333333333334</c:v>
                </c:pt>
                <c:pt idx="11">
                  <c:v>5.5384615384615379E-2</c:v>
                </c:pt>
                <c:pt idx="12">
                  <c:v>1.3125000000000001E-2</c:v>
                </c:pt>
                <c:pt idx="16">
                  <c:v>7.2240000000000002</c:v>
                </c:pt>
                <c:pt idx="17">
                  <c:v>7.4961538461538471</c:v>
                </c:pt>
                <c:pt idx="18">
                  <c:v>6.0915384615384616</c:v>
                </c:pt>
                <c:pt idx="19">
                  <c:v>4.5953333333333335</c:v>
                </c:pt>
                <c:pt idx="20">
                  <c:v>3.4023076923076925</c:v>
                </c:pt>
                <c:pt idx="21">
                  <c:v>1.0493750000000002</c:v>
                </c:pt>
                <c:pt idx="22">
                  <c:v>1.9308333333333332</c:v>
                </c:pt>
                <c:pt idx="23">
                  <c:v>3.5392857142857141</c:v>
                </c:pt>
                <c:pt idx="24">
                  <c:v>5.1333333333333346</c:v>
                </c:pt>
                <c:pt idx="26">
                  <c:v>7.9013333333333344</c:v>
                </c:pt>
                <c:pt idx="27">
                  <c:v>7.8923076923076927</c:v>
                </c:pt>
                <c:pt idx="28">
                  <c:v>7.2884615384615374</c:v>
                </c:pt>
                <c:pt idx="29">
                  <c:v>7.3280000000000003</c:v>
                </c:pt>
                <c:pt idx="30">
                  <c:v>6.8530769230769231</c:v>
                </c:pt>
                <c:pt idx="31">
                  <c:v>4.9799999999999986</c:v>
                </c:pt>
                <c:pt idx="32">
                  <c:v>5.1241666666666665</c:v>
                </c:pt>
                <c:pt idx="33">
                  <c:v>6.5750000000000011</c:v>
                </c:pt>
                <c:pt idx="34">
                  <c:v>8.239333333333331</c:v>
                </c:pt>
                <c:pt idx="36">
                  <c:v>7.641578947368421</c:v>
                </c:pt>
                <c:pt idx="37">
                  <c:v>7.4973333333333336</c:v>
                </c:pt>
                <c:pt idx="38">
                  <c:v>6.9066666666666663</c:v>
                </c:pt>
                <c:pt idx="39">
                  <c:v>7.46</c:v>
                </c:pt>
                <c:pt idx="40">
                  <c:v>7.3546666666666658</c:v>
                </c:pt>
                <c:pt idx="41">
                  <c:v>3.9706249999999996</c:v>
                </c:pt>
                <c:pt idx="42">
                  <c:v>3.6114285714285717</c:v>
                </c:pt>
                <c:pt idx="43">
                  <c:v>3.4353333333333333</c:v>
                </c:pt>
                <c:pt idx="44">
                  <c:v>4.985384615384616</c:v>
                </c:pt>
                <c:pt idx="46">
                  <c:v>7.958947368421053</c:v>
                </c:pt>
                <c:pt idx="47">
                  <c:v>7.1560000000000015</c:v>
                </c:pt>
                <c:pt idx="48">
                  <c:v>5.0113333333333321</c:v>
                </c:pt>
                <c:pt idx="49">
                  <c:v>4.7813333333333334</c:v>
                </c:pt>
                <c:pt idx="50">
                  <c:v>4.8006666666666664</c:v>
                </c:pt>
                <c:pt idx="51">
                  <c:v>3.8324999999999996</c:v>
                </c:pt>
                <c:pt idx="52">
                  <c:v>2.5428571428571431</c:v>
                </c:pt>
                <c:pt idx="53">
                  <c:v>4.1840000000000002</c:v>
                </c:pt>
                <c:pt idx="54">
                  <c:v>5.233076923076923</c:v>
                </c:pt>
                <c:pt idx="56">
                  <c:v>6.2899999999999983</c:v>
                </c:pt>
                <c:pt idx="57">
                  <c:v>6.0953333333333326</c:v>
                </c:pt>
                <c:pt idx="58">
                  <c:v>4.3926666666666669</c:v>
                </c:pt>
                <c:pt idx="59">
                  <c:v>2.3499999999999996</c:v>
                </c:pt>
                <c:pt idx="60">
                  <c:v>1.9746666666666668</c:v>
                </c:pt>
                <c:pt idx="61">
                  <c:v>1.1193749999999998</c:v>
                </c:pt>
                <c:pt idx="62">
                  <c:v>0.62714285714285711</c:v>
                </c:pt>
                <c:pt idx="63">
                  <c:v>3.0333333333333332</c:v>
                </c:pt>
                <c:pt idx="64">
                  <c:v>3.7893333333333339</c:v>
                </c:pt>
                <c:pt idx="76">
                  <c:v>7.5920000000000005</c:v>
                </c:pt>
                <c:pt idx="77">
                  <c:v>7.591764705882353</c:v>
                </c:pt>
                <c:pt idx="78">
                  <c:v>6.8760000000000003</c:v>
                </c:pt>
                <c:pt idx="79">
                  <c:v>6.4906666666666677</c:v>
                </c:pt>
                <c:pt idx="80">
                  <c:v>6.1493333333333338</c:v>
                </c:pt>
                <c:pt idx="81">
                  <c:v>5.6574999999999998</c:v>
                </c:pt>
                <c:pt idx="82">
                  <c:v>5.4750000000000005</c:v>
                </c:pt>
                <c:pt idx="83">
                  <c:v>5.0961538461538458</c:v>
                </c:pt>
                <c:pt idx="84">
                  <c:v>4.5958823529411763</c:v>
                </c:pt>
                <c:pt idx="86">
                  <c:v>7.3719999999999999</c:v>
                </c:pt>
                <c:pt idx="87">
                  <c:v>7.3147058823529401</c:v>
                </c:pt>
                <c:pt idx="88">
                  <c:v>6.6846666666666676</c:v>
                </c:pt>
                <c:pt idx="89">
                  <c:v>6.0713333333333317</c:v>
                </c:pt>
                <c:pt idx="90">
                  <c:v>4.5566666666666684</c:v>
                </c:pt>
                <c:pt idx="91">
                  <c:v>1.9118749999999998</c:v>
                </c:pt>
                <c:pt idx="92">
                  <c:v>1.0050000000000001</c:v>
                </c:pt>
                <c:pt idx="93">
                  <c:v>0.88923076923076927</c:v>
                </c:pt>
                <c:pt idx="94">
                  <c:v>0.83117647058823518</c:v>
                </c:pt>
                <c:pt idx="96">
                  <c:v>8.544666666666668</c:v>
                </c:pt>
                <c:pt idx="97">
                  <c:v>8.5241176470588247</c:v>
                </c:pt>
                <c:pt idx="98">
                  <c:v>8.1813333333333329</c:v>
                </c:pt>
                <c:pt idx="99">
                  <c:v>8.0453333333333301</c:v>
                </c:pt>
                <c:pt idx="100">
                  <c:v>8.0560000000000009</c:v>
                </c:pt>
                <c:pt idx="101">
                  <c:v>7.6137500000000005</c:v>
                </c:pt>
                <c:pt idx="102">
                  <c:v>7.9328571428571424</c:v>
                </c:pt>
                <c:pt idx="103">
                  <c:v>8.4746153846153831</c:v>
                </c:pt>
                <c:pt idx="104">
                  <c:v>9.0358823529411776</c:v>
                </c:pt>
                <c:pt idx="106">
                  <c:v>8.3753333333333337</c:v>
                </c:pt>
                <c:pt idx="107">
                  <c:v>8.61</c:v>
                </c:pt>
                <c:pt idx="108">
                  <c:v>8.4286666666666665</c:v>
                </c:pt>
                <c:pt idx="109">
                  <c:v>8.108666666666668</c:v>
                </c:pt>
                <c:pt idx="110">
                  <c:v>7.9640000000000013</c:v>
                </c:pt>
                <c:pt idx="111">
                  <c:v>8.3262499999999999</c:v>
                </c:pt>
                <c:pt idx="112">
                  <c:v>8.8021428571428579</c:v>
                </c:pt>
                <c:pt idx="113">
                  <c:v>9.2969230769230773</c:v>
                </c:pt>
                <c:pt idx="114">
                  <c:v>9.7429411764705875</c:v>
                </c:pt>
              </c:numCache>
            </c:numRef>
          </c:yVal>
          <c:smooth val="0"/>
          <c:extLst>
            <c:ext xmlns:c16="http://schemas.microsoft.com/office/drawing/2014/chart" uri="{C3380CC4-5D6E-409C-BE32-E72D297353CC}">
              <c16:uniqueId val="{00000000-D930-48F7-A43A-C038709D0C2F}"/>
            </c:ext>
          </c:extLst>
        </c:ser>
        <c:dLbls>
          <c:showLegendKey val="0"/>
          <c:showVal val="0"/>
          <c:showCatName val="0"/>
          <c:showSerName val="0"/>
          <c:showPercent val="0"/>
          <c:showBubbleSize val="0"/>
        </c:dLbls>
        <c:axId val="1263822680"/>
        <c:axId val="1263823664"/>
      </c:scatterChart>
      <c:valAx>
        <c:axId val="126382268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RCT (cm)</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3823664"/>
        <c:crosses val="autoZero"/>
        <c:crossBetween val="midCat"/>
      </c:valAx>
      <c:valAx>
        <c:axId val="12638236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Cont</a:t>
                </a:r>
                <a:r>
                  <a:rPr lang="en-US" baseline="0"/>
                  <a:t> </a:t>
                </a:r>
                <a:r>
                  <a:rPr lang="en-US"/>
                  <a:t> DO (mg/L)</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382268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PoolMaxDepth and AvgDailyAvgDO_Interval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SummDataTable!$BS$1</c:f>
              <c:strCache>
                <c:ptCount val="1"/>
                <c:pt idx="0">
                  <c:v>AvgofDailyAvgDO_Interval</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2700" cap="rnd">
                <a:solidFill>
                  <a:schemeClr val="tx1">
                    <a:lumMod val="65000"/>
                    <a:lumOff val="35000"/>
                  </a:schemeClr>
                </a:solidFill>
                <a:prstDash val="solid"/>
              </a:ln>
              <a:effectLst/>
            </c:spPr>
            <c:trendlineType val="linear"/>
            <c:dispRSqr val="1"/>
            <c:dispEq val="0"/>
            <c:trendlineLbl>
              <c:layout>
                <c:manualLayout>
                  <c:x val="-5.2015529308836399E-2"/>
                  <c:y val="-1.5207421988918052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SummDataTable!$S$2:$S$117</c:f>
              <c:numCache>
                <c:formatCode>0.00</c:formatCode>
                <c:ptCount val="116"/>
                <c:pt idx="0">
                  <c:v>100.8888</c:v>
                </c:pt>
                <c:pt idx="1">
                  <c:v>96.621600000000001</c:v>
                </c:pt>
                <c:pt idx="2">
                  <c:v>96.926400000000001</c:v>
                </c:pt>
                <c:pt idx="3">
                  <c:v>85.953599999999994</c:v>
                </c:pt>
                <c:pt idx="4">
                  <c:v>64.922399999999996</c:v>
                </c:pt>
                <c:pt idx="5">
                  <c:v>38.404800000000002</c:v>
                </c:pt>
                <c:pt idx="6">
                  <c:v>0</c:v>
                </c:pt>
                <c:pt idx="7">
                  <c:v>56.387999999999998</c:v>
                </c:pt>
                <c:pt idx="8">
                  <c:v>56.692799999999998</c:v>
                </c:pt>
                <c:pt idx="9">
                  <c:v>54.863999999999997</c:v>
                </c:pt>
                <c:pt idx="10">
                  <c:v>53.949599999999997</c:v>
                </c:pt>
                <c:pt idx="11">
                  <c:v>53.949599999999997</c:v>
                </c:pt>
                <c:pt idx="12">
                  <c:v>53.035200000000003</c:v>
                </c:pt>
                <c:pt idx="13">
                  <c:v>33.832799999999999</c:v>
                </c:pt>
                <c:pt idx="14" formatCode="General">
                  <c:v>21.335999999999999</c:v>
                </c:pt>
                <c:pt idx="15">
                  <c:v>0</c:v>
                </c:pt>
                <c:pt idx="16">
                  <c:v>52.120800000000003</c:v>
                </c:pt>
                <c:pt idx="17">
                  <c:v>48.768000000000001</c:v>
                </c:pt>
                <c:pt idx="18">
                  <c:v>49.987200000000001</c:v>
                </c:pt>
                <c:pt idx="19">
                  <c:v>48.768000000000001</c:v>
                </c:pt>
                <c:pt idx="20">
                  <c:v>48.768000000000001</c:v>
                </c:pt>
                <c:pt idx="21">
                  <c:v>48.463200000000001</c:v>
                </c:pt>
                <c:pt idx="22">
                  <c:v>46.329599999999999</c:v>
                </c:pt>
                <c:pt idx="23">
                  <c:v>47.5488</c:v>
                </c:pt>
                <c:pt idx="24">
                  <c:v>46.9392</c:v>
                </c:pt>
                <c:pt idx="25">
                  <c:v>42.976799999999997</c:v>
                </c:pt>
                <c:pt idx="26">
                  <c:v>96.926400000000001</c:v>
                </c:pt>
                <c:pt idx="27">
                  <c:v>95.7072</c:v>
                </c:pt>
                <c:pt idx="28">
                  <c:v>95.0976</c:v>
                </c:pt>
                <c:pt idx="29">
                  <c:v>95.7072</c:v>
                </c:pt>
                <c:pt idx="30">
                  <c:v>93.268799999999999</c:v>
                </c:pt>
                <c:pt idx="31">
                  <c:v>95.0976</c:v>
                </c:pt>
                <c:pt idx="32">
                  <c:v>96.012</c:v>
                </c:pt>
                <c:pt idx="33">
                  <c:v>95.0976</c:v>
                </c:pt>
                <c:pt idx="34">
                  <c:v>95.0976</c:v>
                </c:pt>
                <c:pt idx="35">
                  <c:v>92.659199999999998</c:v>
                </c:pt>
                <c:pt idx="36">
                  <c:v>61.264800000000001</c:v>
                </c:pt>
                <c:pt idx="37">
                  <c:v>59.7408</c:v>
                </c:pt>
                <c:pt idx="38">
                  <c:v>59.1312</c:v>
                </c:pt>
                <c:pt idx="39">
                  <c:v>56.083199999999998</c:v>
                </c:pt>
                <c:pt idx="40">
                  <c:v>51.816000000000003</c:v>
                </c:pt>
                <c:pt idx="41">
                  <c:v>53.34</c:v>
                </c:pt>
                <c:pt idx="42">
                  <c:v>54.863999999999997</c:v>
                </c:pt>
                <c:pt idx="43">
                  <c:v>55.168799999999997</c:v>
                </c:pt>
                <c:pt idx="44">
                  <c:v>53.035200000000003</c:v>
                </c:pt>
                <c:pt idx="45">
                  <c:v>52.120800000000003</c:v>
                </c:pt>
                <c:pt idx="46">
                  <c:v>67.055999999999997</c:v>
                </c:pt>
                <c:pt idx="47">
                  <c:v>64.007999999999996</c:v>
                </c:pt>
                <c:pt idx="48">
                  <c:v>63.093600000000002</c:v>
                </c:pt>
                <c:pt idx="49">
                  <c:v>61.569600000000001</c:v>
                </c:pt>
                <c:pt idx="50">
                  <c:v>61.264800000000001</c:v>
                </c:pt>
                <c:pt idx="51">
                  <c:v>58.8264</c:v>
                </c:pt>
                <c:pt idx="52">
                  <c:v>47.244</c:v>
                </c:pt>
                <c:pt idx="53">
                  <c:v>47.5488</c:v>
                </c:pt>
                <c:pt idx="54">
                  <c:v>60.96</c:v>
                </c:pt>
                <c:pt idx="55">
                  <c:v>46.634399999999999</c:v>
                </c:pt>
                <c:pt idx="56">
                  <c:v>61.264800000000001</c:v>
                </c:pt>
                <c:pt idx="57">
                  <c:v>66.751199999999997</c:v>
                </c:pt>
                <c:pt idx="58">
                  <c:v>64.617599999999996</c:v>
                </c:pt>
                <c:pt idx="59">
                  <c:v>63.703200000000002</c:v>
                </c:pt>
                <c:pt idx="60">
                  <c:v>65.227199999999996</c:v>
                </c:pt>
                <c:pt idx="61">
                  <c:v>62.179200000000002</c:v>
                </c:pt>
                <c:pt idx="62">
                  <c:v>62.179200000000002</c:v>
                </c:pt>
                <c:pt idx="63">
                  <c:v>59.436</c:v>
                </c:pt>
                <c:pt idx="64">
                  <c:v>59.436</c:v>
                </c:pt>
                <c:pt idx="65">
                  <c:v>49.377600000000001</c:v>
                </c:pt>
                <c:pt idx="66">
                  <c:v>51.206400000000002</c:v>
                </c:pt>
                <c:pt idx="67">
                  <c:v>49.072800000000001</c:v>
                </c:pt>
                <c:pt idx="68">
                  <c:v>51.816000000000003</c:v>
                </c:pt>
                <c:pt idx="69">
                  <c:v>53.949599999999997</c:v>
                </c:pt>
                <c:pt idx="70">
                  <c:v>49.987200000000001</c:v>
                </c:pt>
                <c:pt idx="71">
                  <c:v>51.816000000000003</c:v>
                </c:pt>
                <c:pt idx="72">
                  <c:v>50.596800000000002</c:v>
                </c:pt>
                <c:pt idx="73">
                  <c:v>49.377600000000001</c:v>
                </c:pt>
                <c:pt idx="74">
                  <c:v>51.511200000000002</c:v>
                </c:pt>
                <c:pt idx="75">
                  <c:v>48.768000000000001</c:v>
                </c:pt>
                <c:pt idx="76">
                  <c:v>61.264800000000001</c:v>
                </c:pt>
                <c:pt idx="77">
                  <c:v>58.8264</c:v>
                </c:pt>
                <c:pt idx="78">
                  <c:v>59.7408</c:v>
                </c:pt>
                <c:pt idx="79">
                  <c:v>57.911999999999999</c:v>
                </c:pt>
                <c:pt idx="80">
                  <c:v>56.692799999999998</c:v>
                </c:pt>
                <c:pt idx="81">
                  <c:v>55.473599999999998</c:v>
                </c:pt>
                <c:pt idx="82">
                  <c:v>56.083199999999998</c:v>
                </c:pt>
                <c:pt idx="83">
                  <c:v>50.292000000000002</c:v>
                </c:pt>
                <c:pt idx="84">
                  <c:v>53.644799999999996</c:v>
                </c:pt>
                <c:pt idx="85">
                  <c:v>48.463200000000001</c:v>
                </c:pt>
                <c:pt idx="86">
                  <c:v>72.847200000000001</c:v>
                </c:pt>
                <c:pt idx="87">
                  <c:v>68.884799999999998</c:v>
                </c:pt>
                <c:pt idx="88">
                  <c:v>66.141599999999997</c:v>
                </c:pt>
                <c:pt idx="89">
                  <c:v>64.007999999999996</c:v>
                </c:pt>
                <c:pt idx="90">
                  <c:v>62.484000000000002</c:v>
                </c:pt>
                <c:pt idx="91">
                  <c:v>62.179200000000002</c:v>
                </c:pt>
                <c:pt idx="92">
                  <c:v>62.788800000000002</c:v>
                </c:pt>
                <c:pt idx="93">
                  <c:v>61.264800000000001</c:v>
                </c:pt>
                <c:pt idx="94">
                  <c:v>60.3504</c:v>
                </c:pt>
                <c:pt idx="95">
                  <c:v>58.216799999999999</c:v>
                </c:pt>
                <c:pt idx="96">
                  <c:v>78.028800000000004</c:v>
                </c:pt>
                <c:pt idx="97">
                  <c:v>82.905600000000007</c:v>
                </c:pt>
                <c:pt idx="98">
                  <c:v>80.467200000000005</c:v>
                </c:pt>
                <c:pt idx="99">
                  <c:v>79.857600000000005</c:v>
                </c:pt>
                <c:pt idx="100">
                  <c:v>78.333600000000004</c:v>
                </c:pt>
                <c:pt idx="101">
                  <c:v>79.552800000000005</c:v>
                </c:pt>
                <c:pt idx="102">
                  <c:v>79.552800000000005</c:v>
                </c:pt>
                <c:pt idx="103">
                  <c:v>79.857600000000005</c:v>
                </c:pt>
                <c:pt idx="104">
                  <c:v>80.162400000000005</c:v>
                </c:pt>
                <c:pt idx="105">
                  <c:v>81.076800000000006</c:v>
                </c:pt>
                <c:pt idx="106">
                  <c:v>98.755200000000002</c:v>
                </c:pt>
                <c:pt idx="107">
                  <c:v>97.231200000000001</c:v>
                </c:pt>
                <c:pt idx="108">
                  <c:v>89.001599999999996</c:v>
                </c:pt>
                <c:pt idx="109">
                  <c:v>97.536000000000001</c:v>
                </c:pt>
                <c:pt idx="110">
                  <c:v>95.7072</c:v>
                </c:pt>
                <c:pt idx="111">
                  <c:v>94.7928</c:v>
                </c:pt>
                <c:pt idx="112">
                  <c:v>94.183199999999999</c:v>
                </c:pt>
                <c:pt idx="113">
                  <c:v>95.7072</c:v>
                </c:pt>
                <c:pt idx="114">
                  <c:v>95.0976</c:v>
                </c:pt>
                <c:pt idx="115">
                  <c:v>93.878399999999999</c:v>
                </c:pt>
              </c:numCache>
            </c:numRef>
          </c:xVal>
          <c:yVal>
            <c:numRef>
              <c:f>SummDataTable!$BS$2:$BS$117</c:f>
              <c:numCache>
                <c:formatCode>0.00</c:formatCode>
                <c:ptCount val="116"/>
                <c:pt idx="0">
                  <c:v>7.3717245948557855</c:v>
                </c:pt>
                <c:pt idx="1">
                  <c:v>7.9928621928141164</c:v>
                </c:pt>
                <c:pt idx="2">
                  <c:v>7.903694757727652</c:v>
                </c:pt>
                <c:pt idx="3">
                  <c:v>4.1187518274853794</c:v>
                </c:pt>
                <c:pt idx="4">
                  <c:v>2.7925818452380957</c:v>
                </c:pt>
                <c:pt idx="7">
                  <c:v>6.2810264837819192</c:v>
                </c:pt>
                <c:pt idx="8">
                  <c:v>5.6022647144522146</c:v>
                </c:pt>
                <c:pt idx="9">
                  <c:v>3.2650998931623931</c:v>
                </c:pt>
                <c:pt idx="10">
                  <c:v>1.1041160230352307</c:v>
                </c:pt>
                <c:pt idx="11">
                  <c:v>0.47612481546231539</c:v>
                </c:pt>
                <c:pt idx="12">
                  <c:v>0.31560647035256406</c:v>
                </c:pt>
                <c:pt idx="16">
                  <c:v>7.8023349396255686</c:v>
                </c:pt>
                <c:pt idx="17">
                  <c:v>7.9684024007038703</c:v>
                </c:pt>
                <c:pt idx="18">
                  <c:v>6.9810025925925938</c:v>
                </c:pt>
                <c:pt idx="19">
                  <c:v>6.5885688476013922</c:v>
                </c:pt>
                <c:pt idx="20">
                  <c:v>6.092422809711862</c:v>
                </c:pt>
                <c:pt idx="21">
                  <c:v>3.7167578394644503</c:v>
                </c:pt>
                <c:pt idx="22">
                  <c:v>4.6229984910922406</c:v>
                </c:pt>
                <c:pt idx="23">
                  <c:v>5.5899025702497758</c:v>
                </c:pt>
                <c:pt idx="24">
                  <c:v>6.9453998998998987</c:v>
                </c:pt>
                <c:pt idx="26">
                  <c:v>8.5296570097031061</c:v>
                </c:pt>
                <c:pt idx="27">
                  <c:v>8.9030826919894075</c:v>
                </c:pt>
                <c:pt idx="28">
                  <c:v>8.37331500967586</c:v>
                </c:pt>
                <c:pt idx="29">
                  <c:v>8.3767093253968259</c:v>
                </c:pt>
                <c:pt idx="30">
                  <c:v>7.9213288398692816</c:v>
                </c:pt>
                <c:pt idx="31">
                  <c:v>6.1470312500000004</c:v>
                </c:pt>
                <c:pt idx="32">
                  <c:v>6.0856666984975822</c:v>
                </c:pt>
                <c:pt idx="33">
                  <c:v>7.590386811105561</c:v>
                </c:pt>
                <c:pt idx="34">
                  <c:v>9.0536558111603842</c:v>
                </c:pt>
                <c:pt idx="36">
                  <c:v>8.0077075501253141</c:v>
                </c:pt>
                <c:pt idx="37">
                  <c:v>7.8335686728395073</c:v>
                </c:pt>
                <c:pt idx="38">
                  <c:v>7.2484528989756827</c:v>
                </c:pt>
                <c:pt idx="39">
                  <c:v>8.4087733731071488</c:v>
                </c:pt>
                <c:pt idx="40">
                  <c:v>8.3051419749896649</c:v>
                </c:pt>
                <c:pt idx="41">
                  <c:v>6.4668649320485256</c:v>
                </c:pt>
                <c:pt idx="42">
                  <c:v>6.7004206822671089</c:v>
                </c:pt>
                <c:pt idx="43">
                  <c:v>6.1731546136653908</c:v>
                </c:pt>
                <c:pt idx="44">
                  <c:v>7.2294559640522866</c:v>
                </c:pt>
                <c:pt idx="46">
                  <c:v>8.6258734637395627</c:v>
                </c:pt>
                <c:pt idx="47">
                  <c:v>7.9616215780998383</c:v>
                </c:pt>
                <c:pt idx="48">
                  <c:v>6.6339836111111117</c:v>
                </c:pt>
                <c:pt idx="49">
                  <c:v>6.6816043771043772</c:v>
                </c:pt>
                <c:pt idx="50">
                  <c:v>6.609758853882524</c:v>
                </c:pt>
                <c:pt idx="51">
                  <c:v>5.3136760834420969</c:v>
                </c:pt>
                <c:pt idx="52">
                  <c:v>3.6038728252879202</c:v>
                </c:pt>
                <c:pt idx="53">
                  <c:v>4.9382736111111107</c:v>
                </c:pt>
                <c:pt idx="54">
                  <c:v>6.7217320165945171</c:v>
                </c:pt>
                <c:pt idx="56">
                  <c:v>6.7895898078529653</c:v>
                </c:pt>
                <c:pt idx="57">
                  <c:v>6.4584833293017256</c:v>
                </c:pt>
                <c:pt idx="58">
                  <c:v>5.4524242864693431</c:v>
                </c:pt>
                <c:pt idx="59">
                  <c:v>4.3928311965811968</c:v>
                </c:pt>
                <c:pt idx="60">
                  <c:v>3.7426858204688398</c:v>
                </c:pt>
                <c:pt idx="61">
                  <c:v>2.544480832122094</c:v>
                </c:pt>
                <c:pt idx="62">
                  <c:v>1.8404319782168184</c:v>
                </c:pt>
                <c:pt idx="63">
                  <c:v>4.2446539888682748</c:v>
                </c:pt>
                <c:pt idx="64">
                  <c:v>4.9714994842322415</c:v>
                </c:pt>
                <c:pt idx="76">
                  <c:v>8.0799025005041312</c:v>
                </c:pt>
                <c:pt idx="77">
                  <c:v>8.3074932275541773</c:v>
                </c:pt>
                <c:pt idx="78">
                  <c:v>7.8379013031861255</c:v>
                </c:pt>
                <c:pt idx="79">
                  <c:v>7.8242197369783559</c:v>
                </c:pt>
                <c:pt idx="80">
                  <c:v>7.3591102394767649</c:v>
                </c:pt>
                <c:pt idx="81">
                  <c:v>6.6407723487523542</c:v>
                </c:pt>
                <c:pt idx="82">
                  <c:v>6.3411868622448981</c:v>
                </c:pt>
                <c:pt idx="83">
                  <c:v>5.8005383584495434</c:v>
                </c:pt>
                <c:pt idx="84">
                  <c:v>5.5802237413533042</c:v>
                </c:pt>
                <c:pt idx="86">
                  <c:v>7.859920442908348</c:v>
                </c:pt>
                <c:pt idx="87">
                  <c:v>7.9180497339310056</c:v>
                </c:pt>
                <c:pt idx="88">
                  <c:v>7.2074452146690531</c:v>
                </c:pt>
                <c:pt idx="89">
                  <c:v>6.4943461892399199</c:v>
                </c:pt>
                <c:pt idx="90">
                  <c:v>5.2920893669785745</c:v>
                </c:pt>
                <c:pt idx="91">
                  <c:v>2.8056994554924239</c:v>
                </c:pt>
                <c:pt idx="92">
                  <c:v>1.6667628968253965</c:v>
                </c:pt>
                <c:pt idx="93">
                  <c:v>1.5494609863176041</c:v>
                </c:pt>
                <c:pt idx="94">
                  <c:v>1.4015400010133252</c:v>
                </c:pt>
                <c:pt idx="96">
                  <c:v>8.87441695090439</c:v>
                </c:pt>
                <c:pt idx="97">
                  <c:v>9.0448976831298573</c:v>
                </c:pt>
                <c:pt idx="98">
                  <c:v>8.7768219444444444</c:v>
                </c:pt>
                <c:pt idx="99">
                  <c:v>8.6990024154589367</c:v>
                </c:pt>
                <c:pt idx="100">
                  <c:v>8.764445328282827</c:v>
                </c:pt>
                <c:pt idx="101">
                  <c:v>8.3831860783566476</c:v>
                </c:pt>
                <c:pt idx="102">
                  <c:v>8.5573674242424236</c:v>
                </c:pt>
                <c:pt idx="103">
                  <c:v>8.9851274118934619</c:v>
                </c:pt>
                <c:pt idx="104">
                  <c:v>9.5241471109720486</c:v>
                </c:pt>
                <c:pt idx="106">
                  <c:v>8.6706727777777797</c:v>
                </c:pt>
                <c:pt idx="107">
                  <c:v>8.9756998614663264</c:v>
                </c:pt>
                <c:pt idx="108">
                  <c:v>8.8499890873015872</c:v>
                </c:pt>
                <c:pt idx="109">
                  <c:v>8.5340290249433117</c:v>
                </c:pt>
                <c:pt idx="110">
                  <c:v>8.5779168144208047</c:v>
                </c:pt>
                <c:pt idx="111">
                  <c:v>8.6796014492753635</c:v>
                </c:pt>
                <c:pt idx="112">
                  <c:v>9.080136904761904</c:v>
                </c:pt>
                <c:pt idx="113">
                  <c:v>9.5301675306577476</c:v>
                </c:pt>
                <c:pt idx="114">
                  <c:v>9.9907510123614642</c:v>
                </c:pt>
              </c:numCache>
            </c:numRef>
          </c:yVal>
          <c:smooth val="0"/>
          <c:extLst>
            <c:ext xmlns:c16="http://schemas.microsoft.com/office/drawing/2014/chart" uri="{C3380CC4-5D6E-409C-BE32-E72D297353CC}">
              <c16:uniqueId val="{00000000-63BE-4404-A14E-D25684CBD5D8}"/>
            </c:ext>
          </c:extLst>
        </c:ser>
        <c:dLbls>
          <c:showLegendKey val="0"/>
          <c:showVal val="0"/>
          <c:showCatName val="0"/>
          <c:showSerName val="0"/>
          <c:showPercent val="0"/>
          <c:showBubbleSize val="0"/>
        </c:dLbls>
        <c:axId val="1263822680"/>
        <c:axId val="1263823664"/>
      </c:scatterChart>
      <c:valAx>
        <c:axId val="126382268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PoolMaxDepth (cm)</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3823664"/>
        <c:crosses val="autoZero"/>
        <c:crossBetween val="midCat"/>
      </c:valAx>
      <c:valAx>
        <c:axId val="12638236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Discrete DO (mg/L)</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382268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PoolMaxDepth and AvgDailyMaxDO_Interval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SummDataTable!$BU$1</c:f>
              <c:strCache>
                <c:ptCount val="1"/>
                <c:pt idx="0">
                  <c:v>AvgofDailyMaxDO_Interval</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2700" cap="rnd">
                <a:solidFill>
                  <a:schemeClr val="tx1">
                    <a:lumMod val="65000"/>
                    <a:lumOff val="35000"/>
                  </a:schemeClr>
                </a:solidFill>
                <a:prstDash val="solid"/>
              </a:ln>
              <a:effectLst/>
            </c:spPr>
            <c:trendlineType val="linear"/>
            <c:dispRSqr val="1"/>
            <c:dispEq val="0"/>
            <c:trendlineLbl>
              <c:layout>
                <c:manualLayout>
                  <c:x val="-5.2015529308836399E-2"/>
                  <c:y val="-1.5207421988918052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SummDataTable!$S$2:$S$117</c:f>
              <c:numCache>
                <c:formatCode>0.00</c:formatCode>
                <c:ptCount val="116"/>
                <c:pt idx="0">
                  <c:v>100.8888</c:v>
                </c:pt>
                <c:pt idx="1">
                  <c:v>96.621600000000001</c:v>
                </c:pt>
                <c:pt idx="2">
                  <c:v>96.926400000000001</c:v>
                </c:pt>
                <c:pt idx="3">
                  <c:v>85.953599999999994</c:v>
                </c:pt>
                <c:pt idx="4">
                  <c:v>64.922399999999996</c:v>
                </c:pt>
                <c:pt idx="5">
                  <c:v>38.404800000000002</c:v>
                </c:pt>
                <c:pt idx="6">
                  <c:v>0</c:v>
                </c:pt>
                <c:pt idx="7">
                  <c:v>56.387999999999998</c:v>
                </c:pt>
                <c:pt idx="8">
                  <c:v>56.692799999999998</c:v>
                </c:pt>
                <c:pt idx="9">
                  <c:v>54.863999999999997</c:v>
                </c:pt>
                <c:pt idx="10">
                  <c:v>53.949599999999997</c:v>
                </c:pt>
                <c:pt idx="11">
                  <c:v>53.949599999999997</c:v>
                </c:pt>
                <c:pt idx="12">
                  <c:v>53.035200000000003</c:v>
                </c:pt>
                <c:pt idx="13">
                  <c:v>33.832799999999999</c:v>
                </c:pt>
                <c:pt idx="14" formatCode="General">
                  <c:v>21.335999999999999</c:v>
                </c:pt>
                <c:pt idx="15">
                  <c:v>0</c:v>
                </c:pt>
                <c:pt idx="16">
                  <c:v>52.120800000000003</c:v>
                </c:pt>
                <c:pt idx="17">
                  <c:v>48.768000000000001</c:v>
                </c:pt>
                <c:pt idx="18">
                  <c:v>49.987200000000001</c:v>
                </c:pt>
                <c:pt idx="19">
                  <c:v>48.768000000000001</c:v>
                </c:pt>
                <c:pt idx="20">
                  <c:v>48.768000000000001</c:v>
                </c:pt>
                <c:pt idx="21">
                  <c:v>48.463200000000001</c:v>
                </c:pt>
                <c:pt idx="22">
                  <c:v>46.329599999999999</c:v>
                </c:pt>
                <c:pt idx="23">
                  <c:v>47.5488</c:v>
                </c:pt>
                <c:pt idx="24">
                  <c:v>46.9392</c:v>
                </c:pt>
                <c:pt idx="25">
                  <c:v>42.976799999999997</c:v>
                </c:pt>
                <c:pt idx="26">
                  <c:v>96.926400000000001</c:v>
                </c:pt>
                <c:pt idx="27">
                  <c:v>95.7072</c:v>
                </c:pt>
                <c:pt idx="28">
                  <c:v>95.0976</c:v>
                </c:pt>
                <c:pt idx="29">
                  <c:v>95.7072</c:v>
                </c:pt>
                <c:pt idx="30">
                  <c:v>93.268799999999999</c:v>
                </c:pt>
                <c:pt idx="31">
                  <c:v>95.0976</c:v>
                </c:pt>
                <c:pt idx="32">
                  <c:v>96.012</c:v>
                </c:pt>
                <c:pt idx="33">
                  <c:v>95.0976</c:v>
                </c:pt>
                <c:pt idx="34">
                  <c:v>95.0976</c:v>
                </c:pt>
                <c:pt idx="35">
                  <c:v>92.659199999999998</c:v>
                </c:pt>
                <c:pt idx="36">
                  <c:v>61.264800000000001</c:v>
                </c:pt>
                <c:pt idx="37">
                  <c:v>59.7408</c:v>
                </c:pt>
                <c:pt idx="38">
                  <c:v>59.1312</c:v>
                </c:pt>
                <c:pt idx="39">
                  <c:v>56.083199999999998</c:v>
                </c:pt>
                <c:pt idx="40">
                  <c:v>51.816000000000003</c:v>
                </c:pt>
                <c:pt idx="41">
                  <c:v>53.34</c:v>
                </c:pt>
                <c:pt idx="42">
                  <c:v>54.863999999999997</c:v>
                </c:pt>
                <c:pt idx="43">
                  <c:v>55.168799999999997</c:v>
                </c:pt>
                <c:pt idx="44">
                  <c:v>53.035200000000003</c:v>
                </c:pt>
                <c:pt idx="45">
                  <c:v>52.120800000000003</c:v>
                </c:pt>
                <c:pt idx="46">
                  <c:v>67.055999999999997</c:v>
                </c:pt>
                <c:pt idx="47">
                  <c:v>64.007999999999996</c:v>
                </c:pt>
                <c:pt idx="48">
                  <c:v>63.093600000000002</c:v>
                </c:pt>
                <c:pt idx="49">
                  <c:v>61.569600000000001</c:v>
                </c:pt>
                <c:pt idx="50">
                  <c:v>61.264800000000001</c:v>
                </c:pt>
                <c:pt idx="51">
                  <c:v>58.8264</c:v>
                </c:pt>
                <c:pt idx="52">
                  <c:v>47.244</c:v>
                </c:pt>
                <c:pt idx="53">
                  <c:v>47.5488</c:v>
                </c:pt>
                <c:pt idx="54">
                  <c:v>60.96</c:v>
                </c:pt>
                <c:pt idx="55">
                  <c:v>46.634399999999999</c:v>
                </c:pt>
                <c:pt idx="56">
                  <c:v>61.264800000000001</c:v>
                </c:pt>
                <c:pt idx="57">
                  <c:v>66.751199999999997</c:v>
                </c:pt>
                <c:pt idx="58">
                  <c:v>64.617599999999996</c:v>
                </c:pt>
                <c:pt idx="59">
                  <c:v>63.703200000000002</c:v>
                </c:pt>
                <c:pt idx="60">
                  <c:v>65.227199999999996</c:v>
                </c:pt>
                <c:pt idx="61">
                  <c:v>62.179200000000002</c:v>
                </c:pt>
                <c:pt idx="62">
                  <c:v>62.179200000000002</c:v>
                </c:pt>
                <c:pt idx="63">
                  <c:v>59.436</c:v>
                </c:pt>
                <c:pt idx="64">
                  <c:v>59.436</c:v>
                </c:pt>
                <c:pt idx="65">
                  <c:v>49.377600000000001</c:v>
                </c:pt>
                <c:pt idx="66">
                  <c:v>51.206400000000002</c:v>
                </c:pt>
                <c:pt idx="67">
                  <c:v>49.072800000000001</c:v>
                </c:pt>
                <c:pt idx="68">
                  <c:v>51.816000000000003</c:v>
                </c:pt>
                <c:pt idx="69">
                  <c:v>53.949599999999997</c:v>
                </c:pt>
                <c:pt idx="70">
                  <c:v>49.987200000000001</c:v>
                </c:pt>
                <c:pt idx="71">
                  <c:v>51.816000000000003</c:v>
                </c:pt>
                <c:pt idx="72">
                  <c:v>50.596800000000002</c:v>
                </c:pt>
                <c:pt idx="73">
                  <c:v>49.377600000000001</c:v>
                </c:pt>
                <c:pt idx="74">
                  <c:v>51.511200000000002</c:v>
                </c:pt>
                <c:pt idx="75">
                  <c:v>48.768000000000001</c:v>
                </c:pt>
                <c:pt idx="76">
                  <c:v>61.264800000000001</c:v>
                </c:pt>
                <c:pt idx="77">
                  <c:v>58.8264</c:v>
                </c:pt>
                <c:pt idx="78">
                  <c:v>59.7408</c:v>
                </c:pt>
                <c:pt idx="79">
                  <c:v>57.911999999999999</c:v>
                </c:pt>
                <c:pt idx="80">
                  <c:v>56.692799999999998</c:v>
                </c:pt>
                <c:pt idx="81">
                  <c:v>55.473599999999998</c:v>
                </c:pt>
                <c:pt idx="82">
                  <c:v>56.083199999999998</c:v>
                </c:pt>
                <c:pt idx="83">
                  <c:v>50.292000000000002</c:v>
                </c:pt>
                <c:pt idx="84">
                  <c:v>53.644799999999996</c:v>
                </c:pt>
                <c:pt idx="85">
                  <c:v>48.463200000000001</c:v>
                </c:pt>
                <c:pt idx="86">
                  <c:v>72.847200000000001</c:v>
                </c:pt>
                <c:pt idx="87">
                  <c:v>68.884799999999998</c:v>
                </c:pt>
                <c:pt idx="88">
                  <c:v>66.141599999999997</c:v>
                </c:pt>
                <c:pt idx="89">
                  <c:v>64.007999999999996</c:v>
                </c:pt>
                <c:pt idx="90">
                  <c:v>62.484000000000002</c:v>
                </c:pt>
                <c:pt idx="91">
                  <c:v>62.179200000000002</c:v>
                </c:pt>
                <c:pt idx="92">
                  <c:v>62.788800000000002</c:v>
                </c:pt>
                <c:pt idx="93">
                  <c:v>61.264800000000001</c:v>
                </c:pt>
                <c:pt idx="94">
                  <c:v>60.3504</c:v>
                </c:pt>
                <c:pt idx="95">
                  <c:v>58.216799999999999</c:v>
                </c:pt>
                <c:pt idx="96">
                  <c:v>78.028800000000004</c:v>
                </c:pt>
                <c:pt idx="97">
                  <c:v>82.905600000000007</c:v>
                </c:pt>
                <c:pt idx="98">
                  <c:v>80.467200000000005</c:v>
                </c:pt>
                <c:pt idx="99">
                  <c:v>79.857600000000005</c:v>
                </c:pt>
                <c:pt idx="100">
                  <c:v>78.333600000000004</c:v>
                </c:pt>
                <c:pt idx="101">
                  <c:v>79.552800000000005</c:v>
                </c:pt>
                <c:pt idx="102">
                  <c:v>79.552800000000005</c:v>
                </c:pt>
                <c:pt idx="103">
                  <c:v>79.857600000000005</c:v>
                </c:pt>
                <c:pt idx="104">
                  <c:v>80.162400000000005</c:v>
                </c:pt>
                <c:pt idx="105">
                  <c:v>81.076800000000006</c:v>
                </c:pt>
                <c:pt idx="106">
                  <c:v>98.755200000000002</c:v>
                </c:pt>
                <c:pt idx="107">
                  <c:v>97.231200000000001</c:v>
                </c:pt>
                <c:pt idx="108">
                  <c:v>89.001599999999996</c:v>
                </c:pt>
                <c:pt idx="109">
                  <c:v>97.536000000000001</c:v>
                </c:pt>
                <c:pt idx="110">
                  <c:v>95.7072</c:v>
                </c:pt>
                <c:pt idx="111">
                  <c:v>94.7928</c:v>
                </c:pt>
                <c:pt idx="112">
                  <c:v>94.183199999999999</c:v>
                </c:pt>
                <c:pt idx="113">
                  <c:v>95.7072</c:v>
                </c:pt>
                <c:pt idx="114">
                  <c:v>95.0976</c:v>
                </c:pt>
                <c:pt idx="115">
                  <c:v>93.878399999999999</c:v>
                </c:pt>
              </c:numCache>
            </c:numRef>
          </c:xVal>
          <c:yVal>
            <c:numRef>
              <c:f>SummDataTable!$BU$2:$BU$117</c:f>
              <c:numCache>
                <c:formatCode>0.00</c:formatCode>
                <c:ptCount val="116"/>
                <c:pt idx="0">
                  <c:v>8.0620000000000012</c:v>
                </c:pt>
                <c:pt idx="1">
                  <c:v>8.8907692307692301</c:v>
                </c:pt>
                <c:pt idx="2">
                  <c:v>9.3353333333333328</c:v>
                </c:pt>
                <c:pt idx="3">
                  <c:v>5.221333333333332</c:v>
                </c:pt>
                <c:pt idx="4">
                  <c:v>3.8526666666666665</c:v>
                </c:pt>
                <c:pt idx="7">
                  <c:v>6.6253333333333329</c:v>
                </c:pt>
                <c:pt idx="8">
                  <c:v>6.0330769230769246</c:v>
                </c:pt>
                <c:pt idx="9">
                  <c:v>3.8540000000000005</c:v>
                </c:pt>
                <c:pt idx="10">
                  <c:v>1.7646666666666666</c:v>
                </c:pt>
                <c:pt idx="11">
                  <c:v>1.6213333333333333</c:v>
                </c:pt>
                <c:pt idx="12">
                  <c:v>0.98937500000000023</c:v>
                </c:pt>
                <c:pt idx="16">
                  <c:v>8.3586666666666662</c:v>
                </c:pt>
                <c:pt idx="17">
                  <c:v>8.6323076923076929</c:v>
                </c:pt>
                <c:pt idx="18">
                  <c:v>7.78</c:v>
                </c:pt>
                <c:pt idx="19">
                  <c:v>7.8446666666666669</c:v>
                </c:pt>
                <c:pt idx="20">
                  <c:v>8.0886666666666667</c:v>
                </c:pt>
                <c:pt idx="21">
                  <c:v>7.6106249999999998</c:v>
                </c:pt>
                <c:pt idx="22">
                  <c:v>8.3421428571428589</c:v>
                </c:pt>
                <c:pt idx="23">
                  <c:v>6.63</c:v>
                </c:pt>
                <c:pt idx="24">
                  <c:v>7.8799999999999981</c:v>
                </c:pt>
                <c:pt idx="26">
                  <c:v>9.2346666666666675</c:v>
                </c:pt>
                <c:pt idx="27">
                  <c:v>9.6323076923076929</c:v>
                </c:pt>
                <c:pt idx="28">
                  <c:v>9.0586666666666655</c:v>
                </c:pt>
                <c:pt idx="29">
                  <c:v>9.1513333333333335</c:v>
                </c:pt>
                <c:pt idx="30">
                  <c:v>8.7140000000000004</c:v>
                </c:pt>
                <c:pt idx="31">
                  <c:v>7.2293750000000001</c:v>
                </c:pt>
                <c:pt idx="32">
                  <c:v>6.9428571428571431</c:v>
                </c:pt>
                <c:pt idx="33">
                  <c:v>8.3607142857142858</c:v>
                </c:pt>
                <c:pt idx="34">
                  <c:v>9.5839999999999979</c:v>
                </c:pt>
                <c:pt idx="36">
                  <c:v>8.4015789473684226</c:v>
                </c:pt>
                <c:pt idx="37">
                  <c:v>8.1486666666666654</c:v>
                </c:pt>
                <c:pt idx="38">
                  <c:v>7.616666666666668</c:v>
                </c:pt>
                <c:pt idx="39">
                  <c:v>9.1519999999999992</c:v>
                </c:pt>
                <c:pt idx="40">
                  <c:v>9.4593333333333316</c:v>
                </c:pt>
                <c:pt idx="41">
                  <c:v>7.9612499999999997</c:v>
                </c:pt>
                <c:pt idx="42">
                  <c:v>8.3564285714285713</c:v>
                </c:pt>
                <c:pt idx="43">
                  <c:v>7.7220000000000004</c:v>
                </c:pt>
                <c:pt idx="44">
                  <c:v>9.2380000000000013</c:v>
                </c:pt>
                <c:pt idx="46">
                  <c:v>9.9268421052631588</c:v>
                </c:pt>
                <c:pt idx="47">
                  <c:v>9.6099999999999977</c:v>
                </c:pt>
                <c:pt idx="48">
                  <c:v>8.2779999999999987</c:v>
                </c:pt>
                <c:pt idx="49">
                  <c:v>8.3026666666666671</c:v>
                </c:pt>
                <c:pt idx="50">
                  <c:v>9.038000000000002</c:v>
                </c:pt>
                <c:pt idx="51">
                  <c:v>6.841874999999999</c:v>
                </c:pt>
                <c:pt idx="52">
                  <c:v>5.0542857142857134</c:v>
                </c:pt>
                <c:pt idx="53">
                  <c:v>5.6806666666666663</c:v>
                </c:pt>
                <c:pt idx="54">
                  <c:v>7.7019999999999991</c:v>
                </c:pt>
                <c:pt idx="56">
                  <c:v>7.2633333333333328</c:v>
                </c:pt>
                <c:pt idx="57">
                  <c:v>6.9373333333333331</c:v>
                </c:pt>
                <c:pt idx="58">
                  <c:v>5.9553333333333338</c:v>
                </c:pt>
                <c:pt idx="59">
                  <c:v>5.6333333333333337</c:v>
                </c:pt>
                <c:pt idx="60">
                  <c:v>4.8380000000000001</c:v>
                </c:pt>
                <c:pt idx="61">
                  <c:v>3.1624999999999996</c:v>
                </c:pt>
                <c:pt idx="62">
                  <c:v>3.1035714285714286</c:v>
                </c:pt>
                <c:pt idx="63">
                  <c:v>5.1500000000000012</c:v>
                </c:pt>
                <c:pt idx="64">
                  <c:v>5.6786666666666674</c:v>
                </c:pt>
                <c:pt idx="76">
                  <c:v>8.7259999999999991</c:v>
                </c:pt>
                <c:pt idx="77">
                  <c:v>9.4394117647058824</c:v>
                </c:pt>
                <c:pt idx="78">
                  <c:v>9.5200000000000014</c:v>
                </c:pt>
                <c:pt idx="79">
                  <c:v>10.170666666666667</c:v>
                </c:pt>
                <c:pt idx="80">
                  <c:v>9.4306666666666654</c:v>
                </c:pt>
                <c:pt idx="81">
                  <c:v>7.982499999999999</c:v>
                </c:pt>
                <c:pt idx="82">
                  <c:v>7.2371428571428567</c:v>
                </c:pt>
                <c:pt idx="83">
                  <c:v>6.3761538461538452</c:v>
                </c:pt>
                <c:pt idx="84">
                  <c:v>6.3135294117647058</c:v>
                </c:pt>
                <c:pt idx="86">
                  <c:v>8.4906666666666659</c:v>
                </c:pt>
                <c:pt idx="87">
                  <c:v>8.7005882352941182</c:v>
                </c:pt>
                <c:pt idx="88">
                  <c:v>7.810666666666668</c:v>
                </c:pt>
                <c:pt idx="89">
                  <c:v>7.0066666666666686</c:v>
                </c:pt>
                <c:pt idx="90">
                  <c:v>5.9313333333333329</c:v>
                </c:pt>
                <c:pt idx="91">
                  <c:v>3.9581250000000003</c:v>
                </c:pt>
                <c:pt idx="92">
                  <c:v>2.5092857142857143</c:v>
                </c:pt>
                <c:pt idx="93">
                  <c:v>2.2192307692307693</c:v>
                </c:pt>
                <c:pt idx="94">
                  <c:v>2.0270588235294116</c:v>
                </c:pt>
                <c:pt idx="96">
                  <c:v>9.2986666666666657</c:v>
                </c:pt>
                <c:pt idx="97">
                  <c:v>9.5823529411764703</c:v>
                </c:pt>
                <c:pt idx="98">
                  <c:v>9.4633333333333329</c:v>
                </c:pt>
                <c:pt idx="99">
                  <c:v>9.5960000000000001</c:v>
                </c:pt>
                <c:pt idx="100">
                  <c:v>9.767333333333335</c:v>
                </c:pt>
                <c:pt idx="101">
                  <c:v>9.4387500000000006</c:v>
                </c:pt>
                <c:pt idx="102">
                  <c:v>9.4035714285714285</c:v>
                </c:pt>
                <c:pt idx="103">
                  <c:v>9.7061538461538461</c:v>
                </c:pt>
                <c:pt idx="104">
                  <c:v>10.214705882352943</c:v>
                </c:pt>
                <c:pt idx="106">
                  <c:v>9.0593333333333348</c:v>
                </c:pt>
                <c:pt idx="107">
                  <c:v>9.5005882352941189</c:v>
                </c:pt>
                <c:pt idx="108">
                  <c:v>9.5020000000000007</c:v>
                </c:pt>
                <c:pt idx="109">
                  <c:v>9.1699999999999964</c:v>
                </c:pt>
                <c:pt idx="110">
                  <c:v>9.1333333333333329</c:v>
                </c:pt>
                <c:pt idx="111">
                  <c:v>9.1306250000000002</c:v>
                </c:pt>
                <c:pt idx="112">
                  <c:v>9.4357142857142851</c:v>
                </c:pt>
                <c:pt idx="113">
                  <c:v>9.8169230769230769</c:v>
                </c:pt>
                <c:pt idx="114">
                  <c:v>10.285294117647059</c:v>
                </c:pt>
              </c:numCache>
            </c:numRef>
          </c:yVal>
          <c:smooth val="0"/>
          <c:extLst>
            <c:ext xmlns:c16="http://schemas.microsoft.com/office/drawing/2014/chart" uri="{C3380CC4-5D6E-409C-BE32-E72D297353CC}">
              <c16:uniqueId val="{00000000-374E-492C-B3D0-763A492F8F96}"/>
            </c:ext>
          </c:extLst>
        </c:ser>
        <c:dLbls>
          <c:showLegendKey val="0"/>
          <c:showVal val="0"/>
          <c:showCatName val="0"/>
          <c:showSerName val="0"/>
          <c:showPercent val="0"/>
          <c:showBubbleSize val="0"/>
        </c:dLbls>
        <c:axId val="1263822680"/>
        <c:axId val="1263823664"/>
      </c:scatterChart>
      <c:valAx>
        <c:axId val="126382268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PoolMaxDepth</a:t>
                </a:r>
                <a:r>
                  <a:rPr lang="en-US" baseline="0"/>
                  <a:t> (cm</a:t>
                </a:r>
                <a:r>
                  <a:rPr lang="en-US"/>
                  <a: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3823664"/>
        <c:crosses val="autoZero"/>
        <c:crossBetween val="midCat"/>
      </c:valAx>
      <c:valAx>
        <c:axId val="12638236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Discrete DO (mg/L)</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382268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PoolArea and DiscreteDO</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SummDataTable!$AN$1</c:f>
              <c:strCache>
                <c:ptCount val="1"/>
                <c:pt idx="0">
                  <c:v>DiscreteDO_mg/L</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2700" cap="rnd">
                <a:solidFill>
                  <a:schemeClr val="tx1">
                    <a:lumMod val="65000"/>
                    <a:lumOff val="35000"/>
                  </a:schemeClr>
                </a:solidFill>
                <a:prstDash val="solid"/>
              </a:ln>
              <a:effectLst/>
            </c:spPr>
            <c:trendlineType val="linear"/>
            <c:dispRSqr val="1"/>
            <c:dispEq val="0"/>
            <c:trendlineLbl>
              <c:layout>
                <c:manualLayout>
                  <c:x val="2.945100612423447E-3"/>
                  <c:y val="0.14941929133858267"/>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SummDataTable!$W$2:$W$117</c:f>
              <c:numCache>
                <c:formatCode>0.00</c:formatCode>
                <c:ptCount val="116"/>
                <c:pt idx="0">
                  <c:v>163.526003</c:v>
                </c:pt>
                <c:pt idx="1">
                  <c:v>159.18185800000001</c:v>
                </c:pt>
                <c:pt idx="2">
                  <c:v>144.13250099999999</c:v>
                </c:pt>
                <c:pt idx="3">
                  <c:v>114.917992</c:v>
                </c:pt>
                <c:pt idx="4">
                  <c:v>28.374666999999999</c:v>
                </c:pt>
                <c:pt idx="5">
                  <c:v>3.7439909999999998</c:v>
                </c:pt>
                <c:pt idx="6">
                  <c:v>0</c:v>
                </c:pt>
                <c:pt idx="7">
                  <c:v>85.283212000000006</c:v>
                </c:pt>
                <c:pt idx="8">
                  <c:v>85.776178999999999</c:v>
                </c:pt>
                <c:pt idx="9">
                  <c:v>84.790245999999996</c:v>
                </c:pt>
                <c:pt idx="10">
                  <c:v>83.705719000000002</c:v>
                </c:pt>
                <c:pt idx="11">
                  <c:v>82.818378999999993</c:v>
                </c:pt>
                <c:pt idx="12">
                  <c:v>82.029633000000004</c:v>
                </c:pt>
                <c:pt idx="13">
                  <c:v>26.682903</c:v>
                </c:pt>
                <c:pt idx="14">
                  <c:v>3.533798</c:v>
                </c:pt>
                <c:pt idx="15">
                  <c:v>0</c:v>
                </c:pt>
                <c:pt idx="16">
                  <c:v>124.80124499999999</c:v>
                </c:pt>
                <c:pt idx="17">
                  <c:v>122.752269</c:v>
                </c:pt>
                <c:pt idx="18">
                  <c:v>119.21313000000001</c:v>
                </c:pt>
                <c:pt idx="19">
                  <c:v>117.53669499999999</c:v>
                </c:pt>
                <c:pt idx="20">
                  <c:v>116.419072</c:v>
                </c:pt>
                <c:pt idx="21">
                  <c:v>115.39458399999999</c:v>
                </c:pt>
                <c:pt idx="22">
                  <c:v>110.458415</c:v>
                </c:pt>
                <c:pt idx="23">
                  <c:v>111.94858000000001</c:v>
                </c:pt>
                <c:pt idx="24">
                  <c:v>108.968251</c:v>
                </c:pt>
                <c:pt idx="25">
                  <c:v>106.267329</c:v>
                </c:pt>
                <c:pt idx="26">
                  <c:v>194.117335</c:v>
                </c:pt>
                <c:pt idx="27">
                  <c:v>192.260436</c:v>
                </c:pt>
                <c:pt idx="28">
                  <c:v>192.260436</c:v>
                </c:pt>
                <c:pt idx="29">
                  <c:v>189.40366900000001</c:v>
                </c:pt>
                <c:pt idx="30">
                  <c:v>195.40288000000001</c:v>
                </c:pt>
                <c:pt idx="31">
                  <c:v>194.40301099999999</c:v>
                </c:pt>
                <c:pt idx="32">
                  <c:v>191.97475900000001</c:v>
                </c:pt>
                <c:pt idx="33">
                  <c:v>194.97436500000001</c:v>
                </c:pt>
                <c:pt idx="34">
                  <c:v>191.83192099999999</c:v>
                </c:pt>
                <c:pt idx="35">
                  <c:v>183.97581099999999</c:v>
                </c:pt>
                <c:pt idx="36">
                  <c:v>84.625547999999995</c:v>
                </c:pt>
                <c:pt idx="37">
                  <c:v>77.775139999999993</c:v>
                </c:pt>
                <c:pt idx="38">
                  <c:v>71.675128999999998</c:v>
                </c:pt>
                <c:pt idx="39">
                  <c:v>69.932269000000005</c:v>
                </c:pt>
                <c:pt idx="40">
                  <c:v>66.664406</c:v>
                </c:pt>
                <c:pt idx="41">
                  <c:v>67.862622000000002</c:v>
                </c:pt>
                <c:pt idx="42">
                  <c:v>62.416184000000001</c:v>
                </c:pt>
                <c:pt idx="43">
                  <c:v>63.287613999999998</c:v>
                </c:pt>
                <c:pt idx="44">
                  <c:v>69.932269000000005</c:v>
                </c:pt>
                <c:pt idx="45">
                  <c:v>64.159043999999994</c:v>
                </c:pt>
                <c:pt idx="46">
                  <c:v>78.280765000000002</c:v>
                </c:pt>
                <c:pt idx="47">
                  <c:v>75.704913000000005</c:v>
                </c:pt>
                <c:pt idx="48">
                  <c:v>75.076656</c:v>
                </c:pt>
                <c:pt idx="49">
                  <c:v>74.888178999999994</c:v>
                </c:pt>
                <c:pt idx="50">
                  <c:v>75.202308000000002</c:v>
                </c:pt>
                <c:pt idx="51">
                  <c:v>72.123851000000002</c:v>
                </c:pt>
                <c:pt idx="52">
                  <c:v>31.628478000000001</c:v>
                </c:pt>
                <c:pt idx="53">
                  <c:v>29.886313999999999</c:v>
                </c:pt>
                <c:pt idx="54">
                  <c:v>75.202308000000002</c:v>
                </c:pt>
                <c:pt idx="55">
                  <c:v>28.924768</c:v>
                </c:pt>
                <c:pt idx="56">
                  <c:v>45.326445</c:v>
                </c:pt>
                <c:pt idx="57">
                  <c:v>43.206862999999998</c:v>
                </c:pt>
                <c:pt idx="58">
                  <c:v>42.500335</c:v>
                </c:pt>
                <c:pt idx="59">
                  <c:v>40.326405000000001</c:v>
                </c:pt>
                <c:pt idx="60">
                  <c:v>38.859001999999997</c:v>
                </c:pt>
                <c:pt idx="61">
                  <c:v>42.174245999999997</c:v>
                </c:pt>
                <c:pt idx="62">
                  <c:v>38.587260999999998</c:v>
                </c:pt>
                <c:pt idx="63">
                  <c:v>39.456833000000003</c:v>
                </c:pt>
                <c:pt idx="64">
                  <c:v>42.772077000000003</c:v>
                </c:pt>
                <c:pt idx="65">
                  <c:v>27.703675</c:v>
                </c:pt>
                <c:pt idx="66">
                  <c:v>86.765029999999996</c:v>
                </c:pt>
                <c:pt idx="67">
                  <c:v>83.389733000000007</c:v>
                </c:pt>
                <c:pt idx="68">
                  <c:v>83.786821000000003</c:v>
                </c:pt>
                <c:pt idx="69">
                  <c:v>81.900627999999998</c:v>
                </c:pt>
                <c:pt idx="70">
                  <c:v>80.808618999999993</c:v>
                </c:pt>
                <c:pt idx="71">
                  <c:v>82.694817999999998</c:v>
                </c:pt>
                <c:pt idx="72">
                  <c:v>79.716610000000003</c:v>
                </c:pt>
                <c:pt idx="73">
                  <c:v>82.297723000000005</c:v>
                </c:pt>
                <c:pt idx="74">
                  <c:v>85.275925000000001</c:v>
                </c:pt>
                <c:pt idx="75">
                  <c:v>73.637569999999997</c:v>
                </c:pt>
                <c:pt idx="76">
                  <c:v>133.763597</c:v>
                </c:pt>
                <c:pt idx="77">
                  <c:v>128.838809</c:v>
                </c:pt>
                <c:pt idx="78">
                  <c:v>125.820391</c:v>
                </c:pt>
                <c:pt idx="79">
                  <c:v>123.755157</c:v>
                </c:pt>
                <c:pt idx="80">
                  <c:v>118.194913</c:v>
                </c:pt>
                <c:pt idx="81">
                  <c:v>117.400592</c:v>
                </c:pt>
                <c:pt idx="82">
                  <c:v>117.71832000000001</c:v>
                </c:pt>
                <c:pt idx="83">
                  <c:v>115.335358</c:v>
                </c:pt>
                <c:pt idx="84">
                  <c:v>113.111261</c:v>
                </c:pt>
                <c:pt idx="85">
                  <c:v>91.18383</c:v>
                </c:pt>
                <c:pt idx="86">
                  <c:v>85.817984999999993</c:v>
                </c:pt>
                <c:pt idx="87">
                  <c:v>81.355157000000005</c:v>
                </c:pt>
                <c:pt idx="88">
                  <c:v>78.721356999999998</c:v>
                </c:pt>
                <c:pt idx="89">
                  <c:v>78.136067999999995</c:v>
                </c:pt>
                <c:pt idx="90">
                  <c:v>77.111812999999998</c:v>
                </c:pt>
                <c:pt idx="91">
                  <c:v>75.282785000000004</c:v>
                </c:pt>
                <c:pt idx="92">
                  <c:v>75.868073999999993</c:v>
                </c:pt>
                <c:pt idx="93">
                  <c:v>74.551174000000003</c:v>
                </c:pt>
                <c:pt idx="94">
                  <c:v>73.526917999999995</c:v>
                </c:pt>
                <c:pt idx="95">
                  <c:v>66.500432000000004</c:v>
                </c:pt>
                <c:pt idx="96">
                  <c:v>187.16702900000001</c:v>
                </c:pt>
                <c:pt idx="97">
                  <c:v>186.00690299999999</c:v>
                </c:pt>
                <c:pt idx="98">
                  <c:v>182.52652399999999</c:v>
                </c:pt>
                <c:pt idx="99">
                  <c:v>178.91724300000001</c:v>
                </c:pt>
                <c:pt idx="100">
                  <c:v>177.11260200000001</c:v>
                </c:pt>
                <c:pt idx="101">
                  <c:v>176.081378</c:v>
                </c:pt>
                <c:pt idx="102">
                  <c:v>171.05416500000001</c:v>
                </c:pt>
                <c:pt idx="103">
                  <c:v>176.468087</c:v>
                </c:pt>
                <c:pt idx="104">
                  <c:v>177.757116</c:v>
                </c:pt>
                <c:pt idx="105">
                  <c:v>177.62821299999999</c:v>
                </c:pt>
                <c:pt idx="106">
                  <c:v>81.562794999999994</c:v>
                </c:pt>
                <c:pt idx="107">
                  <c:v>83.724879999999999</c:v>
                </c:pt>
                <c:pt idx="108">
                  <c:v>82.904779000000005</c:v>
                </c:pt>
                <c:pt idx="109">
                  <c:v>84.172207999999998</c:v>
                </c:pt>
                <c:pt idx="110">
                  <c:v>82.755669999999995</c:v>
                </c:pt>
                <c:pt idx="111">
                  <c:v>82.904779000000005</c:v>
                </c:pt>
                <c:pt idx="112">
                  <c:v>83.277552</c:v>
                </c:pt>
                <c:pt idx="113">
                  <c:v>83.053888000000001</c:v>
                </c:pt>
                <c:pt idx="114">
                  <c:v>83.053888000000001</c:v>
                </c:pt>
                <c:pt idx="115">
                  <c:v>83.873990000000006</c:v>
                </c:pt>
              </c:numCache>
            </c:numRef>
          </c:xVal>
          <c:yVal>
            <c:numRef>
              <c:f>SummDataTable!$AN$2:$AN$117</c:f>
              <c:numCache>
                <c:formatCode>0.00</c:formatCode>
                <c:ptCount val="116"/>
                <c:pt idx="0">
                  <c:v>8.1199999999999992</c:v>
                </c:pt>
                <c:pt idx="1">
                  <c:v>8.16</c:v>
                </c:pt>
                <c:pt idx="2">
                  <c:v>7.02</c:v>
                </c:pt>
                <c:pt idx="3">
                  <c:v>5.27</c:v>
                </c:pt>
                <c:pt idx="4">
                  <c:v>2.12</c:v>
                </c:pt>
                <c:pt idx="5">
                  <c:v>1.79</c:v>
                </c:pt>
                <c:pt idx="6">
                  <c:v>0</c:v>
                </c:pt>
                <c:pt idx="7">
                  <c:v>7.48</c:v>
                </c:pt>
                <c:pt idx="8">
                  <c:v>6.53</c:v>
                </c:pt>
                <c:pt idx="9">
                  <c:v>4.47</c:v>
                </c:pt>
                <c:pt idx="10">
                  <c:v>2.66</c:v>
                </c:pt>
                <c:pt idx="11">
                  <c:v>2.29</c:v>
                </c:pt>
                <c:pt idx="12">
                  <c:v>2.5499999999999998</c:v>
                </c:pt>
                <c:pt idx="13">
                  <c:v>1.29</c:v>
                </c:pt>
                <c:pt idx="14" formatCode="General">
                  <c:v>2.2200000000000002</c:v>
                </c:pt>
                <c:pt idx="15">
                  <c:v>0</c:v>
                </c:pt>
                <c:pt idx="16">
                  <c:v>8.5399999999999991</c:v>
                </c:pt>
                <c:pt idx="17">
                  <c:v>8.83</c:v>
                </c:pt>
                <c:pt idx="18">
                  <c:v>8.2100000000000009</c:v>
                </c:pt>
                <c:pt idx="19">
                  <c:v>7.57</c:v>
                </c:pt>
                <c:pt idx="20">
                  <c:v>7.03</c:v>
                </c:pt>
                <c:pt idx="21">
                  <c:v>7.02</c:v>
                </c:pt>
                <c:pt idx="22">
                  <c:v>5.18</c:v>
                </c:pt>
                <c:pt idx="23">
                  <c:v>6</c:v>
                </c:pt>
                <c:pt idx="24">
                  <c:v>6.47</c:v>
                </c:pt>
                <c:pt idx="25">
                  <c:v>7.95</c:v>
                </c:pt>
                <c:pt idx="26">
                  <c:v>9.58</c:v>
                </c:pt>
                <c:pt idx="27">
                  <c:v>9.5</c:v>
                </c:pt>
                <c:pt idx="28">
                  <c:v>9.19</c:v>
                </c:pt>
                <c:pt idx="29">
                  <c:v>9.26</c:v>
                </c:pt>
                <c:pt idx="30">
                  <c:v>8.5500000000000007</c:v>
                </c:pt>
                <c:pt idx="31">
                  <c:v>8.92</c:v>
                </c:pt>
                <c:pt idx="32">
                  <c:v>7.04</c:v>
                </c:pt>
                <c:pt idx="33">
                  <c:v>8.07</c:v>
                </c:pt>
                <c:pt idx="34">
                  <c:v>9.3800000000000008</c:v>
                </c:pt>
                <c:pt idx="35">
                  <c:v>9.58</c:v>
                </c:pt>
                <c:pt idx="36">
                  <c:v>9.01</c:v>
                </c:pt>
                <c:pt idx="37">
                  <c:v>7.91</c:v>
                </c:pt>
                <c:pt idx="38">
                  <c:v>7.32</c:v>
                </c:pt>
                <c:pt idx="39">
                  <c:v>7.14</c:v>
                </c:pt>
                <c:pt idx="40">
                  <c:v>6.65</c:v>
                </c:pt>
                <c:pt idx="41">
                  <c:v>6.76</c:v>
                </c:pt>
                <c:pt idx="42">
                  <c:v>5.68</c:v>
                </c:pt>
                <c:pt idx="43">
                  <c:v>6.65</c:v>
                </c:pt>
                <c:pt idx="44">
                  <c:v>7.71</c:v>
                </c:pt>
                <c:pt idx="45">
                  <c:v>8.1199999999999992</c:v>
                </c:pt>
                <c:pt idx="46">
                  <c:v>9.18</c:v>
                </c:pt>
                <c:pt idx="47">
                  <c:v>9.57</c:v>
                </c:pt>
                <c:pt idx="48">
                  <c:v>7.22</c:v>
                </c:pt>
                <c:pt idx="49">
                  <c:v>7.82</c:v>
                </c:pt>
                <c:pt idx="50">
                  <c:v>7.58</c:v>
                </c:pt>
                <c:pt idx="51">
                  <c:v>7.33</c:v>
                </c:pt>
                <c:pt idx="52">
                  <c:v>3.02</c:v>
                </c:pt>
                <c:pt idx="53">
                  <c:v>4.1900000000000004</c:v>
                </c:pt>
                <c:pt idx="54">
                  <c:v>8.64</c:v>
                </c:pt>
                <c:pt idx="55">
                  <c:v>6.73</c:v>
                </c:pt>
                <c:pt idx="56">
                  <c:v>8.32</c:v>
                </c:pt>
                <c:pt idx="57">
                  <c:v>7.33</c:v>
                </c:pt>
                <c:pt idx="58">
                  <c:v>5.9</c:v>
                </c:pt>
                <c:pt idx="59">
                  <c:v>4.7300000000000004</c:v>
                </c:pt>
                <c:pt idx="60">
                  <c:v>4.1900000000000004</c:v>
                </c:pt>
                <c:pt idx="61">
                  <c:v>3.99</c:v>
                </c:pt>
                <c:pt idx="62">
                  <c:v>1.97</c:v>
                </c:pt>
                <c:pt idx="63">
                  <c:v>3.73</c:v>
                </c:pt>
                <c:pt idx="64">
                  <c:v>5.97</c:v>
                </c:pt>
                <c:pt idx="65">
                  <c:v>5.2</c:v>
                </c:pt>
                <c:pt idx="66">
                  <c:v>8.6999999999999993</c:v>
                </c:pt>
                <c:pt idx="67">
                  <c:v>8.48</c:v>
                </c:pt>
                <c:pt idx="68">
                  <c:v>7.42</c:v>
                </c:pt>
                <c:pt idx="69">
                  <c:v>5.78</c:v>
                </c:pt>
                <c:pt idx="70">
                  <c:v>6.06</c:v>
                </c:pt>
                <c:pt idx="71">
                  <c:v>6.06</c:v>
                </c:pt>
                <c:pt idx="72">
                  <c:v>3.81</c:v>
                </c:pt>
                <c:pt idx="73">
                  <c:v>4.01</c:v>
                </c:pt>
                <c:pt idx="74">
                  <c:v>7.7</c:v>
                </c:pt>
                <c:pt idx="75">
                  <c:v>5.34</c:v>
                </c:pt>
                <c:pt idx="76">
                  <c:v>8.99</c:v>
                </c:pt>
                <c:pt idx="77">
                  <c:v>9.11</c:v>
                </c:pt>
                <c:pt idx="78">
                  <c:v>8.61</c:v>
                </c:pt>
                <c:pt idx="79">
                  <c:v>8.08</c:v>
                </c:pt>
                <c:pt idx="80">
                  <c:v>7.2</c:v>
                </c:pt>
                <c:pt idx="81">
                  <c:v>7.03</c:v>
                </c:pt>
                <c:pt idx="82">
                  <c:v>6.1</c:v>
                </c:pt>
                <c:pt idx="83">
                  <c:v>6.56</c:v>
                </c:pt>
                <c:pt idx="84">
                  <c:v>6.11</c:v>
                </c:pt>
                <c:pt idx="85">
                  <c:v>5.33</c:v>
                </c:pt>
                <c:pt idx="86">
                  <c:v>9</c:v>
                </c:pt>
                <c:pt idx="87">
                  <c:v>8.59</c:v>
                </c:pt>
                <c:pt idx="88">
                  <c:v>8.1999999999999993</c:v>
                </c:pt>
                <c:pt idx="89">
                  <c:v>7.14</c:v>
                </c:pt>
                <c:pt idx="90">
                  <c:v>6.09</c:v>
                </c:pt>
                <c:pt idx="91">
                  <c:v>5.25</c:v>
                </c:pt>
                <c:pt idx="92">
                  <c:v>2.67</c:v>
                </c:pt>
                <c:pt idx="93">
                  <c:v>2.83</c:v>
                </c:pt>
                <c:pt idx="94">
                  <c:v>2.11</c:v>
                </c:pt>
                <c:pt idx="95">
                  <c:v>1.4</c:v>
                </c:pt>
                <c:pt idx="96">
                  <c:v>9.91</c:v>
                </c:pt>
                <c:pt idx="97">
                  <c:v>9.5500000000000007</c:v>
                </c:pt>
                <c:pt idx="98">
                  <c:v>9.4499999999999993</c:v>
                </c:pt>
                <c:pt idx="99">
                  <c:v>9.5500000000000007</c:v>
                </c:pt>
                <c:pt idx="100">
                  <c:v>9.5</c:v>
                </c:pt>
                <c:pt idx="101">
                  <c:v>9.8699999999999992</c:v>
                </c:pt>
                <c:pt idx="102">
                  <c:v>9.0500000000000007</c:v>
                </c:pt>
                <c:pt idx="103">
                  <c:v>9.6300000000000008</c:v>
                </c:pt>
                <c:pt idx="104">
                  <c:v>9.44</c:v>
                </c:pt>
                <c:pt idx="105">
                  <c:v>10.35</c:v>
                </c:pt>
                <c:pt idx="106">
                  <c:v>9.5</c:v>
                </c:pt>
                <c:pt idx="107">
                  <c:v>9.33</c:v>
                </c:pt>
                <c:pt idx="108">
                  <c:v>9.11</c:v>
                </c:pt>
                <c:pt idx="109">
                  <c:v>9.39</c:v>
                </c:pt>
                <c:pt idx="110">
                  <c:v>8.9499999999999993</c:v>
                </c:pt>
                <c:pt idx="111">
                  <c:v>9.1999999999999993</c:v>
                </c:pt>
                <c:pt idx="112">
                  <c:v>9.1</c:v>
                </c:pt>
                <c:pt idx="113">
                  <c:v>9.68</c:v>
                </c:pt>
                <c:pt idx="114">
                  <c:v>9.7799999999999994</c:v>
                </c:pt>
                <c:pt idx="115">
                  <c:v>10.37</c:v>
                </c:pt>
              </c:numCache>
            </c:numRef>
          </c:yVal>
          <c:smooth val="0"/>
          <c:extLst>
            <c:ext xmlns:c16="http://schemas.microsoft.com/office/drawing/2014/chart" uri="{C3380CC4-5D6E-409C-BE32-E72D297353CC}">
              <c16:uniqueId val="{00000000-B94C-43DB-A185-8F482DC74766}"/>
            </c:ext>
          </c:extLst>
        </c:ser>
        <c:dLbls>
          <c:showLegendKey val="0"/>
          <c:showVal val="0"/>
          <c:showCatName val="0"/>
          <c:showSerName val="0"/>
          <c:showPercent val="0"/>
          <c:showBubbleSize val="0"/>
        </c:dLbls>
        <c:axId val="1263822680"/>
        <c:axId val="1263823664"/>
      </c:scatterChart>
      <c:valAx>
        <c:axId val="126382268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Pool area (m2)</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3823664"/>
        <c:crosses val="autoZero"/>
        <c:crossBetween val="midCat"/>
      </c:valAx>
      <c:valAx>
        <c:axId val="12638236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Discrete DO (mg/L)</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382268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PoolArea and MinDO_Interval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SummDataTable!$BJ$1</c:f>
              <c:strCache>
                <c:ptCount val="1"/>
                <c:pt idx="0">
                  <c:v>MinDO_Interval</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2700" cap="rnd">
                <a:solidFill>
                  <a:schemeClr val="tx1">
                    <a:lumMod val="65000"/>
                    <a:lumOff val="35000"/>
                  </a:schemeClr>
                </a:solidFill>
                <a:prstDash val="solid"/>
              </a:ln>
              <a:effectLst/>
            </c:spPr>
            <c:trendlineType val="linear"/>
            <c:dispRSqr val="1"/>
            <c:dispEq val="0"/>
            <c:trendlineLbl>
              <c:layout>
                <c:manualLayout>
                  <c:x val="-5.2015529308836399E-2"/>
                  <c:y val="-1.5207421988918052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SummDataTable!$W$2:$W$117</c:f>
              <c:numCache>
                <c:formatCode>0.00</c:formatCode>
                <c:ptCount val="116"/>
                <c:pt idx="0">
                  <c:v>163.526003</c:v>
                </c:pt>
                <c:pt idx="1">
                  <c:v>159.18185800000001</c:v>
                </c:pt>
                <c:pt idx="2">
                  <c:v>144.13250099999999</c:v>
                </c:pt>
                <c:pt idx="3">
                  <c:v>114.917992</c:v>
                </c:pt>
                <c:pt idx="4">
                  <c:v>28.374666999999999</c:v>
                </c:pt>
                <c:pt idx="5">
                  <c:v>3.7439909999999998</c:v>
                </c:pt>
                <c:pt idx="6">
                  <c:v>0</c:v>
                </c:pt>
                <c:pt idx="7">
                  <c:v>85.283212000000006</c:v>
                </c:pt>
                <c:pt idx="8">
                  <c:v>85.776178999999999</c:v>
                </c:pt>
                <c:pt idx="9">
                  <c:v>84.790245999999996</c:v>
                </c:pt>
                <c:pt idx="10">
                  <c:v>83.705719000000002</c:v>
                </c:pt>
                <c:pt idx="11">
                  <c:v>82.818378999999993</c:v>
                </c:pt>
                <c:pt idx="12">
                  <c:v>82.029633000000004</c:v>
                </c:pt>
                <c:pt idx="13">
                  <c:v>26.682903</c:v>
                </c:pt>
                <c:pt idx="14">
                  <c:v>3.533798</c:v>
                </c:pt>
                <c:pt idx="15">
                  <c:v>0</c:v>
                </c:pt>
                <c:pt idx="16">
                  <c:v>124.80124499999999</c:v>
                </c:pt>
                <c:pt idx="17">
                  <c:v>122.752269</c:v>
                </c:pt>
                <c:pt idx="18">
                  <c:v>119.21313000000001</c:v>
                </c:pt>
                <c:pt idx="19">
                  <c:v>117.53669499999999</c:v>
                </c:pt>
                <c:pt idx="20">
                  <c:v>116.419072</c:v>
                </c:pt>
                <c:pt idx="21">
                  <c:v>115.39458399999999</c:v>
                </c:pt>
                <c:pt idx="22">
                  <c:v>110.458415</c:v>
                </c:pt>
                <c:pt idx="23">
                  <c:v>111.94858000000001</c:v>
                </c:pt>
                <c:pt idx="24">
                  <c:v>108.968251</c:v>
                </c:pt>
                <c:pt idx="25">
                  <c:v>106.267329</c:v>
                </c:pt>
                <c:pt idx="26">
                  <c:v>194.117335</c:v>
                </c:pt>
                <c:pt idx="27">
                  <c:v>192.260436</c:v>
                </c:pt>
                <c:pt idx="28">
                  <c:v>192.260436</c:v>
                </c:pt>
                <c:pt idx="29">
                  <c:v>189.40366900000001</c:v>
                </c:pt>
                <c:pt idx="30">
                  <c:v>195.40288000000001</c:v>
                </c:pt>
                <c:pt idx="31">
                  <c:v>194.40301099999999</c:v>
                </c:pt>
                <c:pt idx="32">
                  <c:v>191.97475900000001</c:v>
                </c:pt>
                <c:pt idx="33">
                  <c:v>194.97436500000001</c:v>
                </c:pt>
                <c:pt idx="34">
                  <c:v>191.83192099999999</c:v>
                </c:pt>
                <c:pt idx="35">
                  <c:v>183.97581099999999</c:v>
                </c:pt>
                <c:pt idx="36">
                  <c:v>84.625547999999995</c:v>
                </c:pt>
                <c:pt idx="37">
                  <c:v>77.775139999999993</c:v>
                </c:pt>
                <c:pt idx="38">
                  <c:v>71.675128999999998</c:v>
                </c:pt>
                <c:pt idx="39">
                  <c:v>69.932269000000005</c:v>
                </c:pt>
                <c:pt idx="40">
                  <c:v>66.664406</c:v>
                </c:pt>
                <c:pt idx="41">
                  <c:v>67.862622000000002</c:v>
                </c:pt>
                <c:pt idx="42">
                  <c:v>62.416184000000001</c:v>
                </c:pt>
                <c:pt idx="43">
                  <c:v>63.287613999999998</c:v>
                </c:pt>
                <c:pt idx="44">
                  <c:v>69.932269000000005</c:v>
                </c:pt>
                <c:pt idx="45">
                  <c:v>64.159043999999994</c:v>
                </c:pt>
                <c:pt idx="46">
                  <c:v>78.280765000000002</c:v>
                </c:pt>
                <c:pt idx="47">
                  <c:v>75.704913000000005</c:v>
                </c:pt>
                <c:pt idx="48">
                  <c:v>75.076656</c:v>
                </c:pt>
                <c:pt idx="49">
                  <c:v>74.888178999999994</c:v>
                </c:pt>
                <c:pt idx="50">
                  <c:v>75.202308000000002</c:v>
                </c:pt>
                <c:pt idx="51">
                  <c:v>72.123851000000002</c:v>
                </c:pt>
                <c:pt idx="52">
                  <c:v>31.628478000000001</c:v>
                </c:pt>
                <c:pt idx="53">
                  <c:v>29.886313999999999</c:v>
                </c:pt>
                <c:pt idx="54">
                  <c:v>75.202308000000002</c:v>
                </c:pt>
                <c:pt idx="55">
                  <c:v>28.924768</c:v>
                </c:pt>
                <c:pt idx="56">
                  <c:v>45.326445</c:v>
                </c:pt>
                <c:pt idx="57">
                  <c:v>43.206862999999998</c:v>
                </c:pt>
                <c:pt idx="58">
                  <c:v>42.500335</c:v>
                </c:pt>
                <c:pt idx="59">
                  <c:v>40.326405000000001</c:v>
                </c:pt>
                <c:pt idx="60">
                  <c:v>38.859001999999997</c:v>
                </c:pt>
                <c:pt idx="61">
                  <c:v>42.174245999999997</c:v>
                </c:pt>
                <c:pt idx="62">
                  <c:v>38.587260999999998</c:v>
                </c:pt>
                <c:pt idx="63">
                  <c:v>39.456833000000003</c:v>
                </c:pt>
                <c:pt idx="64">
                  <c:v>42.772077000000003</c:v>
                </c:pt>
                <c:pt idx="65">
                  <c:v>27.703675</c:v>
                </c:pt>
                <c:pt idx="66">
                  <c:v>86.765029999999996</c:v>
                </c:pt>
                <c:pt idx="67">
                  <c:v>83.389733000000007</c:v>
                </c:pt>
                <c:pt idx="68">
                  <c:v>83.786821000000003</c:v>
                </c:pt>
                <c:pt idx="69">
                  <c:v>81.900627999999998</c:v>
                </c:pt>
                <c:pt idx="70">
                  <c:v>80.808618999999993</c:v>
                </c:pt>
                <c:pt idx="71">
                  <c:v>82.694817999999998</c:v>
                </c:pt>
                <c:pt idx="72">
                  <c:v>79.716610000000003</c:v>
                </c:pt>
                <c:pt idx="73">
                  <c:v>82.297723000000005</c:v>
                </c:pt>
                <c:pt idx="74">
                  <c:v>85.275925000000001</c:v>
                </c:pt>
                <c:pt idx="75">
                  <c:v>73.637569999999997</c:v>
                </c:pt>
                <c:pt idx="76">
                  <c:v>133.763597</c:v>
                </c:pt>
                <c:pt idx="77">
                  <c:v>128.838809</c:v>
                </c:pt>
                <c:pt idx="78">
                  <c:v>125.820391</c:v>
                </c:pt>
                <c:pt idx="79">
                  <c:v>123.755157</c:v>
                </c:pt>
                <c:pt idx="80">
                  <c:v>118.194913</c:v>
                </c:pt>
                <c:pt idx="81">
                  <c:v>117.400592</c:v>
                </c:pt>
                <c:pt idx="82">
                  <c:v>117.71832000000001</c:v>
                </c:pt>
                <c:pt idx="83">
                  <c:v>115.335358</c:v>
                </c:pt>
                <c:pt idx="84">
                  <c:v>113.111261</c:v>
                </c:pt>
                <c:pt idx="85">
                  <c:v>91.18383</c:v>
                </c:pt>
                <c:pt idx="86">
                  <c:v>85.817984999999993</c:v>
                </c:pt>
                <c:pt idx="87">
                  <c:v>81.355157000000005</c:v>
                </c:pt>
                <c:pt idx="88">
                  <c:v>78.721356999999998</c:v>
                </c:pt>
                <c:pt idx="89">
                  <c:v>78.136067999999995</c:v>
                </c:pt>
                <c:pt idx="90">
                  <c:v>77.111812999999998</c:v>
                </c:pt>
                <c:pt idx="91">
                  <c:v>75.282785000000004</c:v>
                </c:pt>
                <c:pt idx="92">
                  <c:v>75.868073999999993</c:v>
                </c:pt>
                <c:pt idx="93">
                  <c:v>74.551174000000003</c:v>
                </c:pt>
                <c:pt idx="94">
                  <c:v>73.526917999999995</c:v>
                </c:pt>
                <c:pt idx="95">
                  <c:v>66.500432000000004</c:v>
                </c:pt>
                <c:pt idx="96">
                  <c:v>187.16702900000001</c:v>
                </c:pt>
                <c:pt idx="97">
                  <c:v>186.00690299999999</c:v>
                </c:pt>
                <c:pt idx="98">
                  <c:v>182.52652399999999</c:v>
                </c:pt>
                <c:pt idx="99">
                  <c:v>178.91724300000001</c:v>
                </c:pt>
                <c:pt idx="100">
                  <c:v>177.11260200000001</c:v>
                </c:pt>
                <c:pt idx="101">
                  <c:v>176.081378</c:v>
                </c:pt>
                <c:pt idx="102">
                  <c:v>171.05416500000001</c:v>
                </c:pt>
                <c:pt idx="103">
                  <c:v>176.468087</c:v>
                </c:pt>
                <c:pt idx="104">
                  <c:v>177.757116</c:v>
                </c:pt>
                <c:pt idx="105">
                  <c:v>177.62821299999999</c:v>
                </c:pt>
                <c:pt idx="106">
                  <c:v>81.562794999999994</c:v>
                </c:pt>
                <c:pt idx="107">
                  <c:v>83.724879999999999</c:v>
                </c:pt>
                <c:pt idx="108">
                  <c:v>82.904779000000005</c:v>
                </c:pt>
                <c:pt idx="109">
                  <c:v>84.172207999999998</c:v>
                </c:pt>
                <c:pt idx="110">
                  <c:v>82.755669999999995</c:v>
                </c:pt>
                <c:pt idx="111">
                  <c:v>82.904779000000005</c:v>
                </c:pt>
                <c:pt idx="112">
                  <c:v>83.277552</c:v>
                </c:pt>
                <c:pt idx="113">
                  <c:v>83.053888000000001</c:v>
                </c:pt>
                <c:pt idx="114">
                  <c:v>83.053888000000001</c:v>
                </c:pt>
                <c:pt idx="115">
                  <c:v>83.873990000000006</c:v>
                </c:pt>
              </c:numCache>
            </c:numRef>
          </c:xVal>
          <c:yVal>
            <c:numRef>
              <c:f>SummDataTable!$BJ$2:$BJ$117</c:f>
              <c:numCache>
                <c:formatCode>0.00</c:formatCode>
                <c:ptCount val="116"/>
                <c:pt idx="0">
                  <c:v>6.38</c:v>
                </c:pt>
                <c:pt idx="1">
                  <c:v>6.36</c:v>
                </c:pt>
                <c:pt idx="2">
                  <c:v>5</c:v>
                </c:pt>
                <c:pt idx="3">
                  <c:v>1.07</c:v>
                </c:pt>
                <c:pt idx="4">
                  <c:v>0.74</c:v>
                </c:pt>
                <c:pt idx="7" formatCode="General">
                  <c:v>5.46</c:v>
                </c:pt>
                <c:pt idx="8" formatCode="General">
                  <c:v>4.45</c:v>
                </c:pt>
                <c:pt idx="9" formatCode="General">
                  <c:v>1.19</c:v>
                </c:pt>
                <c:pt idx="10" formatCode="General">
                  <c:v>0.09</c:v>
                </c:pt>
                <c:pt idx="11" formatCode="General">
                  <c:v>0</c:v>
                </c:pt>
                <c:pt idx="12" formatCode="General">
                  <c:v>0</c:v>
                </c:pt>
                <c:pt idx="16" formatCode="General">
                  <c:v>5.91</c:v>
                </c:pt>
                <c:pt idx="17" formatCode="General">
                  <c:v>7.04</c:v>
                </c:pt>
                <c:pt idx="18" formatCode="General">
                  <c:v>4.9000000000000004</c:v>
                </c:pt>
                <c:pt idx="19" formatCode="General">
                  <c:v>2.4</c:v>
                </c:pt>
                <c:pt idx="20" formatCode="General">
                  <c:v>0.77</c:v>
                </c:pt>
                <c:pt idx="21" formatCode="General">
                  <c:v>0</c:v>
                </c:pt>
                <c:pt idx="22" formatCode="General">
                  <c:v>0</c:v>
                </c:pt>
                <c:pt idx="23" formatCode="General">
                  <c:v>2.4700000000000002</c:v>
                </c:pt>
                <c:pt idx="24" formatCode="General">
                  <c:v>0</c:v>
                </c:pt>
                <c:pt idx="26" formatCode="General">
                  <c:v>7.03</c:v>
                </c:pt>
                <c:pt idx="27" formatCode="General">
                  <c:v>6.71</c:v>
                </c:pt>
                <c:pt idx="28" formatCode="General">
                  <c:v>6.76</c:v>
                </c:pt>
                <c:pt idx="29" formatCode="General">
                  <c:v>6.04</c:v>
                </c:pt>
                <c:pt idx="30" formatCode="General">
                  <c:v>6.06</c:v>
                </c:pt>
                <c:pt idx="31" formatCode="General">
                  <c:v>0.96</c:v>
                </c:pt>
                <c:pt idx="32" formatCode="General">
                  <c:v>3.2</c:v>
                </c:pt>
                <c:pt idx="33" formatCode="General">
                  <c:v>6.88</c:v>
                </c:pt>
                <c:pt idx="34" formatCode="General">
                  <c:v>8.6199999999999992</c:v>
                </c:pt>
                <c:pt idx="36" formatCode="General">
                  <c:v>6.52</c:v>
                </c:pt>
                <c:pt idx="37" formatCode="General">
                  <c:v>7.04</c:v>
                </c:pt>
                <c:pt idx="38" formatCode="General">
                  <c:v>6.3</c:v>
                </c:pt>
                <c:pt idx="39" formatCode="General">
                  <c:v>5.8</c:v>
                </c:pt>
                <c:pt idx="40" formatCode="General">
                  <c:v>6.22</c:v>
                </c:pt>
                <c:pt idx="41" formatCode="General">
                  <c:v>0</c:v>
                </c:pt>
                <c:pt idx="42" formatCode="General">
                  <c:v>0.34</c:v>
                </c:pt>
                <c:pt idx="43" formatCode="General">
                  <c:v>2.4900000000000002</c:v>
                </c:pt>
                <c:pt idx="44" formatCode="General">
                  <c:v>0</c:v>
                </c:pt>
                <c:pt idx="46" formatCode="General">
                  <c:v>6.5</c:v>
                </c:pt>
                <c:pt idx="47" formatCode="General">
                  <c:v>4.96</c:v>
                </c:pt>
                <c:pt idx="48" formatCode="General">
                  <c:v>3.06</c:v>
                </c:pt>
                <c:pt idx="49" formatCode="General">
                  <c:v>2.91</c:v>
                </c:pt>
                <c:pt idx="50" formatCode="General">
                  <c:v>2.5299999999999998</c:v>
                </c:pt>
                <c:pt idx="51" formatCode="General">
                  <c:v>1.5</c:v>
                </c:pt>
                <c:pt idx="52" formatCode="General">
                  <c:v>1.02</c:v>
                </c:pt>
                <c:pt idx="53" formatCode="General">
                  <c:v>3.96</c:v>
                </c:pt>
                <c:pt idx="54" formatCode="General">
                  <c:v>0</c:v>
                </c:pt>
                <c:pt idx="56" formatCode="General">
                  <c:v>5.59</c:v>
                </c:pt>
                <c:pt idx="57" formatCode="General">
                  <c:v>5.33</c:v>
                </c:pt>
                <c:pt idx="58" formatCode="General">
                  <c:v>1.82</c:v>
                </c:pt>
                <c:pt idx="59" formatCode="General">
                  <c:v>0</c:v>
                </c:pt>
                <c:pt idx="60" formatCode="General">
                  <c:v>1.27</c:v>
                </c:pt>
                <c:pt idx="61" formatCode="General">
                  <c:v>0</c:v>
                </c:pt>
                <c:pt idx="62" formatCode="General">
                  <c:v>0</c:v>
                </c:pt>
                <c:pt idx="63" formatCode="General">
                  <c:v>2.86</c:v>
                </c:pt>
                <c:pt idx="64" formatCode="General">
                  <c:v>0</c:v>
                </c:pt>
                <c:pt idx="76" formatCode="General">
                  <c:v>7.15</c:v>
                </c:pt>
                <c:pt idx="77" formatCode="General">
                  <c:v>7.26</c:v>
                </c:pt>
                <c:pt idx="78" formatCode="General">
                  <c:v>6.64</c:v>
                </c:pt>
                <c:pt idx="79" formatCode="General">
                  <c:v>6.22</c:v>
                </c:pt>
                <c:pt idx="80" formatCode="General">
                  <c:v>5.72</c:v>
                </c:pt>
                <c:pt idx="81" formatCode="General">
                  <c:v>4.72</c:v>
                </c:pt>
                <c:pt idx="82" formatCode="General">
                  <c:v>3.98</c:v>
                </c:pt>
                <c:pt idx="83" formatCode="General">
                  <c:v>2.5299999999999998</c:v>
                </c:pt>
                <c:pt idx="84" formatCode="General">
                  <c:v>0</c:v>
                </c:pt>
                <c:pt idx="86" formatCode="General">
                  <c:v>6.97</c:v>
                </c:pt>
                <c:pt idx="87" formatCode="General">
                  <c:v>6.88</c:v>
                </c:pt>
                <c:pt idx="88" formatCode="General">
                  <c:v>6.1</c:v>
                </c:pt>
                <c:pt idx="89" formatCode="General">
                  <c:v>5.7</c:v>
                </c:pt>
                <c:pt idx="90" formatCode="General">
                  <c:v>4</c:v>
                </c:pt>
                <c:pt idx="91" formatCode="General">
                  <c:v>0.47</c:v>
                </c:pt>
                <c:pt idx="92" formatCode="General">
                  <c:v>0.39</c:v>
                </c:pt>
                <c:pt idx="93" formatCode="General">
                  <c:v>0.39</c:v>
                </c:pt>
                <c:pt idx="94" formatCode="General">
                  <c:v>0</c:v>
                </c:pt>
                <c:pt idx="96" formatCode="General">
                  <c:v>8.1300000000000008</c:v>
                </c:pt>
                <c:pt idx="97" formatCode="General">
                  <c:v>7.5</c:v>
                </c:pt>
                <c:pt idx="98" formatCode="General">
                  <c:v>7.98</c:v>
                </c:pt>
                <c:pt idx="99" formatCode="General">
                  <c:v>7.93</c:v>
                </c:pt>
                <c:pt idx="100" formatCode="General">
                  <c:v>7.76</c:v>
                </c:pt>
                <c:pt idx="101" formatCode="General">
                  <c:v>7.16</c:v>
                </c:pt>
                <c:pt idx="102" formatCode="General">
                  <c:v>7.25</c:v>
                </c:pt>
                <c:pt idx="103" formatCode="General">
                  <c:v>8.36</c:v>
                </c:pt>
                <c:pt idx="104" formatCode="General">
                  <c:v>0</c:v>
                </c:pt>
                <c:pt idx="106" formatCode="General">
                  <c:v>8.0299999999999994</c:v>
                </c:pt>
                <c:pt idx="107" formatCode="General">
                  <c:v>8.4499999999999993</c:v>
                </c:pt>
                <c:pt idx="108" formatCode="General">
                  <c:v>8.24</c:v>
                </c:pt>
                <c:pt idx="109" formatCode="General">
                  <c:v>7.73</c:v>
                </c:pt>
                <c:pt idx="110" formatCode="General">
                  <c:v>7.18</c:v>
                </c:pt>
                <c:pt idx="111" formatCode="General">
                  <c:v>8.1300000000000008</c:v>
                </c:pt>
                <c:pt idx="112" formatCode="General">
                  <c:v>8.34</c:v>
                </c:pt>
                <c:pt idx="113" formatCode="General">
                  <c:v>9.41</c:v>
                </c:pt>
                <c:pt idx="114" formatCode="General">
                  <c:v>9.5</c:v>
                </c:pt>
              </c:numCache>
            </c:numRef>
          </c:yVal>
          <c:smooth val="0"/>
          <c:extLst>
            <c:ext xmlns:c16="http://schemas.microsoft.com/office/drawing/2014/chart" uri="{C3380CC4-5D6E-409C-BE32-E72D297353CC}">
              <c16:uniqueId val="{00000000-4C76-4A49-A012-3CD60CADE42B}"/>
            </c:ext>
          </c:extLst>
        </c:ser>
        <c:dLbls>
          <c:showLegendKey val="0"/>
          <c:showVal val="0"/>
          <c:showCatName val="0"/>
          <c:showSerName val="0"/>
          <c:showPercent val="0"/>
          <c:showBubbleSize val="0"/>
        </c:dLbls>
        <c:axId val="1263822680"/>
        <c:axId val="1263823664"/>
      </c:scatterChart>
      <c:valAx>
        <c:axId val="126382268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Pool area</a:t>
                </a:r>
                <a:r>
                  <a:rPr lang="en-US" baseline="0"/>
                  <a:t> (m2</a:t>
                </a:r>
                <a:r>
                  <a:rPr lang="en-US"/>
                  <a: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3823664"/>
        <c:crosses val="autoZero"/>
        <c:crossBetween val="midCat"/>
      </c:valAx>
      <c:valAx>
        <c:axId val="12638236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Cont DO (mg/L)</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382268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PoolArea and MaxDO_Interval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SummDataTable!$BK$1</c:f>
              <c:strCache>
                <c:ptCount val="1"/>
                <c:pt idx="0">
                  <c:v>MaxDO_Interval</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2700" cap="rnd">
                <a:solidFill>
                  <a:schemeClr val="tx1">
                    <a:lumMod val="65000"/>
                    <a:lumOff val="35000"/>
                  </a:schemeClr>
                </a:solidFill>
                <a:prstDash val="solid"/>
              </a:ln>
              <a:effectLst/>
            </c:spPr>
            <c:trendlineType val="linear"/>
            <c:dispRSqr val="1"/>
            <c:dispEq val="0"/>
            <c:trendlineLbl>
              <c:layout>
                <c:manualLayout>
                  <c:x val="-5.2015529308836399E-2"/>
                  <c:y val="-1.5207421988918052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SummDataTable!$W$2:$W$117</c:f>
              <c:numCache>
                <c:formatCode>0.00</c:formatCode>
                <c:ptCount val="116"/>
                <c:pt idx="0">
                  <c:v>163.526003</c:v>
                </c:pt>
                <c:pt idx="1">
                  <c:v>159.18185800000001</c:v>
                </c:pt>
                <c:pt idx="2">
                  <c:v>144.13250099999999</c:v>
                </c:pt>
                <c:pt idx="3">
                  <c:v>114.917992</c:v>
                </c:pt>
                <c:pt idx="4">
                  <c:v>28.374666999999999</c:v>
                </c:pt>
                <c:pt idx="5">
                  <c:v>3.7439909999999998</c:v>
                </c:pt>
                <c:pt idx="6">
                  <c:v>0</c:v>
                </c:pt>
                <c:pt idx="7">
                  <c:v>85.283212000000006</c:v>
                </c:pt>
                <c:pt idx="8">
                  <c:v>85.776178999999999</c:v>
                </c:pt>
                <c:pt idx="9">
                  <c:v>84.790245999999996</c:v>
                </c:pt>
                <c:pt idx="10">
                  <c:v>83.705719000000002</c:v>
                </c:pt>
                <c:pt idx="11">
                  <c:v>82.818378999999993</c:v>
                </c:pt>
                <c:pt idx="12">
                  <c:v>82.029633000000004</c:v>
                </c:pt>
                <c:pt idx="13">
                  <c:v>26.682903</c:v>
                </c:pt>
                <c:pt idx="14">
                  <c:v>3.533798</c:v>
                </c:pt>
                <c:pt idx="15">
                  <c:v>0</c:v>
                </c:pt>
                <c:pt idx="16">
                  <c:v>124.80124499999999</c:v>
                </c:pt>
                <c:pt idx="17">
                  <c:v>122.752269</c:v>
                </c:pt>
                <c:pt idx="18">
                  <c:v>119.21313000000001</c:v>
                </c:pt>
                <c:pt idx="19">
                  <c:v>117.53669499999999</c:v>
                </c:pt>
                <c:pt idx="20">
                  <c:v>116.419072</c:v>
                </c:pt>
                <c:pt idx="21">
                  <c:v>115.39458399999999</c:v>
                </c:pt>
                <c:pt idx="22">
                  <c:v>110.458415</c:v>
                </c:pt>
                <c:pt idx="23">
                  <c:v>111.94858000000001</c:v>
                </c:pt>
                <c:pt idx="24">
                  <c:v>108.968251</c:v>
                </c:pt>
                <c:pt idx="25">
                  <c:v>106.267329</c:v>
                </c:pt>
                <c:pt idx="26">
                  <c:v>194.117335</c:v>
                </c:pt>
                <c:pt idx="27">
                  <c:v>192.260436</c:v>
                </c:pt>
                <c:pt idx="28">
                  <c:v>192.260436</c:v>
                </c:pt>
                <c:pt idx="29">
                  <c:v>189.40366900000001</c:v>
                </c:pt>
                <c:pt idx="30">
                  <c:v>195.40288000000001</c:v>
                </c:pt>
                <c:pt idx="31">
                  <c:v>194.40301099999999</c:v>
                </c:pt>
                <c:pt idx="32">
                  <c:v>191.97475900000001</c:v>
                </c:pt>
                <c:pt idx="33">
                  <c:v>194.97436500000001</c:v>
                </c:pt>
                <c:pt idx="34">
                  <c:v>191.83192099999999</c:v>
                </c:pt>
                <c:pt idx="35">
                  <c:v>183.97581099999999</c:v>
                </c:pt>
                <c:pt idx="36">
                  <c:v>84.625547999999995</c:v>
                </c:pt>
                <c:pt idx="37">
                  <c:v>77.775139999999993</c:v>
                </c:pt>
                <c:pt idx="38">
                  <c:v>71.675128999999998</c:v>
                </c:pt>
                <c:pt idx="39">
                  <c:v>69.932269000000005</c:v>
                </c:pt>
                <c:pt idx="40">
                  <c:v>66.664406</c:v>
                </c:pt>
                <c:pt idx="41">
                  <c:v>67.862622000000002</c:v>
                </c:pt>
                <c:pt idx="42">
                  <c:v>62.416184000000001</c:v>
                </c:pt>
                <c:pt idx="43">
                  <c:v>63.287613999999998</c:v>
                </c:pt>
                <c:pt idx="44">
                  <c:v>69.932269000000005</c:v>
                </c:pt>
                <c:pt idx="45">
                  <c:v>64.159043999999994</c:v>
                </c:pt>
                <c:pt idx="46">
                  <c:v>78.280765000000002</c:v>
                </c:pt>
                <c:pt idx="47">
                  <c:v>75.704913000000005</c:v>
                </c:pt>
                <c:pt idx="48">
                  <c:v>75.076656</c:v>
                </c:pt>
                <c:pt idx="49">
                  <c:v>74.888178999999994</c:v>
                </c:pt>
                <c:pt idx="50">
                  <c:v>75.202308000000002</c:v>
                </c:pt>
                <c:pt idx="51">
                  <c:v>72.123851000000002</c:v>
                </c:pt>
                <c:pt idx="52">
                  <c:v>31.628478000000001</c:v>
                </c:pt>
                <c:pt idx="53">
                  <c:v>29.886313999999999</c:v>
                </c:pt>
                <c:pt idx="54">
                  <c:v>75.202308000000002</c:v>
                </c:pt>
                <c:pt idx="55">
                  <c:v>28.924768</c:v>
                </c:pt>
                <c:pt idx="56">
                  <c:v>45.326445</c:v>
                </c:pt>
                <c:pt idx="57">
                  <c:v>43.206862999999998</c:v>
                </c:pt>
                <c:pt idx="58">
                  <c:v>42.500335</c:v>
                </c:pt>
                <c:pt idx="59">
                  <c:v>40.326405000000001</c:v>
                </c:pt>
                <c:pt idx="60">
                  <c:v>38.859001999999997</c:v>
                </c:pt>
                <c:pt idx="61">
                  <c:v>42.174245999999997</c:v>
                </c:pt>
                <c:pt idx="62">
                  <c:v>38.587260999999998</c:v>
                </c:pt>
                <c:pt idx="63">
                  <c:v>39.456833000000003</c:v>
                </c:pt>
                <c:pt idx="64">
                  <c:v>42.772077000000003</c:v>
                </c:pt>
                <c:pt idx="65">
                  <c:v>27.703675</c:v>
                </c:pt>
                <c:pt idx="66">
                  <c:v>86.765029999999996</c:v>
                </c:pt>
                <c:pt idx="67">
                  <c:v>83.389733000000007</c:v>
                </c:pt>
                <c:pt idx="68">
                  <c:v>83.786821000000003</c:v>
                </c:pt>
                <c:pt idx="69">
                  <c:v>81.900627999999998</c:v>
                </c:pt>
                <c:pt idx="70">
                  <c:v>80.808618999999993</c:v>
                </c:pt>
                <c:pt idx="71">
                  <c:v>82.694817999999998</c:v>
                </c:pt>
                <c:pt idx="72">
                  <c:v>79.716610000000003</c:v>
                </c:pt>
                <c:pt idx="73">
                  <c:v>82.297723000000005</c:v>
                </c:pt>
                <c:pt idx="74">
                  <c:v>85.275925000000001</c:v>
                </c:pt>
                <c:pt idx="75">
                  <c:v>73.637569999999997</c:v>
                </c:pt>
                <c:pt idx="76">
                  <c:v>133.763597</c:v>
                </c:pt>
                <c:pt idx="77">
                  <c:v>128.838809</c:v>
                </c:pt>
                <c:pt idx="78">
                  <c:v>125.820391</c:v>
                </c:pt>
                <c:pt idx="79">
                  <c:v>123.755157</c:v>
                </c:pt>
                <c:pt idx="80">
                  <c:v>118.194913</c:v>
                </c:pt>
                <c:pt idx="81">
                  <c:v>117.400592</c:v>
                </c:pt>
                <c:pt idx="82">
                  <c:v>117.71832000000001</c:v>
                </c:pt>
                <c:pt idx="83">
                  <c:v>115.335358</c:v>
                </c:pt>
                <c:pt idx="84">
                  <c:v>113.111261</c:v>
                </c:pt>
                <c:pt idx="85">
                  <c:v>91.18383</c:v>
                </c:pt>
                <c:pt idx="86">
                  <c:v>85.817984999999993</c:v>
                </c:pt>
                <c:pt idx="87">
                  <c:v>81.355157000000005</c:v>
                </c:pt>
                <c:pt idx="88">
                  <c:v>78.721356999999998</c:v>
                </c:pt>
                <c:pt idx="89">
                  <c:v>78.136067999999995</c:v>
                </c:pt>
                <c:pt idx="90">
                  <c:v>77.111812999999998</c:v>
                </c:pt>
                <c:pt idx="91">
                  <c:v>75.282785000000004</c:v>
                </c:pt>
                <c:pt idx="92">
                  <c:v>75.868073999999993</c:v>
                </c:pt>
                <c:pt idx="93">
                  <c:v>74.551174000000003</c:v>
                </c:pt>
                <c:pt idx="94">
                  <c:v>73.526917999999995</c:v>
                </c:pt>
                <c:pt idx="95">
                  <c:v>66.500432000000004</c:v>
                </c:pt>
                <c:pt idx="96">
                  <c:v>187.16702900000001</c:v>
                </c:pt>
                <c:pt idx="97">
                  <c:v>186.00690299999999</c:v>
                </c:pt>
                <c:pt idx="98">
                  <c:v>182.52652399999999</c:v>
                </c:pt>
                <c:pt idx="99">
                  <c:v>178.91724300000001</c:v>
                </c:pt>
                <c:pt idx="100">
                  <c:v>177.11260200000001</c:v>
                </c:pt>
                <c:pt idx="101">
                  <c:v>176.081378</c:v>
                </c:pt>
                <c:pt idx="102">
                  <c:v>171.05416500000001</c:v>
                </c:pt>
                <c:pt idx="103">
                  <c:v>176.468087</c:v>
                </c:pt>
                <c:pt idx="104">
                  <c:v>177.757116</c:v>
                </c:pt>
                <c:pt idx="105">
                  <c:v>177.62821299999999</c:v>
                </c:pt>
                <c:pt idx="106">
                  <c:v>81.562794999999994</c:v>
                </c:pt>
                <c:pt idx="107">
                  <c:v>83.724879999999999</c:v>
                </c:pt>
                <c:pt idx="108">
                  <c:v>82.904779000000005</c:v>
                </c:pt>
                <c:pt idx="109">
                  <c:v>84.172207999999998</c:v>
                </c:pt>
                <c:pt idx="110">
                  <c:v>82.755669999999995</c:v>
                </c:pt>
                <c:pt idx="111">
                  <c:v>82.904779000000005</c:v>
                </c:pt>
                <c:pt idx="112">
                  <c:v>83.277552</c:v>
                </c:pt>
                <c:pt idx="113">
                  <c:v>83.053888000000001</c:v>
                </c:pt>
                <c:pt idx="114">
                  <c:v>83.053888000000001</c:v>
                </c:pt>
                <c:pt idx="115">
                  <c:v>83.873990000000006</c:v>
                </c:pt>
              </c:numCache>
            </c:numRef>
          </c:xVal>
          <c:yVal>
            <c:numRef>
              <c:f>SummDataTable!$BK$2:$BK$117</c:f>
              <c:numCache>
                <c:formatCode>0.00</c:formatCode>
                <c:ptCount val="116"/>
                <c:pt idx="0">
                  <c:v>8.75</c:v>
                </c:pt>
                <c:pt idx="1">
                  <c:v>9.52</c:v>
                </c:pt>
                <c:pt idx="2">
                  <c:v>10.62</c:v>
                </c:pt>
                <c:pt idx="3">
                  <c:v>9.14</c:v>
                </c:pt>
                <c:pt idx="4">
                  <c:v>6.31</c:v>
                </c:pt>
                <c:pt idx="7" formatCode="General">
                  <c:v>7.68</c:v>
                </c:pt>
                <c:pt idx="8" formatCode="General">
                  <c:v>6.73</c:v>
                </c:pt>
                <c:pt idx="9" formatCode="General">
                  <c:v>5.21</c:v>
                </c:pt>
                <c:pt idx="10" formatCode="General">
                  <c:v>2.36</c:v>
                </c:pt>
                <c:pt idx="11" formatCode="General">
                  <c:v>2.4700000000000002</c:v>
                </c:pt>
                <c:pt idx="12" formatCode="General">
                  <c:v>3.06</c:v>
                </c:pt>
                <c:pt idx="16" formatCode="General">
                  <c:v>8.93</c:v>
                </c:pt>
                <c:pt idx="17" formatCode="General">
                  <c:v>8.93</c:v>
                </c:pt>
                <c:pt idx="18" formatCode="General">
                  <c:v>8.35</c:v>
                </c:pt>
                <c:pt idx="19" formatCode="General">
                  <c:v>8.3699999999999992</c:v>
                </c:pt>
                <c:pt idx="20" formatCode="General">
                  <c:v>8.76</c:v>
                </c:pt>
                <c:pt idx="21" formatCode="General">
                  <c:v>10.43</c:v>
                </c:pt>
                <c:pt idx="22" formatCode="General">
                  <c:v>11.15</c:v>
                </c:pt>
                <c:pt idx="23" formatCode="General">
                  <c:v>7.28</c:v>
                </c:pt>
                <c:pt idx="24" formatCode="General">
                  <c:v>8.99</c:v>
                </c:pt>
                <c:pt idx="26" formatCode="General">
                  <c:v>9.8800000000000008</c:v>
                </c:pt>
                <c:pt idx="27" formatCode="General">
                  <c:v>10.14</c:v>
                </c:pt>
                <c:pt idx="28" formatCode="General">
                  <c:v>9.7799999999999994</c:v>
                </c:pt>
                <c:pt idx="29" formatCode="General">
                  <c:v>9.8800000000000008</c:v>
                </c:pt>
                <c:pt idx="30" formatCode="General">
                  <c:v>9.89</c:v>
                </c:pt>
                <c:pt idx="31" formatCode="General">
                  <c:v>8.92</c:v>
                </c:pt>
                <c:pt idx="32" formatCode="General">
                  <c:v>7.82</c:v>
                </c:pt>
                <c:pt idx="33" formatCode="General">
                  <c:v>9.5</c:v>
                </c:pt>
                <c:pt idx="34" formatCode="General">
                  <c:v>10.54</c:v>
                </c:pt>
                <c:pt idx="36" formatCode="General">
                  <c:v>9.5500000000000007</c:v>
                </c:pt>
                <c:pt idx="37" formatCode="General">
                  <c:v>8.5399999999999991</c:v>
                </c:pt>
                <c:pt idx="38" formatCode="General">
                  <c:v>8</c:v>
                </c:pt>
                <c:pt idx="39" formatCode="General">
                  <c:v>10.69</c:v>
                </c:pt>
                <c:pt idx="40" formatCode="General">
                  <c:v>10.79</c:v>
                </c:pt>
                <c:pt idx="41" formatCode="General">
                  <c:v>9.17</c:v>
                </c:pt>
                <c:pt idx="42" formatCode="General">
                  <c:v>9.5</c:v>
                </c:pt>
                <c:pt idx="43" formatCode="General">
                  <c:v>8.69</c:v>
                </c:pt>
                <c:pt idx="44" formatCode="General">
                  <c:v>10.119999999999999</c:v>
                </c:pt>
                <c:pt idx="46" formatCode="General">
                  <c:v>10.92</c:v>
                </c:pt>
                <c:pt idx="47" formatCode="General">
                  <c:v>10.6</c:v>
                </c:pt>
                <c:pt idx="48" formatCode="General">
                  <c:v>8.68</c:v>
                </c:pt>
                <c:pt idx="49" formatCode="General">
                  <c:v>9.48</c:v>
                </c:pt>
                <c:pt idx="50" formatCode="General">
                  <c:v>11.77</c:v>
                </c:pt>
                <c:pt idx="51" formatCode="General">
                  <c:v>8.69</c:v>
                </c:pt>
                <c:pt idx="52" formatCode="General">
                  <c:v>7.08</c:v>
                </c:pt>
                <c:pt idx="53" formatCode="General">
                  <c:v>8.64</c:v>
                </c:pt>
                <c:pt idx="54" formatCode="General">
                  <c:v>9.66</c:v>
                </c:pt>
                <c:pt idx="56" formatCode="General">
                  <c:v>8.51</c:v>
                </c:pt>
                <c:pt idx="57" formatCode="General">
                  <c:v>7.34</c:v>
                </c:pt>
                <c:pt idx="58" formatCode="General">
                  <c:v>6.68</c:v>
                </c:pt>
                <c:pt idx="59" formatCode="General">
                  <c:v>7.01</c:v>
                </c:pt>
                <c:pt idx="60" formatCode="General">
                  <c:v>5.41</c:v>
                </c:pt>
                <c:pt idx="61" formatCode="General">
                  <c:v>5.47</c:v>
                </c:pt>
                <c:pt idx="62" formatCode="General">
                  <c:v>5.54</c:v>
                </c:pt>
                <c:pt idx="63" formatCode="General">
                  <c:v>6.48</c:v>
                </c:pt>
                <c:pt idx="64" formatCode="General">
                  <c:v>6.28</c:v>
                </c:pt>
                <c:pt idx="76" formatCode="General">
                  <c:v>9.17</c:v>
                </c:pt>
                <c:pt idx="77" formatCode="General">
                  <c:v>9.92</c:v>
                </c:pt>
                <c:pt idx="78" formatCode="General">
                  <c:v>10</c:v>
                </c:pt>
                <c:pt idx="79" formatCode="General">
                  <c:v>10.87</c:v>
                </c:pt>
                <c:pt idx="80" formatCode="General">
                  <c:v>10.61</c:v>
                </c:pt>
                <c:pt idx="81" formatCode="General">
                  <c:v>8.6</c:v>
                </c:pt>
                <c:pt idx="82" formatCode="General">
                  <c:v>7.83</c:v>
                </c:pt>
                <c:pt idx="83" formatCode="General">
                  <c:v>6.84</c:v>
                </c:pt>
                <c:pt idx="84" formatCode="General">
                  <c:v>7.34</c:v>
                </c:pt>
                <c:pt idx="86" formatCode="General">
                  <c:v>9</c:v>
                </c:pt>
                <c:pt idx="87" formatCode="General">
                  <c:v>8.9499999999999993</c:v>
                </c:pt>
                <c:pt idx="88" formatCode="General">
                  <c:v>8.68</c:v>
                </c:pt>
                <c:pt idx="89" formatCode="General">
                  <c:v>7.46</c:v>
                </c:pt>
                <c:pt idx="90" formatCode="General">
                  <c:v>6.18</c:v>
                </c:pt>
                <c:pt idx="91" formatCode="General">
                  <c:v>5.65</c:v>
                </c:pt>
                <c:pt idx="92" formatCode="General">
                  <c:v>3.28</c:v>
                </c:pt>
                <c:pt idx="93" formatCode="General">
                  <c:v>3.64</c:v>
                </c:pt>
                <c:pt idx="94" formatCode="General">
                  <c:v>3.11</c:v>
                </c:pt>
                <c:pt idx="96" formatCode="General">
                  <c:v>9.91</c:v>
                </c:pt>
                <c:pt idx="97" formatCode="General">
                  <c:v>9.82</c:v>
                </c:pt>
                <c:pt idx="98" formatCode="General">
                  <c:v>9.7100000000000009</c:v>
                </c:pt>
                <c:pt idx="99" formatCode="General">
                  <c:v>9.8000000000000007</c:v>
                </c:pt>
                <c:pt idx="100" formatCode="General">
                  <c:v>10.08</c:v>
                </c:pt>
                <c:pt idx="101" formatCode="General">
                  <c:v>9.92</c:v>
                </c:pt>
                <c:pt idx="102" formatCode="General">
                  <c:v>10.02</c:v>
                </c:pt>
                <c:pt idx="103" formatCode="General">
                  <c:v>10.15</c:v>
                </c:pt>
                <c:pt idx="104" formatCode="General">
                  <c:v>10.89</c:v>
                </c:pt>
                <c:pt idx="106" formatCode="General">
                  <c:v>9.52</c:v>
                </c:pt>
                <c:pt idx="107" formatCode="General">
                  <c:v>9.69</c:v>
                </c:pt>
                <c:pt idx="108" formatCode="General">
                  <c:v>9.65</c:v>
                </c:pt>
                <c:pt idx="109" formatCode="General">
                  <c:v>9.3800000000000008</c:v>
                </c:pt>
                <c:pt idx="110" formatCode="General">
                  <c:v>9.44</c:v>
                </c:pt>
                <c:pt idx="111" formatCode="General">
                  <c:v>9.48</c:v>
                </c:pt>
                <c:pt idx="112" formatCode="General">
                  <c:v>9.89</c:v>
                </c:pt>
                <c:pt idx="113" formatCode="General">
                  <c:v>10.119999999999999</c:v>
                </c:pt>
                <c:pt idx="114" formatCode="General">
                  <c:v>10.61</c:v>
                </c:pt>
              </c:numCache>
            </c:numRef>
          </c:yVal>
          <c:smooth val="0"/>
          <c:extLst>
            <c:ext xmlns:c16="http://schemas.microsoft.com/office/drawing/2014/chart" uri="{C3380CC4-5D6E-409C-BE32-E72D297353CC}">
              <c16:uniqueId val="{00000000-2CE7-4ED5-8663-A7FD51AD9CA4}"/>
            </c:ext>
          </c:extLst>
        </c:ser>
        <c:dLbls>
          <c:showLegendKey val="0"/>
          <c:showVal val="0"/>
          <c:showCatName val="0"/>
          <c:showSerName val="0"/>
          <c:showPercent val="0"/>
          <c:showBubbleSize val="0"/>
        </c:dLbls>
        <c:axId val="1263822680"/>
        <c:axId val="1263823664"/>
      </c:scatterChart>
      <c:valAx>
        <c:axId val="126382268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Pool area</a:t>
                </a:r>
                <a:r>
                  <a:rPr lang="en-US" baseline="0"/>
                  <a:t> (m2</a:t>
                </a:r>
                <a:r>
                  <a:rPr lang="en-US"/>
                  <a: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3823664"/>
        <c:crosses val="autoZero"/>
        <c:crossBetween val="midCat"/>
      </c:valAx>
      <c:valAx>
        <c:axId val="12638236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Cont DO (mg/L)</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382268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PoolArea and HoursBelow3.0mg/L_DO_Interval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SummDataTable!$BN$1</c:f>
              <c:strCache>
                <c:ptCount val="1"/>
                <c:pt idx="0">
                  <c:v>HoursBelow_3.0 DO_mg/L_Interval</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2700" cap="rnd">
                <a:solidFill>
                  <a:schemeClr val="tx1">
                    <a:lumMod val="65000"/>
                    <a:lumOff val="35000"/>
                  </a:schemeClr>
                </a:solidFill>
                <a:prstDash val="solid"/>
              </a:ln>
              <a:effectLst/>
            </c:spPr>
            <c:trendlineType val="linear"/>
            <c:dispRSqr val="1"/>
            <c:dispEq val="0"/>
            <c:trendlineLbl>
              <c:layout>
                <c:manualLayout>
                  <c:x val="-5.2015529308836399E-2"/>
                  <c:y val="-1.5207421988918052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SummDataTable!$W$2:$W$117</c:f>
              <c:numCache>
                <c:formatCode>0.00</c:formatCode>
                <c:ptCount val="116"/>
                <c:pt idx="0">
                  <c:v>163.526003</c:v>
                </c:pt>
                <c:pt idx="1">
                  <c:v>159.18185800000001</c:v>
                </c:pt>
                <c:pt idx="2">
                  <c:v>144.13250099999999</c:v>
                </c:pt>
                <c:pt idx="3">
                  <c:v>114.917992</c:v>
                </c:pt>
                <c:pt idx="4">
                  <c:v>28.374666999999999</c:v>
                </c:pt>
                <c:pt idx="5">
                  <c:v>3.7439909999999998</c:v>
                </c:pt>
                <c:pt idx="6">
                  <c:v>0</c:v>
                </c:pt>
                <c:pt idx="7">
                  <c:v>85.283212000000006</c:v>
                </c:pt>
                <c:pt idx="8">
                  <c:v>85.776178999999999</c:v>
                </c:pt>
                <c:pt idx="9">
                  <c:v>84.790245999999996</c:v>
                </c:pt>
                <c:pt idx="10">
                  <c:v>83.705719000000002</c:v>
                </c:pt>
                <c:pt idx="11">
                  <c:v>82.818378999999993</c:v>
                </c:pt>
                <c:pt idx="12">
                  <c:v>82.029633000000004</c:v>
                </c:pt>
                <c:pt idx="13">
                  <c:v>26.682903</c:v>
                </c:pt>
                <c:pt idx="14">
                  <c:v>3.533798</c:v>
                </c:pt>
                <c:pt idx="15">
                  <c:v>0</c:v>
                </c:pt>
                <c:pt idx="16">
                  <c:v>124.80124499999999</c:v>
                </c:pt>
                <c:pt idx="17">
                  <c:v>122.752269</c:v>
                </c:pt>
                <c:pt idx="18">
                  <c:v>119.21313000000001</c:v>
                </c:pt>
                <c:pt idx="19">
                  <c:v>117.53669499999999</c:v>
                </c:pt>
                <c:pt idx="20">
                  <c:v>116.419072</c:v>
                </c:pt>
                <c:pt idx="21">
                  <c:v>115.39458399999999</c:v>
                </c:pt>
                <c:pt idx="22">
                  <c:v>110.458415</c:v>
                </c:pt>
                <c:pt idx="23">
                  <c:v>111.94858000000001</c:v>
                </c:pt>
                <c:pt idx="24">
                  <c:v>108.968251</c:v>
                </c:pt>
                <c:pt idx="25">
                  <c:v>106.267329</c:v>
                </c:pt>
                <c:pt idx="26">
                  <c:v>194.117335</c:v>
                </c:pt>
                <c:pt idx="27">
                  <c:v>192.260436</c:v>
                </c:pt>
                <c:pt idx="28">
                  <c:v>192.260436</c:v>
                </c:pt>
                <c:pt idx="29">
                  <c:v>189.40366900000001</c:v>
                </c:pt>
                <c:pt idx="30">
                  <c:v>195.40288000000001</c:v>
                </c:pt>
                <c:pt idx="31">
                  <c:v>194.40301099999999</c:v>
                </c:pt>
                <c:pt idx="32">
                  <c:v>191.97475900000001</c:v>
                </c:pt>
                <c:pt idx="33">
                  <c:v>194.97436500000001</c:v>
                </c:pt>
                <c:pt idx="34">
                  <c:v>191.83192099999999</c:v>
                </c:pt>
                <c:pt idx="35">
                  <c:v>183.97581099999999</c:v>
                </c:pt>
                <c:pt idx="36">
                  <c:v>84.625547999999995</c:v>
                </c:pt>
                <c:pt idx="37">
                  <c:v>77.775139999999993</c:v>
                </c:pt>
                <c:pt idx="38">
                  <c:v>71.675128999999998</c:v>
                </c:pt>
                <c:pt idx="39">
                  <c:v>69.932269000000005</c:v>
                </c:pt>
                <c:pt idx="40">
                  <c:v>66.664406</c:v>
                </c:pt>
                <c:pt idx="41">
                  <c:v>67.862622000000002</c:v>
                </c:pt>
                <c:pt idx="42">
                  <c:v>62.416184000000001</c:v>
                </c:pt>
                <c:pt idx="43">
                  <c:v>63.287613999999998</c:v>
                </c:pt>
                <c:pt idx="44">
                  <c:v>69.932269000000005</c:v>
                </c:pt>
                <c:pt idx="45">
                  <c:v>64.159043999999994</c:v>
                </c:pt>
                <c:pt idx="46">
                  <c:v>78.280765000000002</c:v>
                </c:pt>
                <c:pt idx="47">
                  <c:v>75.704913000000005</c:v>
                </c:pt>
                <c:pt idx="48">
                  <c:v>75.076656</c:v>
                </c:pt>
                <c:pt idx="49">
                  <c:v>74.888178999999994</c:v>
                </c:pt>
                <c:pt idx="50">
                  <c:v>75.202308000000002</c:v>
                </c:pt>
                <c:pt idx="51">
                  <c:v>72.123851000000002</c:v>
                </c:pt>
                <c:pt idx="52">
                  <c:v>31.628478000000001</c:v>
                </c:pt>
                <c:pt idx="53">
                  <c:v>29.886313999999999</c:v>
                </c:pt>
                <c:pt idx="54">
                  <c:v>75.202308000000002</c:v>
                </c:pt>
                <c:pt idx="55">
                  <c:v>28.924768</c:v>
                </c:pt>
                <c:pt idx="56">
                  <c:v>45.326445</c:v>
                </c:pt>
                <c:pt idx="57">
                  <c:v>43.206862999999998</c:v>
                </c:pt>
                <c:pt idx="58">
                  <c:v>42.500335</c:v>
                </c:pt>
                <c:pt idx="59">
                  <c:v>40.326405000000001</c:v>
                </c:pt>
                <c:pt idx="60">
                  <c:v>38.859001999999997</c:v>
                </c:pt>
                <c:pt idx="61">
                  <c:v>42.174245999999997</c:v>
                </c:pt>
                <c:pt idx="62">
                  <c:v>38.587260999999998</c:v>
                </c:pt>
                <c:pt idx="63">
                  <c:v>39.456833000000003</c:v>
                </c:pt>
                <c:pt idx="64">
                  <c:v>42.772077000000003</c:v>
                </c:pt>
                <c:pt idx="65">
                  <c:v>27.703675</c:v>
                </c:pt>
                <c:pt idx="66">
                  <c:v>86.765029999999996</c:v>
                </c:pt>
                <c:pt idx="67">
                  <c:v>83.389733000000007</c:v>
                </c:pt>
                <c:pt idx="68">
                  <c:v>83.786821000000003</c:v>
                </c:pt>
                <c:pt idx="69">
                  <c:v>81.900627999999998</c:v>
                </c:pt>
                <c:pt idx="70">
                  <c:v>80.808618999999993</c:v>
                </c:pt>
                <c:pt idx="71">
                  <c:v>82.694817999999998</c:v>
                </c:pt>
                <c:pt idx="72">
                  <c:v>79.716610000000003</c:v>
                </c:pt>
                <c:pt idx="73">
                  <c:v>82.297723000000005</c:v>
                </c:pt>
                <c:pt idx="74">
                  <c:v>85.275925000000001</c:v>
                </c:pt>
                <c:pt idx="75">
                  <c:v>73.637569999999997</c:v>
                </c:pt>
                <c:pt idx="76">
                  <c:v>133.763597</c:v>
                </c:pt>
                <c:pt idx="77">
                  <c:v>128.838809</c:v>
                </c:pt>
                <c:pt idx="78">
                  <c:v>125.820391</c:v>
                </c:pt>
                <c:pt idx="79">
                  <c:v>123.755157</c:v>
                </c:pt>
                <c:pt idx="80">
                  <c:v>118.194913</c:v>
                </c:pt>
                <c:pt idx="81">
                  <c:v>117.400592</c:v>
                </c:pt>
                <c:pt idx="82">
                  <c:v>117.71832000000001</c:v>
                </c:pt>
                <c:pt idx="83">
                  <c:v>115.335358</c:v>
                </c:pt>
                <c:pt idx="84">
                  <c:v>113.111261</c:v>
                </c:pt>
                <c:pt idx="85">
                  <c:v>91.18383</c:v>
                </c:pt>
                <c:pt idx="86">
                  <c:v>85.817984999999993</c:v>
                </c:pt>
                <c:pt idx="87">
                  <c:v>81.355157000000005</c:v>
                </c:pt>
                <c:pt idx="88">
                  <c:v>78.721356999999998</c:v>
                </c:pt>
                <c:pt idx="89">
                  <c:v>78.136067999999995</c:v>
                </c:pt>
                <c:pt idx="90">
                  <c:v>77.111812999999998</c:v>
                </c:pt>
                <c:pt idx="91">
                  <c:v>75.282785000000004</c:v>
                </c:pt>
                <c:pt idx="92">
                  <c:v>75.868073999999993</c:v>
                </c:pt>
                <c:pt idx="93">
                  <c:v>74.551174000000003</c:v>
                </c:pt>
                <c:pt idx="94">
                  <c:v>73.526917999999995</c:v>
                </c:pt>
                <c:pt idx="95">
                  <c:v>66.500432000000004</c:v>
                </c:pt>
                <c:pt idx="96">
                  <c:v>187.16702900000001</c:v>
                </c:pt>
                <c:pt idx="97">
                  <c:v>186.00690299999999</c:v>
                </c:pt>
                <c:pt idx="98">
                  <c:v>182.52652399999999</c:v>
                </c:pt>
                <c:pt idx="99">
                  <c:v>178.91724300000001</c:v>
                </c:pt>
                <c:pt idx="100">
                  <c:v>177.11260200000001</c:v>
                </c:pt>
                <c:pt idx="101">
                  <c:v>176.081378</c:v>
                </c:pt>
                <c:pt idx="102">
                  <c:v>171.05416500000001</c:v>
                </c:pt>
                <c:pt idx="103">
                  <c:v>176.468087</c:v>
                </c:pt>
                <c:pt idx="104">
                  <c:v>177.757116</c:v>
                </c:pt>
                <c:pt idx="105">
                  <c:v>177.62821299999999</c:v>
                </c:pt>
                <c:pt idx="106">
                  <c:v>81.562794999999994</c:v>
                </c:pt>
                <c:pt idx="107">
                  <c:v>83.724879999999999</c:v>
                </c:pt>
                <c:pt idx="108">
                  <c:v>82.904779000000005</c:v>
                </c:pt>
                <c:pt idx="109">
                  <c:v>84.172207999999998</c:v>
                </c:pt>
                <c:pt idx="110">
                  <c:v>82.755669999999995</c:v>
                </c:pt>
                <c:pt idx="111">
                  <c:v>82.904779000000005</c:v>
                </c:pt>
                <c:pt idx="112">
                  <c:v>83.277552</c:v>
                </c:pt>
                <c:pt idx="113">
                  <c:v>83.053888000000001</c:v>
                </c:pt>
                <c:pt idx="114">
                  <c:v>83.053888000000001</c:v>
                </c:pt>
                <c:pt idx="115">
                  <c:v>83.873990000000006</c:v>
                </c:pt>
              </c:numCache>
            </c:numRef>
          </c:xVal>
          <c:yVal>
            <c:numRef>
              <c:f>SummDataTable!$BN$2:$BN$117</c:f>
              <c:numCache>
                <c:formatCode>General</c:formatCode>
                <c:ptCount val="116"/>
                <c:pt idx="0">
                  <c:v>0</c:v>
                </c:pt>
                <c:pt idx="1">
                  <c:v>0</c:v>
                </c:pt>
                <c:pt idx="2">
                  <c:v>0</c:v>
                </c:pt>
                <c:pt idx="3">
                  <c:v>103</c:v>
                </c:pt>
                <c:pt idx="4">
                  <c:v>190.5</c:v>
                </c:pt>
              </c:numCache>
            </c:numRef>
          </c:yVal>
          <c:smooth val="0"/>
          <c:extLst>
            <c:ext xmlns:c16="http://schemas.microsoft.com/office/drawing/2014/chart" uri="{C3380CC4-5D6E-409C-BE32-E72D297353CC}">
              <c16:uniqueId val="{00000000-0FB3-4C47-B390-743FC808ED6B}"/>
            </c:ext>
          </c:extLst>
        </c:ser>
        <c:dLbls>
          <c:showLegendKey val="0"/>
          <c:showVal val="0"/>
          <c:showCatName val="0"/>
          <c:showSerName val="0"/>
          <c:showPercent val="0"/>
          <c:showBubbleSize val="0"/>
        </c:dLbls>
        <c:axId val="1263822680"/>
        <c:axId val="1263823664"/>
      </c:scatterChart>
      <c:valAx>
        <c:axId val="126382268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Pool</a:t>
                </a:r>
                <a:r>
                  <a:rPr lang="en-US" baseline="0"/>
                  <a:t>Area (m2)</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3823664"/>
        <c:crosses val="autoZero"/>
        <c:crossBetween val="midCat"/>
      </c:valAx>
      <c:valAx>
        <c:axId val="1263823664"/>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Hours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382268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PoolArea and AvgDailyMinDO_Interval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SummDataTable!$BP$1</c:f>
              <c:strCache>
                <c:ptCount val="1"/>
                <c:pt idx="0">
                  <c:v>AvgofDailyMinDO_Interval</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2700" cap="rnd">
                <a:solidFill>
                  <a:schemeClr val="tx1">
                    <a:lumMod val="65000"/>
                    <a:lumOff val="35000"/>
                  </a:schemeClr>
                </a:solidFill>
                <a:prstDash val="solid"/>
              </a:ln>
              <a:effectLst/>
            </c:spPr>
            <c:trendlineType val="linear"/>
            <c:dispRSqr val="1"/>
            <c:dispEq val="0"/>
            <c:trendlineLbl>
              <c:layout>
                <c:manualLayout>
                  <c:x val="-5.2015529308836399E-2"/>
                  <c:y val="-1.5207421988918052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SummDataTable!$W$2:$W$117</c:f>
              <c:numCache>
                <c:formatCode>0.00</c:formatCode>
                <c:ptCount val="116"/>
                <c:pt idx="0">
                  <c:v>163.526003</c:v>
                </c:pt>
                <c:pt idx="1">
                  <c:v>159.18185800000001</c:v>
                </c:pt>
                <c:pt idx="2">
                  <c:v>144.13250099999999</c:v>
                </c:pt>
                <c:pt idx="3">
                  <c:v>114.917992</c:v>
                </c:pt>
                <c:pt idx="4">
                  <c:v>28.374666999999999</c:v>
                </c:pt>
                <c:pt idx="5">
                  <c:v>3.7439909999999998</c:v>
                </c:pt>
                <c:pt idx="6">
                  <c:v>0</c:v>
                </c:pt>
                <c:pt idx="7">
                  <c:v>85.283212000000006</c:v>
                </c:pt>
                <c:pt idx="8">
                  <c:v>85.776178999999999</c:v>
                </c:pt>
                <c:pt idx="9">
                  <c:v>84.790245999999996</c:v>
                </c:pt>
                <c:pt idx="10">
                  <c:v>83.705719000000002</c:v>
                </c:pt>
                <c:pt idx="11">
                  <c:v>82.818378999999993</c:v>
                </c:pt>
                <c:pt idx="12">
                  <c:v>82.029633000000004</c:v>
                </c:pt>
                <c:pt idx="13">
                  <c:v>26.682903</c:v>
                </c:pt>
                <c:pt idx="14">
                  <c:v>3.533798</c:v>
                </c:pt>
                <c:pt idx="15">
                  <c:v>0</c:v>
                </c:pt>
                <c:pt idx="16">
                  <c:v>124.80124499999999</c:v>
                </c:pt>
                <c:pt idx="17">
                  <c:v>122.752269</c:v>
                </c:pt>
                <c:pt idx="18">
                  <c:v>119.21313000000001</c:v>
                </c:pt>
                <c:pt idx="19">
                  <c:v>117.53669499999999</c:v>
                </c:pt>
                <c:pt idx="20">
                  <c:v>116.419072</c:v>
                </c:pt>
                <c:pt idx="21">
                  <c:v>115.39458399999999</c:v>
                </c:pt>
                <c:pt idx="22">
                  <c:v>110.458415</c:v>
                </c:pt>
                <c:pt idx="23">
                  <c:v>111.94858000000001</c:v>
                </c:pt>
                <c:pt idx="24">
                  <c:v>108.968251</c:v>
                </c:pt>
                <c:pt idx="25">
                  <c:v>106.267329</c:v>
                </c:pt>
                <c:pt idx="26">
                  <c:v>194.117335</c:v>
                </c:pt>
                <c:pt idx="27">
                  <c:v>192.260436</c:v>
                </c:pt>
                <c:pt idx="28">
                  <c:v>192.260436</c:v>
                </c:pt>
                <c:pt idx="29">
                  <c:v>189.40366900000001</c:v>
                </c:pt>
                <c:pt idx="30">
                  <c:v>195.40288000000001</c:v>
                </c:pt>
                <c:pt idx="31">
                  <c:v>194.40301099999999</c:v>
                </c:pt>
                <c:pt idx="32">
                  <c:v>191.97475900000001</c:v>
                </c:pt>
                <c:pt idx="33">
                  <c:v>194.97436500000001</c:v>
                </c:pt>
                <c:pt idx="34">
                  <c:v>191.83192099999999</c:v>
                </c:pt>
                <c:pt idx="35">
                  <c:v>183.97581099999999</c:v>
                </c:pt>
                <c:pt idx="36">
                  <c:v>84.625547999999995</c:v>
                </c:pt>
                <c:pt idx="37">
                  <c:v>77.775139999999993</c:v>
                </c:pt>
                <c:pt idx="38">
                  <c:v>71.675128999999998</c:v>
                </c:pt>
                <c:pt idx="39">
                  <c:v>69.932269000000005</c:v>
                </c:pt>
                <c:pt idx="40">
                  <c:v>66.664406</c:v>
                </c:pt>
                <c:pt idx="41">
                  <c:v>67.862622000000002</c:v>
                </c:pt>
                <c:pt idx="42">
                  <c:v>62.416184000000001</c:v>
                </c:pt>
                <c:pt idx="43">
                  <c:v>63.287613999999998</c:v>
                </c:pt>
                <c:pt idx="44">
                  <c:v>69.932269000000005</c:v>
                </c:pt>
                <c:pt idx="45">
                  <c:v>64.159043999999994</c:v>
                </c:pt>
                <c:pt idx="46">
                  <c:v>78.280765000000002</c:v>
                </c:pt>
                <c:pt idx="47">
                  <c:v>75.704913000000005</c:v>
                </c:pt>
                <c:pt idx="48">
                  <c:v>75.076656</c:v>
                </c:pt>
                <c:pt idx="49">
                  <c:v>74.888178999999994</c:v>
                </c:pt>
                <c:pt idx="50">
                  <c:v>75.202308000000002</c:v>
                </c:pt>
                <c:pt idx="51">
                  <c:v>72.123851000000002</c:v>
                </c:pt>
                <c:pt idx="52">
                  <c:v>31.628478000000001</c:v>
                </c:pt>
                <c:pt idx="53">
                  <c:v>29.886313999999999</c:v>
                </c:pt>
                <c:pt idx="54">
                  <c:v>75.202308000000002</c:v>
                </c:pt>
                <c:pt idx="55">
                  <c:v>28.924768</c:v>
                </c:pt>
                <c:pt idx="56">
                  <c:v>45.326445</c:v>
                </c:pt>
                <c:pt idx="57">
                  <c:v>43.206862999999998</c:v>
                </c:pt>
                <c:pt idx="58">
                  <c:v>42.500335</c:v>
                </c:pt>
                <c:pt idx="59">
                  <c:v>40.326405000000001</c:v>
                </c:pt>
                <c:pt idx="60">
                  <c:v>38.859001999999997</c:v>
                </c:pt>
                <c:pt idx="61">
                  <c:v>42.174245999999997</c:v>
                </c:pt>
                <c:pt idx="62">
                  <c:v>38.587260999999998</c:v>
                </c:pt>
                <c:pt idx="63">
                  <c:v>39.456833000000003</c:v>
                </c:pt>
                <c:pt idx="64">
                  <c:v>42.772077000000003</c:v>
                </c:pt>
                <c:pt idx="65">
                  <c:v>27.703675</c:v>
                </c:pt>
                <c:pt idx="66">
                  <c:v>86.765029999999996</c:v>
                </c:pt>
                <c:pt idx="67">
                  <c:v>83.389733000000007</c:v>
                </c:pt>
                <c:pt idx="68">
                  <c:v>83.786821000000003</c:v>
                </c:pt>
                <c:pt idx="69">
                  <c:v>81.900627999999998</c:v>
                </c:pt>
                <c:pt idx="70">
                  <c:v>80.808618999999993</c:v>
                </c:pt>
                <c:pt idx="71">
                  <c:v>82.694817999999998</c:v>
                </c:pt>
                <c:pt idx="72">
                  <c:v>79.716610000000003</c:v>
                </c:pt>
                <c:pt idx="73">
                  <c:v>82.297723000000005</c:v>
                </c:pt>
                <c:pt idx="74">
                  <c:v>85.275925000000001</c:v>
                </c:pt>
                <c:pt idx="75">
                  <c:v>73.637569999999997</c:v>
                </c:pt>
                <c:pt idx="76">
                  <c:v>133.763597</c:v>
                </c:pt>
                <c:pt idx="77">
                  <c:v>128.838809</c:v>
                </c:pt>
                <c:pt idx="78">
                  <c:v>125.820391</c:v>
                </c:pt>
                <c:pt idx="79">
                  <c:v>123.755157</c:v>
                </c:pt>
                <c:pt idx="80">
                  <c:v>118.194913</c:v>
                </c:pt>
                <c:pt idx="81">
                  <c:v>117.400592</c:v>
                </c:pt>
                <c:pt idx="82">
                  <c:v>117.71832000000001</c:v>
                </c:pt>
                <c:pt idx="83">
                  <c:v>115.335358</c:v>
                </c:pt>
                <c:pt idx="84">
                  <c:v>113.111261</c:v>
                </c:pt>
                <c:pt idx="85">
                  <c:v>91.18383</c:v>
                </c:pt>
                <c:pt idx="86">
                  <c:v>85.817984999999993</c:v>
                </c:pt>
                <c:pt idx="87">
                  <c:v>81.355157000000005</c:v>
                </c:pt>
                <c:pt idx="88">
                  <c:v>78.721356999999998</c:v>
                </c:pt>
                <c:pt idx="89">
                  <c:v>78.136067999999995</c:v>
                </c:pt>
                <c:pt idx="90">
                  <c:v>77.111812999999998</c:v>
                </c:pt>
                <c:pt idx="91">
                  <c:v>75.282785000000004</c:v>
                </c:pt>
                <c:pt idx="92">
                  <c:v>75.868073999999993</c:v>
                </c:pt>
                <c:pt idx="93">
                  <c:v>74.551174000000003</c:v>
                </c:pt>
                <c:pt idx="94">
                  <c:v>73.526917999999995</c:v>
                </c:pt>
                <c:pt idx="95">
                  <c:v>66.500432000000004</c:v>
                </c:pt>
                <c:pt idx="96">
                  <c:v>187.16702900000001</c:v>
                </c:pt>
                <c:pt idx="97">
                  <c:v>186.00690299999999</c:v>
                </c:pt>
                <c:pt idx="98">
                  <c:v>182.52652399999999</c:v>
                </c:pt>
                <c:pt idx="99">
                  <c:v>178.91724300000001</c:v>
                </c:pt>
                <c:pt idx="100">
                  <c:v>177.11260200000001</c:v>
                </c:pt>
                <c:pt idx="101">
                  <c:v>176.081378</c:v>
                </c:pt>
                <c:pt idx="102">
                  <c:v>171.05416500000001</c:v>
                </c:pt>
                <c:pt idx="103">
                  <c:v>176.468087</c:v>
                </c:pt>
                <c:pt idx="104">
                  <c:v>177.757116</c:v>
                </c:pt>
                <c:pt idx="105">
                  <c:v>177.62821299999999</c:v>
                </c:pt>
                <c:pt idx="106">
                  <c:v>81.562794999999994</c:v>
                </c:pt>
                <c:pt idx="107">
                  <c:v>83.724879999999999</c:v>
                </c:pt>
                <c:pt idx="108">
                  <c:v>82.904779000000005</c:v>
                </c:pt>
                <c:pt idx="109">
                  <c:v>84.172207999999998</c:v>
                </c:pt>
                <c:pt idx="110">
                  <c:v>82.755669999999995</c:v>
                </c:pt>
                <c:pt idx="111">
                  <c:v>82.904779000000005</c:v>
                </c:pt>
                <c:pt idx="112">
                  <c:v>83.277552</c:v>
                </c:pt>
                <c:pt idx="113">
                  <c:v>83.053888000000001</c:v>
                </c:pt>
                <c:pt idx="114">
                  <c:v>83.053888000000001</c:v>
                </c:pt>
                <c:pt idx="115">
                  <c:v>83.873990000000006</c:v>
                </c:pt>
              </c:numCache>
            </c:numRef>
          </c:xVal>
          <c:yVal>
            <c:numRef>
              <c:f>SummDataTable!$BP$2:$BP$117</c:f>
              <c:numCache>
                <c:formatCode>0.00</c:formatCode>
                <c:ptCount val="116"/>
                <c:pt idx="0">
                  <c:v>6.8513333333333328</c:v>
                </c:pt>
                <c:pt idx="1">
                  <c:v>7.1523076923076916</c:v>
                </c:pt>
                <c:pt idx="2">
                  <c:v>6.8899999999999988</c:v>
                </c:pt>
                <c:pt idx="3">
                  <c:v>3.1553333333333331</c:v>
                </c:pt>
                <c:pt idx="4">
                  <c:v>1.7715384615384613</c:v>
                </c:pt>
                <c:pt idx="7">
                  <c:v>6.0060000000000011</c:v>
                </c:pt>
                <c:pt idx="8">
                  <c:v>5.2615384615384606</c:v>
                </c:pt>
                <c:pt idx="9">
                  <c:v>2.3407692307692307</c:v>
                </c:pt>
                <c:pt idx="10">
                  <c:v>0.67533333333333334</c:v>
                </c:pt>
                <c:pt idx="11">
                  <c:v>5.5384615384615379E-2</c:v>
                </c:pt>
                <c:pt idx="12">
                  <c:v>1.3125000000000001E-2</c:v>
                </c:pt>
                <c:pt idx="16">
                  <c:v>7.2240000000000002</c:v>
                </c:pt>
                <c:pt idx="17">
                  <c:v>7.4961538461538471</c:v>
                </c:pt>
                <c:pt idx="18">
                  <c:v>6.0915384615384616</c:v>
                </c:pt>
                <c:pt idx="19">
                  <c:v>4.5953333333333335</c:v>
                </c:pt>
                <c:pt idx="20">
                  <c:v>3.4023076923076925</c:v>
                </c:pt>
                <c:pt idx="21">
                  <c:v>1.0493750000000002</c:v>
                </c:pt>
                <c:pt idx="22">
                  <c:v>1.9308333333333332</c:v>
                </c:pt>
                <c:pt idx="23">
                  <c:v>3.5392857142857141</c:v>
                </c:pt>
                <c:pt idx="24">
                  <c:v>5.1333333333333346</c:v>
                </c:pt>
                <c:pt idx="26">
                  <c:v>7.9013333333333344</c:v>
                </c:pt>
                <c:pt idx="27">
                  <c:v>7.8923076923076927</c:v>
                </c:pt>
                <c:pt idx="28">
                  <c:v>7.2884615384615374</c:v>
                </c:pt>
                <c:pt idx="29">
                  <c:v>7.3280000000000003</c:v>
                </c:pt>
                <c:pt idx="30">
                  <c:v>6.8530769230769231</c:v>
                </c:pt>
                <c:pt idx="31">
                  <c:v>4.9799999999999986</c:v>
                </c:pt>
                <c:pt idx="32">
                  <c:v>5.1241666666666665</c:v>
                </c:pt>
                <c:pt idx="33">
                  <c:v>6.5750000000000011</c:v>
                </c:pt>
                <c:pt idx="34">
                  <c:v>8.239333333333331</c:v>
                </c:pt>
                <c:pt idx="36">
                  <c:v>7.641578947368421</c:v>
                </c:pt>
                <c:pt idx="37">
                  <c:v>7.4973333333333336</c:v>
                </c:pt>
                <c:pt idx="38">
                  <c:v>6.9066666666666663</c:v>
                </c:pt>
                <c:pt idx="39">
                  <c:v>7.46</c:v>
                </c:pt>
                <c:pt idx="40">
                  <c:v>7.3546666666666658</c:v>
                </c:pt>
                <c:pt idx="41">
                  <c:v>3.9706249999999996</c:v>
                </c:pt>
                <c:pt idx="42">
                  <c:v>3.6114285714285717</c:v>
                </c:pt>
                <c:pt idx="43">
                  <c:v>3.4353333333333333</c:v>
                </c:pt>
                <c:pt idx="44">
                  <c:v>4.985384615384616</c:v>
                </c:pt>
                <c:pt idx="46">
                  <c:v>7.958947368421053</c:v>
                </c:pt>
                <c:pt idx="47">
                  <c:v>7.1560000000000015</c:v>
                </c:pt>
                <c:pt idx="48">
                  <c:v>5.0113333333333321</c:v>
                </c:pt>
                <c:pt idx="49">
                  <c:v>4.7813333333333334</c:v>
                </c:pt>
                <c:pt idx="50">
                  <c:v>4.8006666666666664</c:v>
                </c:pt>
                <c:pt idx="51">
                  <c:v>3.8324999999999996</c:v>
                </c:pt>
                <c:pt idx="52">
                  <c:v>2.5428571428571431</c:v>
                </c:pt>
                <c:pt idx="53">
                  <c:v>4.1840000000000002</c:v>
                </c:pt>
                <c:pt idx="54">
                  <c:v>5.233076923076923</c:v>
                </c:pt>
                <c:pt idx="56">
                  <c:v>6.2899999999999983</c:v>
                </c:pt>
                <c:pt idx="57">
                  <c:v>6.0953333333333326</c:v>
                </c:pt>
                <c:pt idx="58">
                  <c:v>4.3926666666666669</c:v>
                </c:pt>
                <c:pt idx="59">
                  <c:v>2.3499999999999996</c:v>
                </c:pt>
                <c:pt idx="60">
                  <c:v>1.9746666666666668</c:v>
                </c:pt>
                <c:pt idx="61">
                  <c:v>1.1193749999999998</c:v>
                </c:pt>
                <c:pt idx="62">
                  <c:v>0.62714285714285711</c:v>
                </c:pt>
                <c:pt idx="63">
                  <c:v>3.0333333333333332</c:v>
                </c:pt>
                <c:pt idx="64">
                  <c:v>3.7893333333333339</c:v>
                </c:pt>
                <c:pt idx="76">
                  <c:v>7.5920000000000005</c:v>
                </c:pt>
                <c:pt idx="77">
                  <c:v>7.591764705882353</c:v>
                </c:pt>
                <c:pt idx="78">
                  <c:v>6.8760000000000003</c:v>
                </c:pt>
                <c:pt idx="79">
                  <c:v>6.4906666666666677</c:v>
                </c:pt>
                <c:pt idx="80">
                  <c:v>6.1493333333333338</c:v>
                </c:pt>
                <c:pt idx="81">
                  <c:v>5.6574999999999998</c:v>
                </c:pt>
                <c:pt idx="82">
                  <c:v>5.4750000000000005</c:v>
                </c:pt>
                <c:pt idx="83">
                  <c:v>5.0961538461538458</c:v>
                </c:pt>
                <c:pt idx="84">
                  <c:v>4.5958823529411763</c:v>
                </c:pt>
                <c:pt idx="86">
                  <c:v>7.3719999999999999</c:v>
                </c:pt>
                <c:pt idx="87">
                  <c:v>7.3147058823529401</c:v>
                </c:pt>
                <c:pt idx="88">
                  <c:v>6.6846666666666676</c:v>
                </c:pt>
                <c:pt idx="89">
                  <c:v>6.0713333333333317</c:v>
                </c:pt>
                <c:pt idx="90">
                  <c:v>4.5566666666666684</c:v>
                </c:pt>
                <c:pt idx="91">
                  <c:v>1.9118749999999998</c:v>
                </c:pt>
                <c:pt idx="92">
                  <c:v>1.0050000000000001</c:v>
                </c:pt>
                <c:pt idx="93">
                  <c:v>0.88923076923076927</c:v>
                </c:pt>
                <c:pt idx="94">
                  <c:v>0.83117647058823518</c:v>
                </c:pt>
                <c:pt idx="96">
                  <c:v>8.544666666666668</c:v>
                </c:pt>
                <c:pt idx="97">
                  <c:v>8.5241176470588247</c:v>
                </c:pt>
                <c:pt idx="98">
                  <c:v>8.1813333333333329</c:v>
                </c:pt>
                <c:pt idx="99">
                  <c:v>8.0453333333333301</c:v>
                </c:pt>
                <c:pt idx="100">
                  <c:v>8.0560000000000009</c:v>
                </c:pt>
                <c:pt idx="101">
                  <c:v>7.6137500000000005</c:v>
                </c:pt>
                <c:pt idx="102">
                  <c:v>7.9328571428571424</c:v>
                </c:pt>
                <c:pt idx="103">
                  <c:v>8.4746153846153831</c:v>
                </c:pt>
                <c:pt idx="104">
                  <c:v>9.0358823529411776</c:v>
                </c:pt>
                <c:pt idx="106">
                  <c:v>8.3753333333333337</c:v>
                </c:pt>
                <c:pt idx="107">
                  <c:v>8.61</c:v>
                </c:pt>
                <c:pt idx="108">
                  <c:v>8.4286666666666665</c:v>
                </c:pt>
                <c:pt idx="109">
                  <c:v>8.108666666666668</c:v>
                </c:pt>
                <c:pt idx="110">
                  <c:v>7.9640000000000013</c:v>
                </c:pt>
                <c:pt idx="111">
                  <c:v>8.3262499999999999</c:v>
                </c:pt>
                <c:pt idx="112">
                  <c:v>8.8021428571428579</c:v>
                </c:pt>
                <c:pt idx="113">
                  <c:v>9.2969230769230773</c:v>
                </c:pt>
                <c:pt idx="114">
                  <c:v>9.7429411764705875</c:v>
                </c:pt>
              </c:numCache>
            </c:numRef>
          </c:yVal>
          <c:smooth val="0"/>
          <c:extLst>
            <c:ext xmlns:c16="http://schemas.microsoft.com/office/drawing/2014/chart" uri="{C3380CC4-5D6E-409C-BE32-E72D297353CC}">
              <c16:uniqueId val="{00000000-6708-44BA-B90F-C8D5F425D91D}"/>
            </c:ext>
          </c:extLst>
        </c:ser>
        <c:dLbls>
          <c:showLegendKey val="0"/>
          <c:showVal val="0"/>
          <c:showCatName val="0"/>
          <c:showSerName val="0"/>
          <c:showPercent val="0"/>
          <c:showBubbleSize val="0"/>
        </c:dLbls>
        <c:axId val="1263822680"/>
        <c:axId val="1263823664"/>
      </c:scatterChart>
      <c:valAx>
        <c:axId val="126382268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PoolArea (m2)</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3823664"/>
        <c:crosses val="autoZero"/>
        <c:crossBetween val="midCat"/>
      </c:valAx>
      <c:valAx>
        <c:axId val="12638236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Cont</a:t>
                </a:r>
                <a:r>
                  <a:rPr lang="en-US" baseline="0"/>
                  <a:t> </a:t>
                </a:r>
                <a:r>
                  <a:rPr lang="en-US"/>
                  <a:t> DO (mg/L)</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382268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PoolArea and AvgDailyAvgDO_Interval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SummDataTable!$BS$1</c:f>
              <c:strCache>
                <c:ptCount val="1"/>
                <c:pt idx="0">
                  <c:v>AvgofDailyAvgDO_Interval</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2700" cap="rnd">
                <a:solidFill>
                  <a:schemeClr val="tx1">
                    <a:lumMod val="65000"/>
                    <a:lumOff val="35000"/>
                  </a:schemeClr>
                </a:solidFill>
                <a:prstDash val="solid"/>
              </a:ln>
              <a:effectLst/>
            </c:spPr>
            <c:trendlineType val="linear"/>
            <c:dispRSqr val="1"/>
            <c:dispEq val="0"/>
            <c:trendlineLbl>
              <c:layout>
                <c:manualLayout>
                  <c:x val="-5.2015529308836399E-2"/>
                  <c:y val="-1.5207421988918052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SummDataTable!$W$2:$W$117</c:f>
              <c:numCache>
                <c:formatCode>0.00</c:formatCode>
                <c:ptCount val="116"/>
                <c:pt idx="0">
                  <c:v>163.526003</c:v>
                </c:pt>
                <c:pt idx="1">
                  <c:v>159.18185800000001</c:v>
                </c:pt>
                <c:pt idx="2">
                  <c:v>144.13250099999999</c:v>
                </c:pt>
                <c:pt idx="3">
                  <c:v>114.917992</c:v>
                </c:pt>
                <c:pt idx="4">
                  <c:v>28.374666999999999</c:v>
                </c:pt>
                <c:pt idx="5">
                  <c:v>3.7439909999999998</c:v>
                </c:pt>
                <c:pt idx="6">
                  <c:v>0</c:v>
                </c:pt>
                <c:pt idx="7">
                  <c:v>85.283212000000006</c:v>
                </c:pt>
                <c:pt idx="8">
                  <c:v>85.776178999999999</c:v>
                </c:pt>
                <c:pt idx="9">
                  <c:v>84.790245999999996</c:v>
                </c:pt>
                <c:pt idx="10">
                  <c:v>83.705719000000002</c:v>
                </c:pt>
                <c:pt idx="11">
                  <c:v>82.818378999999993</c:v>
                </c:pt>
                <c:pt idx="12">
                  <c:v>82.029633000000004</c:v>
                </c:pt>
                <c:pt idx="13">
                  <c:v>26.682903</c:v>
                </c:pt>
                <c:pt idx="14">
                  <c:v>3.533798</c:v>
                </c:pt>
                <c:pt idx="15">
                  <c:v>0</c:v>
                </c:pt>
                <c:pt idx="16">
                  <c:v>124.80124499999999</c:v>
                </c:pt>
                <c:pt idx="17">
                  <c:v>122.752269</c:v>
                </c:pt>
                <c:pt idx="18">
                  <c:v>119.21313000000001</c:v>
                </c:pt>
                <c:pt idx="19">
                  <c:v>117.53669499999999</c:v>
                </c:pt>
                <c:pt idx="20">
                  <c:v>116.419072</c:v>
                </c:pt>
                <c:pt idx="21">
                  <c:v>115.39458399999999</c:v>
                </c:pt>
                <c:pt idx="22">
                  <c:v>110.458415</c:v>
                </c:pt>
                <c:pt idx="23">
                  <c:v>111.94858000000001</c:v>
                </c:pt>
                <c:pt idx="24">
                  <c:v>108.968251</c:v>
                </c:pt>
                <c:pt idx="25">
                  <c:v>106.267329</c:v>
                </c:pt>
                <c:pt idx="26">
                  <c:v>194.117335</c:v>
                </c:pt>
                <c:pt idx="27">
                  <c:v>192.260436</c:v>
                </c:pt>
                <c:pt idx="28">
                  <c:v>192.260436</c:v>
                </c:pt>
                <c:pt idx="29">
                  <c:v>189.40366900000001</c:v>
                </c:pt>
                <c:pt idx="30">
                  <c:v>195.40288000000001</c:v>
                </c:pt>
                <c:pt idx="31">
                  <c:v>194.40301099999999</c:v>
                </c:pt>
                <c:pt idx="32">
                  <c:v>191.97475900000001</c:v>
                </c:pt>
                <c:pt idx="33">
                  <c:v>194.97436500000001</c:v>
                </c:pt>
                <c:pt idx="34">
                  <c:v>191.83192099999999</c:v>
                </c:pt>
                <c:pt idx="35">
                  <c:v>183.97581099999999</c:v>
                </c:pt>
                <c:pt idx="36">
                  <c:v>84.625547999999995</c:v>
                </c:pt>
                <c:pt idx="37">
                  <c:v>77.775139999999993</c:v>
                </c:pt>
                <c:pt idx="38">
                  <c:v>71.675128999999998</c:v>
                </c:pt>
                <c:pt idx="39">
                  <c:v>69.932269000000005</c:v>
                </c:pt>
                <c:pt idx="40">
                  <c:v>66.664406</c:v>
                </c:pt>
                <c:pt idx="41">
                  <c:v>67.862622000000002</c:v>
                </c:pt>
                <c:pt idx="42">
                  <c:v>62.416184000000001</c:v>
                </c:pt>
                <c:pt idx="43">
                  <c:v>63.287613999999998</c:v>
                </c:pt>
                <c:pt idx="44">
                  <c:v>69.932269000000005</c:v>
                </c:pt>
                <c:pt idx="45">
                  <c:v>64.159043999999994</c:v>
                </c:pt>
                <c:pt idx="46">
                  <c:v>78.280765000000002</c:v>
                </c:pt>
                <c:pt idx="47">
                  <c:v>75.704913000000005</c:v>
                </c:pt>
                <c:pt idx="48">
                  <c:v>75.076656</c:v>
                </c:pt>
                <c:pt idx="49">
                  <c:v>74.888178999999994</c:v>
                </c:pt>
                <c:pt idx="50">
                  <c:v>75.202308000000002</c:v>
                </c:pt>
                <c:pt idx="51">
                  <c:v>72.123851000000002</c:v>
                </c:pt>
                <c:pt idx="52">
                  <c:v>31.628478000000001</c:v>
                </c:pt>
                <c:pt idx="53">
                  <c:v>29.886313999999999</c:v>
                </c:pt>
                <c:pt idx="54">
                  <c:v>75.202308000000002</c:v>
                </c:pt>
                <c:pt idx="55">
                  <c:v>28.924768</c:v>
                </c:pt>
                <c:pt idx="56">
                  <c:v>45.326445</c:v>
                </c:pt>
                <c:pt idx="57">
                  <c:v>43.206862999999998</c:v>
                </c:pt>
                <c:pt idx="58">
                  <c:v>42.500335</c:v>
                </c:pt>
                <c:pt idx="59">
                  <c:v>40.326405000000001</c:v>
                </c:pt>
                <c:pt idx="60">
                  <c:v>38.859001999999997</c:v>
                </c:pt>
                <c:pt idx="61">
                  <c:v>42.174245999999997</c:v>
                </c:pt>
                <c:pt idx="62">
                  <c:v>38.587260999999998</c:v>
                </c:pt>
                <c:pt idx="63">
                  <c:v>39.456833000000003</c:v>
                </c:pt>
                <c:pt idx="64">
                  <c:v>42.772077000000003</c:v>
                </c:pt>
                <c:pt idx="65">
                  <c:v>27.703675</c:v>
                </c:pt>
                <c:pt idx="66">
                  <c:v>86.765029999999996</c:v>
                </c:pt>
                <c:pt idx="67">
                  <c:v>83.389733000000007</c:v>
                </c:pt>
                <c:pt idx="68">
                  <c:v>83.786821000000003</c:v>
                </c:pt>
                <c:pt idx="69">
                  <c:v>81.900627999999998</c:v>
                </c:pt>
                <c:pt idx="70">
                  <c:v>80.808618999999993</c:v>
                </c:pt>
                <c:pt idx="71">
                  <c:v>82.694817999999998</c:v>
                </c:pt>
                <c:pt idx="72">
                  <c:v>79.716610000000003</c:v>
                </c:pt>
                <c:pt idx="73">
                  <c:v>82.297723000000005</c:v>
                </c:pt>
                <c:pt idx="74">
                  <c:v>85.275925000000001</c:v>
                </c:pt>
                <c:pt idx="75">
                  <c:v>73.637569999999997</c:v>
                </c:pt>
                <c:pt idx="76">
                  <c:v>133.763597</c:v>
                </c:pt>
                <c:pt idx="77">
                  <c:v>128.838809</c:v>
                </c:pt>
                <c:pt idx="78">
                  <c:v>125.820391</c:v>
                </c:pt>
                <c:pt idx="79">
                  <c:v>123.755157</c:v>
                </c:pt>
                <c:pt idx="80">
                  <c:v>118.194913</c:v>
                </c:pt>
                <c:pt idx="81">
                  <c:v>117.400592</c:v>
                </c:pt>
                <c:pt idx="82">
                  <c:v>117.71832000000001</c:v>
                </c:pt>
                <c:pt idx="83">
                  <c:v>115.335358</c:v>
                </c:pt>
                <c:pt idx="84">
                  <c:v>113.111261</c:v>
                </c:pt>
                <c:pt idx="85">
                  <c:v>91.18383</c:v>
                </c:pt>
                <c:pt idx="86">
                  <c:v>85.817984999999993</c:v>
                </c:pt>
                <c:pt idx="87">
                  <c:v>81.355157000000005</c:v>
                </c:pt>
                <c:pt idx="88">
                  <c:v>78.721356999999998</c:v>
                </c:pt>
                <c:pt idx="89">
                  <c:v>78.136067999999995</c:v>
                </c:pt>
                <c:pt idx="90">
                  <c:v>77.111812999999998</c:v>
                </c:pt>
                <c:pt idx="91">
                  <c:v>75.282785000000004</c:v>
                </c:pt>
                <c:pt idx="92">
                  <c:v>75.868073999999993</c:v>
                </c:pt>
                <c:pt idx="93">
                  <c:v>74.551174000000003</c:v>
                </c:pt>
                <c:pt idx="94">
                  <c:v>73.526917999999995</c:v>
                </c:pt>
                <c:pt idx="95">
                  <c:v>66.500432000000004</c:v>
                </c:pt>
                <c:pt idx="96">
                  <c:v>187.16702900000001</c:v>
                </c:pt>
                <c:pt idx="97">
                  <c:v>186.00690299999999</c:v>
                </c:pt>
                <c:pt idx="98">
                  <c:v>182.52652399999999</c:v>
                </c:pt>
                <c:pt idx="99">
                  <c:v>178.91724300000001</c:v>
                </c:pt>
                <c:pt idx="100">
                  <c:v>177.11260200000001</c:v>
                </c:pt>
                <c:pt idx="101">
                  <c:v>176.081378</c:v>
                </c:pt>
                <c:pt idx="102">
                  <c:v>171.05416500000001</c:v>
                </c:pt>
                <c:pt idx="103">
                  <c:v>176.468087</c:v>
                </c:pt>
                <c:pt idx="104">
                  <c:v>177.757116</c:v>
                </c:pt>
                <c:pt idx="105">
                  <c:v>177.62821299999999</c:v>
                </c:pt>
                <c:pt idx="106">
                  <c:v>81.562794999999994</c:v>
                </c:pt>
                <c:pt idx="107">
                  <c:v>83.724879999999999</c:v>
                </c:pt>
                <c:pt idx="108">
                  <c:v>82.904779000000005</c:v>
                </c:pt>
                <c:pt idx="109">
                  <c:v>84.172207999999998</c:v>
                </c:pt>
                <c:pt idx="110">
                  <c:v>82.755669999999995</c:v>
                </c:pt>
                <c:pt idx="111">
                  <c:v>82.904779000000005</c:v>
                </c:pt>
                <c:pt idx="112">
                  <c:v>83.277552</c:v>
                </c:pt>
                <c:pt idx="113">
                  <c:v>83.053888000000001</c:v>
                </c:pt>
                <c:pt idx="114">
                  <c:v>83.053888000000001</c:v>
                </c:pt>
                <c:pt idx="115">
                  <c:v>83.873990000000006</c:v>
                </c:pt>
              </c:numCache>
            </c:numRef>
          </c:xVal>
          <c:yVal>
            <c:numRef>
              <c:f>SummDataTable!$BS$2:$BS$117</c:f>
              <c:numCache>
                <c:formatCode>0.00</c:formatCode>
                <c:ptCount val="116"/>
                <c:pt idx="0">
                  <c:v>7.3717245948557855</c:v>
                </c:pt>
                <c:pt idx="1">
                  <c:v>7.9928621928141164</c:v>
                </c:pt>
                <c:pt idx="2">
                  <c:v>7.903694757727652</c:v>
                </c:pt>
                <c:pt idx="3">
                  <c:v>4.1187518274853794</c:v>
                </c:pt>
                <c:pt idx="4">
                  <c:v>2.7925818452380957</c:v>
                </c:pt>
                <c:pt idx="7">
                  <c:v>6.2810264837819192</c:v>
                </c:pt>
                <c:pt idx="8">
                  <c:v>5.6022647144522146</c:v>
                </c:pt>
                <c:pt idx="9">
                  <c:v>3.2650998931623931</c:v>
                </c:pt>
                <c:pt idx="10">
                  <c:v>1.1041160230352307</c:v>
                </c:pt>
                <c:pt idx="11">
                  <c:v>0.47612481546231539</c:v>
                </c:pt>
                <c:pt idx="12">
                  <c:v>0.31560647035256406</c:v>
                </c:pt>
                <c:pt idx="16">
                  <c:v>7.8023349396255686</c:v>
                </c:pt>
                <c:pt idx="17">
                  <c:v>7.9684024007038703</c:v>
                </c:pt>
                <c:pt idx="18">
                  <c:v>6.9810025925925938</c:v>
                </c:pt>
                <c:pt idx="19">
                  <c:v>6.5885688476013922</c:v>
                </c:pt>
                <c:pt idx="20">
                  <c:v>6.092422809711862</c:v>
                </c:pt>
                <c:pt idx="21">
                  <c:v>3.7167578394644503</c:v>
                </c:pt>
                <c:pt idx="22">
                  <c:v>4.6229984910922406</c:v>
                </c:pt>
                <c:pt idx="23">
                  <c:v>5.5899025702497758</c:v>
                </c:pt>
                <c:pt idx="24">
                  <c:v>6.9453998998998987</c:v>
                </c:pt>
                <c:pt idx="26">
                  <c:v>8.5296570097031061</c:v>
                </c:pt>
                <c:pt idx="27">
                  <c:v>8.9030826919894075</c:v>
                </c:pt>
                <c:pt idx="28">
                  <c:v>8.37331500967586</c:v>
                </c:pt>
                <c:pt idx="29">
                  <c:v>8.3767093253968259</c:v>
                </c:pt>
                <c:pt idx="30">
                  <c:v>7.9213288398692816</c:v>
                </c:pt>
                <c:pt idx="31">
                  <c:v>6.1470312500000004</c:v>
                </c:pt>
                <c:pt idx="32">
                  <c:v>6.0856666984975822</c:v>
                </c:pt>
                <c:pt idx="33">
                  <c:v>7.590386811105561</c:v>
                </c:pt>
                <c:pt idx="34">
                  <c:v>9.0536558111603842</c:v>
                </c:pt>
                <c:pt idx="36">
                  <c:v>8.0077075501253141</c:v>
                </c:pt>
                <c:pt idx="37">
                  <c:v>7.8335686728395073</c:v>
                </c:pt>
                <c:pt idx="38">
                  <c:v>7.2484528989756827</c:v>
                </c:pt>
                <c:pt idx="39">
                  <c:v>8.4087733731071488</c:v>
                </c:pt>
                <c:pt idx="40">
                  <c:v>8.3051419749896649</c:v>
                </c:pt>
                <c:pt idx="41">
                  <c:v>6.4668649320485256</c:v>
                </c:pt>
                <c:pt idx="42">
                  <c:v>6.7004206822671089</c:v>
                </c:pt>
                <c:pt idx="43">
                  <c:v>6.1731546136653908</c:v>
                </c:pt>
                <c:pt idx="44">
                  <c:v>7.2294559640522866</c:v>
                </c:pt>
                <c:pt idx="46">
                  <c:v>8.6258734637395627</c:v>
                </c:pt>
                <c:pt idx="47">
                  <c:v>7.9616215780998383</c:v>
                </c:pt>
                <c:pt idx="48">
                  <c:v>6.6339836111111117</c:v>
                </c:pt>
                <c:pt idx="49">
                  <c:v>6.6816043771043772</c:v>
                </c:pt>
                <c:pt idx="50">
                  <c:v>6.609758853882524</c:v>
                </c:pt>
                <c:pt idx="51">
                  <c:v>5.3136760834420969</c:v>
                </c:pt>
                <c:pt idx="52">
                  <c:v>3.6038728252879202</c:v>
                </c:pt>
                <c:pt idx="53">
                  <c:v>4.9382736111111107</c:v>
                </c:pt>
                <c:pt idx="54">
                  <c:v>6.7217320165945171</c:v>
                </c:pt>
                <c:pt idx="56">
                  <c:v>6.7895898078529653</c:v>
                </c:pt>
                <c:pt idx="57">
                  <c:v>6.4584833293017256</c:v>
                </c:pt>
                <c:pt idx="58">
                  <c:v>5.4524242864693431</c:v>
                </c:pt>
                <c:pt idx="59">
                  <c:v>4.3928311965811968</c:v>
                </c:pt>
                <c:pt idx="60">
                  <c:v>3.7426858204688398</c:v>
                </c:pt>
                <c:pt idx="61">
                  <c:v>2.544480832122094</c:v>
                </c:pt>
                <c:pt idx="62">
                  <c:v>1.8404319782168184</c:v>
                </c:pt>
                <c:pt idx="63">
                  <c:v>4.2446539888682748</c:v>
                </c:pt>
                <c:pt idx="64">
                  <c:v>4.9714994842322415</c:v>
                </c:pt>
                <c:pt idx="76">
                  <c:v>8.0799025005041312</c:v>
                </c:pt>
                <c:pt idx="77">
                  <c:v>8.3074932275541773</c:v>
                </c:pt>
                <c:pt idx="78">
                  <c:v>7.8379013031861255</c:v>
                </c:pt>
                <c:pt idx="79">
                  <c:v>7.8242197369783559</c:v>
                </c:pt>
                <c:pt idx="80">
                  <c:v>7.3591102394767649</c:v>
                </c:pt>
                <c:pt idx="81">
                  <c:v>6.6407723487523542</c:v>
                </c:pt>
                <c:pt idx="82">
                  <c:v>6.3411868622448981</c:v>
                </c:pt>
                <c:pt idx="83">
                  <c:v>5.8005383584495434</c:v>
                </c:pt>
                <c:pt idx="84">
                  <c:v>5.5802237413533042</c:v>
                </c:pt>
                <c:pt idx="86">
                  <c:v>7.859920442908348</c:v>
                </c:pt>
                <c:pt idx="87">
                  <c:v>7.9180497339310056</c:v>
                </c:pt>
                <c:pt idx="88">
                  <c:v>7.2074452146690531</c:v>
                </c:pt>
                <c:pt idx="89">
                  <c:v>6.4943461892399199</c:v>
                </c:pt>
                <c:pt idx="90">
                  <c:v>5.2920893669785745</c:v>
                </c:pt>
                <c:pt idx="91">
                  <c:v>2.8056994554924239</c:v>
                </c:pt>
                <c:pt idx="92">
                  <c:v>1.6667628968253965</c:v>
                </c:pt>
                <c:pt idx="93">
                  <c:v>1.5494609863176041</c:v>
                </c:pt>
                <c:pt idx="94">
                  <c:v>1.4015400010133252</c:v>
                </c:pt>
                <c:pt idx="96">
                  <c:v>8.87441695090439</c:v>
                </c:pt>
                <c:pt idx="97">
                  <c:v>9.0448976831298573</c:v>
                </c:pt>
                <c:pt idx="98">
                  <c:v>8.7768219444444444</c:v>
                </c:pt>
                <c:pt idx="99">
                  <c:v>8.6990024154589367</c:v>
                </c:pt>
                <c:pt idx="100">
                  <c:v>8.764445328282827</c:v>
                </c:pt>
                <c:pt idx="101">
                  <c:v>8.3831860783566476</c:v>
                </c:pt>
                <c:pt idx="102">
                  <c:v>8.5573674242424236</c:v>
                </c:pt>
                <c:pt idx="103">
                  <c:v>8.9851274118934619</c:v>
                </c:pt>
                <c:pt idx="104">
                  <c:v>9.5241471109720486</c:v>
                </c:pt>
                <c:pt idx="106">
                  <c:v>8.6706727777777797</c:v>
                </c:pt>
                <c:pt idx="107">
                  <c:v>8.9756998614663264</c:v>
                </c:pt>
                <c:pt idx="108">
                  <c:v>8.8499890873015872</c:v>
                </c:pt>
                <c:pt idx="109">
                  <c:v>8.5340290249433117</c:v>
                </c:pt>
                <c:pt idx="110">
                  <c:v>8.5779168144208047</c:v>
                </c:pt>
                <c:pt idx="111">
                  <c:v>8.6796014492753635</c:v>
                </c:pt>
                <c:pt idx="112">
                  <c:v>9.080136904761904</c:v>
                </c:pt>
                <c:pt idx="113">
                  <c:v>9.5301675306577476</c:v>
                </c:pt>
                <c:pt idx="114">
                  <c:v>9.9907510123614642</c:v>
                </c:pt>
              </c:numCache>
            </c:numRef>
          </c:yVal>
          <c:smooth val="0"/>
          <c:extLst>
            <c:ext xmlns:c16="http://schemas.microsoft.com/office/drawing/2014/chart" uri="{C3380CC4-5D6E-409C-BE32-E72D297353CC}">
              <c16:uniqueId val="{00000000-233F-4B78-9FFA-860B025CBF73}"/>
            </c:ext>
          </c:extLst>
        </c:ser>
        <c:dLbls>
          <c:showLegendKey val="0"/>
          <c:showVal val="0"/>
          <c:showCatName val="0"/>
          <c:showSerName val="0"/>
          <c:showPercent val="0"/>
          <c:showBubbleSize val="0"/>
        </c:dLbls>
        <c:axId val="1263822680"/>
        <c:axId val="1263823664"/>
      </c:scatterChart>
      <c:valAx>
        <c:axId val="126382268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PoolArea (m2)</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3823664"/>
        <c:crosses val="autoZero"/>
        <c:crossBetween val="midCat"/>
      </c:valAx>
      <c:valAx>
        <c:axId val="12638236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Discrete DO (mg/L)</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382268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PoolArea and AvgDailyMaxDO_Interval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SummDataTable!$BU$1</c:f>
              <c:strCache>
                <c:ptCount val="1"/>
                <c:pt idx="0">
                  <c:v>AvgofDailyMaxDO_Interval</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2700" cap="rnd">
                <a:solidFill>
                  <a:schemeClr val="tx1">
                    <a:lumMod val="65000"/>
                    <a:lumOff val="35000"/>
                  </a:schemeClr>
                </a:solidFill>
                <a:prstDash val="solid"/>
              </a:ln>
              <a:effectLst/>
            </c:spPr>
            <c:trendlineType val="linear"/>
            <c:dispRSqr val="1"/>
            <c:dispEq val="0"/>
            <c:trendlineLbl>
              <c:layout>
                <c:manualLayout>
                  <c:x val="-5.2015529308836399E-2"/>
                  <c:y val="-1.5207421988918052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SummDataTable!$W$2:$W$117</c:f>
              <c:numCache>
                <c:formatCode>0.00</c:formatCode>
                <c:ptCount val="116"/>
                <c:pt idx="0">
                  <c:v>163.526003</c:v>
                </c:pt>
                <c:pt idx="1">
                  <c:v>159.18185800000001</c:v>
                </c:pt>
                <c:pt idx="2">
                  <c:v>144.13250099999999</c:v>
                </c:pt>
                <c:pt idx="3">
                  <c:v>114.917992</c:v>
                </c:pt>
                <c:pt idx="4">
                  <c:v>28.374666999999999</c:v>
                </c:pt>
                <c:pt idx="5">
                  <c:v>3.7439909999999998</c:v>
                </c:pt>
                <c:pt idx="6">
                  <c:v>0</c:v>
                </c:pt>
                <c:pt idx="7">
                  <c:v>85.283212000000006</c:v>
                </c:pt>
                <c:pt idx="8">
                  <c:v>85.776178999999999</c:v>
                </c:pt>
                <c:pt idx="9">
                  <c:v>84.790245999999996</c:v>
                </c:pt>
                <c:pt idx="10">
                  <c:v>83.705719000000002</c:v>
                </c:pt>
                <c:pt idx="11">
                  <c:v>82.818378999999993</c:v>
                </c:pt>
                <c:pt idx="12">
                  <c:v>82.029633000000004</c:v>
                </c:pt>
                <c:pt idx="13">
                  <c:v>26.682903</c:v>
                </c:pt>
                <c:pt idx="14">
                  <c:v>3.533798</c:v>
                </c:pt>
                <c:pt idx="15">
                  <c:v>0</c:v>
                </c:pt>
                <c:pt idx="16">
                  <c:v>124.80124499999999</c:v>
                </c:pt>
                <c:pt idx="17">
                  <c:v>122.752269</c:v>
                </c:pt>
                <c:pt idx="18">
                  <c:v>119.21313000000001</c:v>
                </c:pt>
                <c:pt idx="19">
                  <c:v>117.53669499999999</c:v>
                </c:pt>
                <c:pt idx="20">
                  <c:v>116.419072</c:v>
                </c:pt>
                <c:pt idx="21">
                  <c:v>115.39458399999999</c:v>
                </c:pt>
                <c:pt idx="22">
                  <c:v>110.458415</c:v>
                </c:pt>
                <c:pt idx="23">
                  <c:v>111.94858000000001</c:v>
                </c:pt>
                <c:pt idx="24">
                  <c:v>108.968251</c:v>
                </c:pt>
                <c:pt idx="25">
                  <c:v>106.267329</c:v>
                </c:pt>
                <c:pt idx="26">
                  <c:v>194.117335</c:v>
                </c:pt>
                <c:pt idx="27">
                  <c:v>192.260436</c:v>
                </c:pt>
                <c:pt idx="28">
                  <c:v>192.260436</c:v>
                </c:pt>
                <c:pt idx="29">
                  <c:v>189.40366900000001</c:v>
                </c:pt>
                <c:pt idx="30">
                  <c:v>195.40288000000001</c:v>
                </c:pt>
                <c:pt idx="31">
                  <c:v>194.40301099999999</c:v>
                </c:pt>
                <c:pt idx="32">
                  <c:v>191.97475900000001</c:v>
                </c:pt>
                <c:pt idx="33">
                  <c:v>194.97436500000001</c:v>
                </c:pt>
                <c:pt idx="34">
                  <c:v>191.83192099999999</c:v>
                </c:pt>
                <c:pt idx="35">
                  <c:v>183.97581099999999</c:v>
                </c:pt>
                <c:pt idx="36">
                  <c:v>84.625547999999995</c:v>
                </c:pt>
                <c:pt idx="37">
                  <c:v>77.775139999999993</c:v>
                </c:pt>
                <c:pt idx="38">
                  <c:v>71.675128999999998</c:v>
                </c:pt>
                <c:pt idx="39">
                  <c:v>69.932269000000005</c:v>
                </c:pt>
                <c:pt idx="40">
                  <c:v>66.664406</c:v>
                </c:pt>
                <c:pt idx="41">
                  <c:v>67.862622000000002</c:v>
                </c:pt>
                <c:pt idx="42">
                  <c:v>62.416184000000001</c:v>
                </c:pt>
                <c:pt idx="43">
                  <c:v>63.287613999999998</c:v>
                </c:pt>
                <c:pt idx="44">
                  <c:v>69.932269000000005</c:v>
                </c:pt>
                <c:pt idx="45">
                  <c:v>64.159043999999994</c:v>
                </c:pt>
                <c:pt idx="46">
                  <c:v>78.280765000000002</c:v>
                </c:pt>
                <c:pt idx="47">
                  <c:v>75.704913000000005</c:v>
                </c:pt>
                <c:pt idx="48">
                  <c:v>75.076656</c:v>
                </c:pt>
                <c:pt idx="49">
                  <c:v>74.888178999999994</c:v>
                </c:pt>
                <c:pt idx="50">
                  <c:v>75.202308000000002</c:v>
                </c:pt>
                <c:pt idx="51">
                  <c:v>72.123851000000002</c:v>
                </c:pt>
                <c:pt idx="52">
                  <c:v>31.628478000000001</c:v>
                </c:pt>
                <c:pt idx="53">
                  <c:v>29.886313999999999</c:v>
                </c:pt>
                <c:pt idx="54">
                  <c:v>75.202308000000002</c:v>
                </c:pt>
                <c:pt idx="55">
                  <c:v>28.924768</c:v>
                </c:pt>
                <c:pt idx="56">
                  <c:v>45.326445</c:v>
                </c:pt>
                <c:pt idx="57">
                  <c:v>43.206862999999998</c:v>
                </c:pt>
                <c:pt idx="58">
                  <c:v>42.500335</c:v>
                </c:pt>
                <c:pt idx="59">
                  <c:v>40.326405000000001</c:v>
                </c:pt>
                <c:pt idx="60">
                  <c:v>38.859001999999997</c:v>
                </c:pt>
                <c:pt idx="61">
                  <c:v>42.174245999999997</c:v>
                </c:pt>
                <c:pt idx="62">
                  <c:v>38.587260999999998</c:v>
                </c:pt>
                <c:pt idx="63">
                  <c:v>39.456833000000003</c:v>
                </c:pt>
                <c:pt idx="64">
                  <c:v>42.772077000000003</c:v>
                </c:pt>
                <c:pt idx="65">
                  <c:v>27.703675</c:v>
                </c:pt>
                <c:pt idx="66">
                  <c:v>86.765029999999996</c:v>
                </c:pt>
                <c:pt idx="67">
                  <c:v>83.389733000000007</c:v>
                </c:pt>
                <c:pt idx="68">
                  <c:v>83.786821000000003</c:v>
                </c:pt>
                <c:pt idx="69">
                  <c:v>81.900627999999998</c:v>
                </c:pt>
                <c:pt idx="70">
                  <c:v>80.808618999999993</c:v>
                </c:pt>
                <c:pt idx="71">
                  <c:v>82.694817999999998</c:v>
                </c:pt>
                <c:pt idx="72">
                  <c:v>79.716610000000003</c:v>
                </c:pt>
                <c:pt idx="73">
                  <c:v>82.297723000000005</c:v>
                </c:pt>
                <c:pt idx="74">
                  <c:v>85.275925000000001</c:v>
                </c:pt>
                <c:pt idx="75">
                  <c:v>73.637569999999997</c:v>
                </c:pt>
                <c:pt idx="76">
                  <c:v>133.763597</c:v>
                </c:pt>
                <c:pt idx="77">
                  <c:v>128.838809</c:v>
                </c:pt>
                <c:pt idx="78">
                  <c:v>125.820391</c:v>
                </c:pt>
                <c:pt idx="79">
                  <c:v>123.755157</c:v>
                </c:pt>
                <c:pt idx="80">
                  <c:v>118.194913</c:v>
                </c:pt>
                <c:pt idx="81">
                  <c:v>117.400592</c:v>
                </c:pt>
                <c:pt idx="82">
                  <c:v>117.71832000000001</c:v>
                </c:pt>
                <c:pt idx="83">
                  <c:v>115.335358</c:v>
                </c:pt>
                <c:pt idx="84">
                  <c:v>113.111261</c:v>
                </c:pt>
                <c:pt idx="85">
                  <c:v>91.18383</c:v>
                </c:pt>
                <c:pt idx="86">
                  <c:v>85.817984999999993</c:v>
                </c:pt>
                <c:pt idx="87">
                  <c:v>81.355157000000005</c:v>
                </c:pt>
                <c:pt idx="88">
                  <c:v>78.721356999999998</c:v>
                </c:pt>
                <c:pt idx="89">
                  <c:v>78.136067999999995</c:v>
                </c:pt>
                <c:pt idx="90">
                  <c:v>77.111812999999998</c:v>
                </c:pt>
                <c:pt idx="91">
                  <c:v>75.282785000000004</c:v>
                </c:pt>
                <c:pt idx="92">
                  <c:v>75.868073999999993</c:v>
                </c:pt>
                <c:pt idx="93">
                  <c:v>74.551174000000003</c:v>
                </c:pt>
                <c:pt idx="94">
                  <c:v>73.526917999999995</c:v>
                </c:pt>
                <c:pt idx="95">
                  <c:v>66.500432000000004</c:v>
                </c:pt>
                <c:pt idx="96">
                  <c:v>187.16702900000001</c:v>
                </c:pt>
                <c:pt idx="97">
                  <c:v>186.00690299999999</c:v>
                </c:pt>
                <c:pt idx="98">
                  <c:v>182.52652399999999</c:v>
                </c:pt>
                <c:pt idx="99">
                  <c:v>178.91724300000001</c:v>
                </c:pt>
                <c:pt idx="100">
                  <c:v>177.11260200000001</c:v>
                </c:pt>
                <c:pt idx="101">
                  <c:v>176.081378</c:v>
                </c:pt>
                <c:pt idx="102">
                  <c:v>171.05416500000001</c:v>
                </c:pt>
                <c:pt idx="103">
                  <c:v>176.468087</c:v>
                </c:pt>
                <c:pt idx="104">
                  <c:v>177.757116</c:v>
                </c:pt>
                <c:pt idx="105">
                  <c:v>177.62821299999999</c:v>
                </c:pt>
                <c:pt idx="106">
                  <c:v>81.562794999999994</c:v>
                </c:pt>
                <c:pt idx="107">
                  <c:v>83.724879999999999</c:v>
                </c:pt>
                <c:pt idx="108">
                  <c:v>82.904779000000005</c:v>
                </c:pt>
                <c:pt idx="109">
                  <c:v>84.172207999999998</c:v>
                </c:pt>
                <c:pt idx="110">
                  <c:v>82.755669999999995</c:v>
                </c:pt>
                <c:pt idx="111">
                  <c:v>82.904779000000005</c:v>
                </c:pt>
                <c:pt idx="112">
                  <c:v>83.277552</c:v>
                </c:pt>
                <c:pt idx="113">
                  <c:v>83.053888000000001</c:v>
                </c:pt>
                <c:pt idx="114">
                  <c:v>83.053888000000001</c:v>
                </c:pt>
                <c:pt idx="115">
                  <c:v>83.873990000000006</c:v>
                </c:pt>
              </c:numCache>
            </c:numRef>
          </c:xVal>
          <c:yVal>
            <c:numRef>
              <c:f>SummDataTable!$BU$2:$BU$117</c:f>
              <c:numCache>
                <c:formatCode>0.00</c:formatCode>
                <c:ptCount val="116"/>
                <c:pt idx="0">
                  <c:v>8.0620000000000012</c:v>
                </c:pt>
                <c:pt idx="1">
                  <c:v>8.8907692307692301</c:v>
                </c:pt>
                <c:pt idx="2">
                  <c:v>9.3353333333333328</c:v>
                </c:pt>
                <c:pt idx="3">
                  <c:v>5.221333333333332</c:v>
                </c:pt>
                <c:pt idx="4">
                  <c:v>3.8526666666666665</c:v>
                </c:pt>
                <c:pt idx="7">
                  <c:v>6.6253333333333329</c:v>
                </c:pt>
                <c:pt idx="8">
                  <c:v>6.0330769230769246</c:v>
                </c:pt>
                <c:pt idx="9">
                  <c:v>3.8540000000000005</c:v>
                </c:pt>
                <c:pt idx="10">
                  <c:v>1.7646666666666666</c:v>
                </c:pt>
                <c:pt idx="11">
                  <c:v>1.6213333333333333</c:v>
                </c:pt>
                <c:pt idx="12">
                  <c:v>0.98937500000000023</c:v>
                </c:pt>
                <c:pt idx="16">
                  <c:v>8.3586666666666662</c:v>
                </c:pt>
                <c:pt idx="17">
                  <c:v>8.6323076923076929</c:v>
                </c:pt>
                <c:pt idx="18">
                  <c:v>7.78</c:v>
                </c:pt>
                <c:pt idx="19">
                  <c:v>7.8446666666666669</c:v>
                </c:pt>
                <c:pt idx="20">
                  <c:v>8.0886666666666667</c:v>
                </c:pt>
                <c:pt idx="21">
                  <c:v>7.6106249999999998</c:v>
                </c:pt>
                <c:pt idx="22">
                  <c:v>8.3421428571428589</c:v>
                </c:pt>
                <c:pt idx="23">
                  <c:v>6.63</c:v>
                </c:pt>
                <c:pt idx="24">
                  <c:v>7.8799999999999981</c:v>
                </c:pt>
                <c:pt idx="26">
                  <c:v>9.2346666666666675</c:v>
                </c:pt>
                <c:pt idx="27">
                  <c:v>9.6323076923076929</c:v>
                </c:pt>
                <c:pt idx="28">
                  <c:v>9.0586666666666655</c:v>
                </c:pt>
                <c:pt idx="29">
                  <c:v>9.1513333333333335</c:v>
                </c:pt>
                <c:pt idx="30">
                  <c:v>8.7140000000000004</c:v>
                </c:pt>
                <c:pt idx="31">
                  <c:v>7.2293750000000001</c:v>
                </c:pt>
                <c:pt idx="32">
                  <c:v>6.9428571428571431</c:v>
                </c:pt>
                <c:pt idx="33">
                  <c:v>8.3607142857142858</c:v>
                </c:pt>
                <c:pt idx="34">
                  <c:v>9.5839999999999979</c:v>
                </c:pt>
                <c:pt idx="36">
                  <c:v>8.4015789473684226</c:v>
                </c:pt>
                <c:pt idx="37">
                  <c:v>8.1486666666666654</c:v>
                </c:pt>
                <c:pt idx="38">
                  <c:v>7.616666666666668</c:v>
                </c:pt>
                <c:pt idx="39">
                  <c:v>9.1519999999999992</c:v>
                </c:pt>
                <c:pt idx="40">
                  <c:v>9.4593333333333316</c:v>
                </c:pt>
                <c:pt idx="41">
                  <c:v>7.9612499999999997</c:v>
                </c:pt>
                <c:pt idx="42">
                  <c:v>8.3564285714285713</c:v>
                </c:pt>
                <c:pt idx="43">
                  <c:v>7.7220000000000004</c:v>
                </c:pt>
                <c:pt idx="44">
                  <c:v>9.2380000000000013</c:v>
                </c:pt>
                <c:pt idx="46">
                  <c:v>9.9268421052631588</c:v>
                </c:pt>
                <c:pt idx="47">
                  <c:v>9.6099999999999977</c:v>
                </c:pt>
                <c:pt idx="48">
                  <c:v>8.2779999999999987</c:v>
                </c:pt>
                <c:pt idx="49">
                  <c:v>8.3026666666666671</c:v>
                </c:pt>
                <c:pt idx="50">
                  <c:v>9.038000000000002</c:v>
                </c:pt>
                <c:pt idx="51">
                  <c:v>6.841874999999999</c:v>
                </c:pt>
                <c:pt idx="52">
                  <c:v>5.0542857142857134</c:v>
                </c:pt>
                <c:pt idx="53">
                  <c:v>5.6806666666666663</c:v>
                </c:pt>
                <c:pt idx="54">
                  <c:v>7.7019999999999991</c:v>
                </c:pt>
                <c:pt idx="56">
                  <c:v>7.2633333333333328</c:v>
                </c:pt>
                <c:pt idx="57">
                  <c:v>6.9373333333333331</c:v>
                </c:pt>
                <c:pt idx="58">
                  <c:v>5.9553333333333338</c:v>
                </c:pt>
                <c:pt idx="59">
                  <c:v>5.6333333333333337</c:v>
                </c:pt>
                <c:pt idx="60">
                  <c:v>4.8380000000000001</c:v>
                </c:pt>
                <c:pt idx="61">
                  <c:v>3.1624999999999996</c:v>
                </c:pt>
                <c:pt idx="62">
                  <c:v>3.1035714285714286</c:v>
                </c:pt>
                <c:pt idx="63">
                  <c:v>5.1500000000000012</c:v>
                </c:pt>
                <c:pt idx="64">
                  <c:v>5.6786666666666674</c:v>
                </c:pt>
                <c:pt idx="76">
                  <c:v>8.7259999999999991</c:v>
                </c:pt>
                <c:pt idx="77">
                  <c:v>9.4394117647058824</c:v>
                </c:pt>
                <c:pt idx="78">
                  <c:v>9.5200000000000014</c:v>
                </c:pt>
                <c:pt idx="79">
                  <c:v>10.170666666666667</c:v>
                </c:pt>
                <c:pt idx="80">
                  <c:v>9.4306666666666654</c:v>
                </c:pt>
                <c:pt idx="81">
                  <c:v>7.982499999999999</c:v>
                </c:pt>
                <c:pt idx="82">
                  <c:v>7.2371428571428567</c:v>
                </c:pt>
                <c:pt idx="83">
                  <c:v>6.3761538461538452</c:v>
                </c:pt>
                <c:pt idx="84">
                  <c:v>6.3135294117647058</c:v>
                </c:pt>
                <c:pt idx="86">
                  <c:v>8.4906666666666659</c:v>
                </c:pt>
                <c:pt idx="87">
                  <c:v>8.7005882352941182</c:v>
                </c:pt>
                <c:pt idx="88">
                  <c:v>7.810666666666668</c:v>
                </c:pt>
                <c:pt idx="89">
                  <c:v>7.0066666666666686</c:v>
                </c:pt>
                <c:pt idx="90">
                  <c:v>5.9313333333333329</c:v>
                </c:pt>
                <c:pt idx="91">
                  <c:v>3.9581250000000003</c:v>
                </c:pt>
                <c:pt idx="92">
                  <c:v>2.5092857142857143</c:v>
                </c:pt>
                <c:pt idx="93">
                  <c:v>2.2192307692307693</c:v>
                </c:pt>
                <c:pt idx="94">
                  <c:v>2.0270588235294116</c:v>
                </c:pt>
                <c:pt idx="96">
                  <c:v>9.2986666666666657</c:v>
                </c:pt>
                <c:pt idx="97">
                  <c:v>9.5823529411764703</c:v>
                </c:pt>
                <c:pt idx="98">
                  <c:v>9.4633333333333329</c:v>
                </c:pt>
                <c:pt idx="99">
                  <c:v>9.5960000000000001</c:v>
                </c:pt>
                <c:pt idx="100">
                  <c:v>9.767333333333335</c:v>
                </c:pt>
                <c:pt idx="101">
                  <c:v>9.4387500000000006</c:v>
                </c:pt>
                <c:pt idx="102">
                  <c:v>9.4035714285714285</c:v>
                </c:pt>
                <c:pt idx="103">
                  <c:v>9.7061538461538461</c:v>
                </c:pt>
                <c:pt idx="104">
                  <c:v>10.214705882352943</c:v>
                </c:pt>
                <c:pt idx="106">
                  <c:v>9.0593333333333348</c:v>
                </c:pt>
                <c:pt idx="107">
                  <c:v>9.5005882352941189</c:v>
                </c:pt>
                <c:pt idx="108">
                  <c:v>9.5020000000000007</c:v>
                </c:pt>
                <c:pt idx="109">
                  <c:v>9.1699999999999964</c:v>
                </c:pt>
                <c:pt idx="110">
                  <c:v>9.1333333333333329</c:v>
                </c:pt>
                <c:pt idx="111">
                  <c:v>9.1306250000000002</c:v>
                </c:pt>
                <c:pt idx="112">
                  <c:v>9.4357142857142851</c:v>
                </c:pt>
                <c:pt idx="113">
                  <c:v>9.8169230769230769</c:v>
                </c:pt>
                <c:pt idx="114">
                  <c:v>10.285294117647059</c:v>
                </c:pt>
              </c:numCache>
            </c:numRef>
          </c:yVal>
          <c:smooth val="0"/>
          <c:extLst>
            <c:ext xmlns:c16="http://schemas.microsoft.com/office/drawing/2014/chart" uri="{C3380CC4-5D6E-409C-BE32-E72D297353CC}">
              <c16:uniqueId val="{00000000-419E-40AC-81FB-E2253C543EFD}"/>
            </c:ext>
          </c:extLst>
        </c:ser>
        <c:dLbls>
          <c:showLegendKey val="0"/>
          <c:showVal val="0"/>
          <c:showCatName val="0"/>
          <c:showSerName val="0"/>
          <c:showPercent val="0"/>
          <c:showBubbleSize val="0"/>
        </c:dLbls>
        <c:axId val="1263822680"/>
        <c:axId val="1263823664"/>
      </c:scatterChart>
      <c:valAx>
        <c:axId val="126382268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PoolArea (m2)</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3823664"/>
        <c:crosses val="autoZero"/>
        <c:crossBetween val="midCat"/>
      </c:valAx>
      <c:valAx>
        <c:axId val="12638236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Discrete DO (mg/L)</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382268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PoolVolume and DiscreteDO</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SummDataTable!$AN$1</c:f>
              <c:strCache>
                <c:ptCount val="1"/>
                <c:pt idx="0">
                  <c:v>DiscreteDO_mg/L</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2700" cap="rnd">
                <a:solidFill>
                  <a:schemeClr val="tx1">
                    <a:lumMod val="65000"/>
                    <a:lumOff val="35000"/>
                  </a:schemeClr>
                </a:solidFill>
                <a:prstDash val="solid"/>
              </a:ln>
              <a:effectLst/>
            </c:spPr>
            <c:trendlineType val="linear"/>
            <c:dispRSqr val="1"/>
            <c:dispEq val="0"/>
            <c:trendlineLbl>
              <c:layout>
                <c:manualLayout>
                  <c:x val="4.8362204724409448E-2"/>
                  <c:y val="0.18939814814814815"/>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SummDataTable!$AB$2:$AB$117</c:f>
              <c:numCache>
                <c:formatCode>0.00</c:formatCode>
                <c:ptCount val="116"/>
                <c:pt idx="0">
                  <c:v>45.792948000000003</c:v>
                </c:pt>
                <c:pt idx="1">
                  <c:v>39.360689999999998</c:v>
                </c:pt>
                <c:pt idx="2">
                  <c:v>38.659748999999998</c:v>
                </c:pt>
                <c:pt idx="3">
                  <c:v>21.848068000000001</c:v>
                </c:pt>
                <c:pt idx="4">
                  <c:v>2.6378189999999999</c:v>
                </c:pt>
                <c:pt idx="5">
                  <c:v>8.2735000000000003E-2</c:v>
                </c:pt>
                <c:pt idx="6">
                  <c:v>0</c:v>
                </c:pt>
                <c:pt idx="7">
                  <c:v>20.308040999999999</c:v>
                </c:pt>
                <c:pt idx="8">
                  <c:v>20.392747</c:v>
                </c:pt>
                <c:pt idx="9">
                  <c:v>17.896995</c:v>
                </c:pt>
                <c:pt idx="10">
                  <c:v>17.763755</c:v>
                </c:pt>
                <c:pt idx="11">
                  <c:v>16.628834000000001</c:v>
                </c:pt>
                <c:pt idx="12">
                  <c:v>15.439107</c:v>
                </c:pt>
                <c:pt idx="13">
                  <c:v>2.0434000000000001</c:v>
                </c:pt>
                <c:pt idx="14">
                  <c:v>8.4821999999999995E-2</c:v>
                </c:pt>
                <c:pt idx="15">
                  <c:v>0</c:v>
                </c:pt>
                <c:pt idx="16">
                  <c:v>24.059904</c:v>
                </c:pt>
                <c:pt idx="17">
                  <c:v>22.916594</c:v>
                </c:pt>
                <c:pt idx="18">
                  <c:v>21.211209</c:v>
                </c:pt>
                <c:pt idx="19">
                  <c:v>20.062079000000001</c:v>
                </c:pt>
                <c:pt idx="20">
                  <c:v>20.181804</c:v>
                </c:pt>
                <c:pt idx="21">
                  <c:v>19.47662</c:v>
                </c:pt>
                <c:pt idx="22">
                  <c:v>17.380941</c:v>
                </c:pt>
                <c:pt idx="23">
                  <c:v>19.492127</c:v>
                </c:pt>
                <c:pt idx="24">
                  <c:v>17.437078</c:v>
                </c:pt>
                <c:pt idx="25">
                  <c:v>16.235609</c:v>
                </c:pt>
                <c:pt idx="26">
                  <c:v>44.449126</c:v>
                </c:pt>
                <c:pt idx="27">
                  <c:v>46.441223000000001</c:v>
                </c:pt>
                <c:pt idx="28">
                  <c:v>44.023933</c:v>
                </c:pt>
                <c:pt idx="29">
                  <c:v>45.895484000000003</c:v>
                </c:pt>
                <c:pt idx="30">
                  <c:v>48.391463999999999</c:v>
                </c:pt>
                <c:pt idx="31">
                  <c:v>48.662320999999999</c:v>
                </c:pt>
                <c:pt idx="32">
                  <c:v>46.225929999999998</c:v>
                </c:pt>
                <c:pt idx="33">
                  <c:v>48.508200000000002</c:v>
                </c:pt>
                <c:pt idx="34">
                  <c:v>41.806265000000003</c:v>
                </c:pt>
                <c:pt idx="35">
                  <c:v>40.935304000000002</c:v>
                </c:pt>
                <c:pt idx="36">
                  <c:v>16.565367999999999</c:v>
                </c:pt>
                <c:pt idx="37">
                  <c:v>14.075340000000001</c:v>
                </c:pt>
                <c:pt idx="38">
                  <c:v>11.414825</c:v>
                </c:pt>
                <c:pt idx="39">
                  <c:v>11.963228000000001</c:v>
                </c:pt>
                <c:pt idx="40">
                  <c:v>10.210440999999999</c:v>
                </c:pt>
                <c:pt idx="41">
                  <c:v>9.7734279999999991</c:v>
                </c:pt>
                <c:pt idx="42">
                  <c:v>8.9414820000000006</c:v>
                </c:pt>
                <c:pt idx="43">
                  <c:v>9.2109950000000005</c:v>
                </c:pt>
                <c:pt idx="44">
                  <c:v>10.204715</c:v>
                </c:pt>
                <c:pt idx="45">
                  <c:v>9.1911570000000005</c:v>
                </c:pt>
                <c:pt idx="46">
                  <c:v>20.131830999999998</c:v>
                </c:pt>
                <c:pt idx="47">
                  <c:v>17.017686999999999</c:v>
                </c:pt>
                <c:pt idx="48">
                  <c:v>16.132753000000001</c:v>
                </c:pt>
                <c:pt idx="49">
                  <c:v>15.179216</c:v>
                </c:pt>
                <c:pt idx="50">
                  <c:v>14.698499</c:v>
                </c:pt>
                <c:pt idx="51">
                  <c:v>13.876973</c:v>
                </c:pt>
                <c:pt idx="52">
                  <c:v>3.7235849999999999</c:v>
                </c:pt>
                <c:pt idx="53">
                  <c:v>3.495708</c:v>
                </c:pt>
                <c:pt idx="54">
                  <c:v>15.586712</c:v>
                </c:pt>
                <c:pt idx="55">
                  <c:v>3.5044629999999999</c:v>
                </c:pt>
                <c:pt idx="56">
                  <c:v>10.914232</c:v>
                </c:pt>
                <c:pt idx="57">
                  <c:v>9.070449</c:v>
                </c:pt>
                <c:pt idx="58">
                  <c:v>8.9221269999999997</c:v>
                </c:pt>
                <c:pt idx="59">
                  <c:v>8.2045589999999997</c:v>
                </c:pt>
                <c:pt idx="60">
                  <c:v>7.8023730000000002</c:v>
                </c:pt>
                <c:pt idx="61">
                  <c:v>8.9179440000000003</c:v>
                </c:pt>
                <c:pt idx="62">
                  <c:v>7.6007939999999996</c:v>
                </c:pt>
                <c:pt idx="63">
                  <c:v>7.6818809999999997</c:v>
                </c:pt>
                <c:pt idx="64">
                  <c:v>9.1910240000000005</c:v>
                </c:pt>
                <c:pt idx="65">
                  <c:v>4.3275860000000002</c:v>
                </c:pt>
                <c:pt idx="66">
                  <c:v>16.849824999999999</c:v>
                </c:pt>
                <c:pt idx="67">
                  <c:v>13.471095</c:v>
                </c:pt>
                <c:pt idx="68">
                  <c:v>12.987984000000001</c:v>
                </c:pt>
                <c:pt idx="69">
                  <c:v>14.015084999999999</c:v>
                </c:pt>
                <c:pt idx="70">
                  <c:v>13.828215999999999</c:v>
                </c:pt>
                <c:pt idx="71">
                  <c:v>13.574871</c:v>
                </c:pt>
                <c:pt idx="72">
                  <c:v>12.009936</c:v>
                </c:pt>
                <c:pt idx="73">
                  <c:v>13.258842</c:v>
                </c:pt>
                <c:pt idx="74">
                  <c:v>15.261037</c:v>
                </c:pt>
                <c:pt idx="75">
                  <c:v>10.42074</c:v>
                </c:pt>
                <c:pt idx="76">
                  <c:v>35.725670999999998</c:v>
                </c:pt>
                <c:pt idx="77">
                  <c:v>33.379517999999997</c:v>
                </c:pt>
                <c:pt idx="78">
                  <c:v>29.289819000000001</c:v>
                </c:pt>
                <c:pt idx="79">
                  <c:v>27.960339999999999</c:v>
                </c:pt>
                <c:pt idx="80">
                  <c:v>25.803455</c:v>
                </c:pt>
                <c:pt idx="81">
                  <c:v>23.751404000000001</c:v>
                </c:pt>
                <c:pt idx="82">
                  <c:v>23.72598</c:v>
                </c:pt>
                <c:pt idx="83">
                  <c:v>22.630499</c:v>
                </c:pt>
                <c:pt idx="84">
                  <c:v>21.547668999999999</c:v>
                </c:pt>
                <c:pt idx="85">
                  <c:v>14.417516000000001</c:v>
                </c:pt>
                <c:pt idx="86">
                  <c:v>26.582346999999999</c:v>
                </c:pt>
                <c:pt idx="87">
                  <c:v>23.619163</c:v>
                </c:pt>
                <c:pt idx="88">
                  <c:v>20.755018</c:v>
                </c:pt>
                <c:pt idx="89">
                  <c:v>19.677842999999999</c:v>
                </c:pt>
                <c:pt idx="90">
                  <c:v>19.184856</c:v>
                </c:pt>
                <c:pt idx="91">
                  <c:v>17.898008999999998</c:v>
                </c:pt>
                <c:pt idx="92">
                  <c:v>18.441838000000001</c:v>
                </c:pt>
                <c:pt idx="93">
                  <c:v>18.462575999999999</c:v>
                </c:pt>
                <c:pt idx="94">
                  <c:v>18.601111</c:v>
                </c:pt>
                <c:pt idx="95">
                  <c:v>15.455347</c:v>
                </c:pt>
                <c:pt idx="96">
                  <c:v>63.395082000000002</c:v>
                </c:pt>
                <c:pt idx="97">
                  <c:v>61.088684000000001</c:v>
                </c:pt>
                <c:pt idx="98">
                  <c:v>55.494931999999999</c:v>
                </c:pt>
                <c:pt idx="99">
                  <c:v>54.193074000000003</c:v>
                </c:pt>
                <c:pt idx="100">
                  <c:v>55.670851999999996</c:v>
                </c:pt>
                <c:pt idx="101">
                  <c:v>54.407494</c:v>
                </c:pt>
                <c:pt idx="102">
                  <c:v>50.573129000000002</c:v>
                </c:pt>
                <c:pt idx="103">
                  <c:v>53.451236999999999</c:v>
                </c:pt>
                <c:pt idx="104">
                  <c:v>58.921078999999999</c:v>
                </c:pt>
                <c:pt idx="105">
                  <c:v>55.156157999999998</c:v>
                </c:pt>
                <c:pt idx="106">
                  <c:v>33.685720000000003</c:v>
                </c:pt>
                <c:pt idx="107">
                  <c:v>32.441426</c:v>
                </c:pt>
                <c:pt idx="108">
                  <c:v>33.197603000000001</c:v>
                </c:pt>
                <c:pt idx="109">
                  <c:v>33.031660000000002</c:v>
                </c:pt>
                <c:pt idx="110">
                  <c:v>32.696477999999999</c:v>
                </c:pt>
                <c:pt idx="111">
                  <c:v>29.912588</c:v>
                </c:pt>
                <c:pt idx="112">
                  <c:v>35.137259999999998</c:v>
                </c:pt>
                <c:pt idx="113">
                  <c:v>33.383885999999997</c:v>
                </c:pt>
                <c:pt idx="114">
                  <c:v>35.092632999999999</c:v>
                </c:pt>
                <c:pt idx="115">
                  <c:v>34.288735000000003</c:v>
                </c:pt>
              </c:numCache>
            </c:numRef>
          </c:xVal>
          <c:yVal>
            <c:numRef>
              <c:f>SummDataTable!$AN$2:$AN$117</c:f>
              <c:numCache>
                <c:formatCode>0.00</c:formatCode>
                <c:ptCount val="116"/>
                <c:pt idx="0">
                  <c:v>8.1199999999999992</c:v>
                </c:pt>
                <c:pt idx="1">
                  <c:v>8.16</c:v>
                </c:pt>
                <c:pt idx="2">
                  <c:v>7.02</c:v>
                </c:pt>
                <c:pt idx="3">
                  <c:v>5.27</c:v>
                </c:pt>
                <c:pt idx="4">
                  <c:v>2.12</c:v>
                </c:pt>
                <c:pt idx="5">
                  <c:v>1.79</c:v>
                </c:pt>
                <c:pt idx="6">
                  <c:v>0</c:v>
                </c:pt>
                <c:pt idx="7">
                  <c:v>7.48</c:v>
                </c:pt>
                <c:pt idx="8">
                  <c:v>6.53</c:v>
                </c:pt>
                <c:pt idx="9">
                  <c:v>4.47</c:v>
                </c:pt>
                <c:pt idx="10">
                  <c:v>2.66</c:v>
                </c:pt>
                <c:pt idx="11">
                  <c:v>2.29</c:v>
                </c:pt>
                <c:pt idx="12">
                  <c:v>2.5499999999999998</c:v>
                </c:pt>
                <c:pt idx="13">
                  <c:v>1.29</c:v>
                </c:pt>
                <c:pt idx="14" formatCode="General">
                  <c:v>2.2200000000000002</c:v>
                </c:pt>
                <c:pt idx="15">
                  <c:v>0</c:v>
                </c:pt>
                <c:pt idx="16">
                  <c:v>8.5399999999999991</c:v>
                </c:pt>
                <c:pt idx="17">
                  <c:v>8.83</c:v>
                </c:pt>
                <c:pt idx="18">
                  <c:v>8.2100000000000009</c:v>
                </c:pt>
                <c:pt idx="19">
                  <c:v>7.57</c:v>
                </c:pt>
                <c:pt idx="20">
                  <c:v>7.03</c:v>
                </c:pt>
                <c:pt idx="21">
                  <c:v>7.02</c:v>
                </c:pt>
                <c:pt idx="22">
                  <c:v>5.18</c:v>
                </c:pt>
                <c:pt idx="23">
                  <c:v>6</c:v>
                </c:pt>
                <c:pt idx="24">
                  <c:v>6.47</c:v>
                </c:pt>
                <c:pt idx="25">
                  <c:v>7.95</c:v>
                </c:pt>
                <c:pt idx="26">
                  <c:v>9.58</c:v>
                </c:pt>
                <c:pt idx="27">
                  <c:v>9.5</c:v>
                </c:pt>
                <c:pt idx="28">
                  <c:v>9.19</c:v>
                </c:pt>
                <c:pt idx="29">
                  <c:v>9.26</c:v>
                </c:pt>
                <c:pt idx="30">
                  <c:v>8.5500000000000007</c:v>
                </c:pt>
                <c:pt idx="31">
                  <c:v>8.92</c:v>
                </c:pt>
                <c:pt idx="32">
                  <c:v>7.04</c:v>
                </c:pt>
                <c:pt idx="33">
                  <c:v>8.07</c:v>
                </c:pt>
                <c:pt idx="34">
                  <c:v>9.3800000000000008</c:v>
                </c:pt>
                <c:pt idx="35">
                  <c:v>9.58</c:v>
                </c:pt>
                <c:pt idx="36">
                  <c:v>9.01</c:v>
                </c:pt>
                <c:pt idx="37">
                  <c:v>7.91</c:v>
                </c:pt>
                <c:pt idx="38">
                  <c:v>7.32</c:v>
                </c:pt>
                <c:pt idx="39">
                  <c:v>7.14</c:v>
                </c:pt>
                <c:pt idx="40">
                  <c:v>6.65</c:v>
                </c:pt>
                <c:pt idx="41">
                  <c:v>6.76</c:v>
                </c:pt>
                <c:pt idx="42">
                  <c:v>5.68</c:v>
                </c:pt>
                <c:pt idx="43">
                  <c:v>6.65</c:v>
                </c:pt>
                <c:pt idx="44">
                  <c:v>7.71</c:v>
                </c:pt>
                <c:pt idx="45">
                  <c:v>8.1199999999999992</c:v>
                </c:pt>
                <c:pt idx="46">
                  <c:v>9.18</c:v>
                </c:pt>
                <c:pt idx="47">
                  <c:v>9.57</c:v>
                </c:pt>
                <c:pt idx="48">
                  <c:v>7.22</c:v>
                </c:pt>
                <c:pt idx="49">
                  <c:v>7.82</c:v>
                </c:pt>
                <c:pt idx="50">
                  <c:v>7.58</c:v>
                </c:pt>
                <c:pt idx="51">
                  <c:v>7.33</c:v>
                </c:pt>
                <c:pt idx="52">
                  <c:v>3.02</c:v>
                </c:pt>
                <c:pt idx="53">
                  <c:v>4.1900000000000004</c:v>
                </c:pt>
                <c:pt idx="54">
                  <c:v>8.64</c:v>
                </c:pt>
                <c:pt idx="55">
                  <c:v>6.73</c:v>
                </c:pt>
                <c:pt idx="56">
                  <c:v>8.32</c:v>
                </c:pt>
                <c:pt idx="57">
                  <c:v>7.33</c:v>
                </c:pt>
                <c:pt idx="58">
                  <c:v>5.9</c:v>
                </c:pt>
                <c:pt idx="59">
                  <c:v>4.7300000000000004</c:v>
                </c:pt>
                <c:pt idx="60">
                  <c:v>4.1900000000000004</c:v>
                </c:pt>
                <c:pt idx="61">
                  <c:v>3.99</c:v>
                </c:pt>
                <c:pt idx="62">
                  <c:v>1.97</c:v>
                </c:pt>
                <c:pt idx="63">
                  <c:v>3.73</c:v>
                </c:pt>
                <c:pt idx="64">
                  <c:v>5.97</c:v>
                </c:pt>
                <c:pt idx="65">
                  <c:v>5.2</c:v>
                </c:pt>
                <c:pt idx="66">
                  <c:v>8.6999999999999993</c:v>
                </c:pt>
                <c:pt idx="67">
                  <c:v>8.48</c:v>
                </c:pt>
                <c:pt idx="68">
                  <c:v>7.42</c:v>
                </c:pt>
                <c:pt idx="69">
                  <c:v>5.78</c:v>
                </c:pt>
                <c:pt idx="70">
                  <c:v>6.06</c:v>
                </c:pt>
                <c:pt idx="71">
                  <c:v>6.06</c:v>
                </c:pt>
                <c:pt idx="72">
                  <c:v>3.81</c:v>
                </c:pt>
                <c:pt idx="73">
                  <c:v>4.01</c:v>
                </c:pt>
                <c:pt idx="74">
                  <c:v>7.7</c:v>
                </c:pt>
                <c:pt idx="75">
                  <c:v>5.34</c:v>
                </c:pt>
                <c:pt idx="76">
                  <c:v>8.99</c:v>
                </c:pt>
                <c:pt idx="77">
                  <c:v>9.11</c:v>
                </c:pt>
                <c:pt idx="78">
                  <c:v>8.61</c:v>
                </c:pt>
                <c:pt idx="79">
                  <c:v>8.08</c:v>
                </c:pt>
                <c:pt idx="80">
                  <c:v>7.2</c:v>
                </c:pt>
                <c:pt idx="81">
                  <c:v>7.03</c:v>
                </c:pt>
                <c:pt idx="82">
                  <c:v>6.1</c:v>
                </c:pt>
                <c:pt idx="83">
                  <c:v>6.56</c:v>
                </c:pt>
                <c:pt idx="84">
                  <c:v>6.11</c:v>
                </c:pt>
                <c:pt idx="85">
                  <c:v>5.33</c:v>
                </c:pt>
                <c:pt idx="86">
                  <c:v>9</c:v>
                </c:pt>
                <c:pt idx="87">
                  <c:v>8.59</c:v>
                </c:pt>
                <c:pt idx="88">
                  <c:v>8.1999999999999993</c:v>
                </c:pt>
                <c:pt idx="89">
                  <c:v>7.14</c:v>
                </c:pt>
                <c:pt idx="90">
                  <c:v>6.09</c:v>
                </c:pt>
                <c:pt idx="91">
                  <c:v>5.25</c:v>
                </c:pt>
                <c:pt idx="92">
                  <c:v>2.67</c:v>
                </c:pt>
                <c:pt idx="93">
                  <c:v>2.83</c:v>
                </c:pt>
                <c:pt idx="94">
                  <c:v>2.11</c:v>
                </c:pt>
                <c:pt idx="95">
                  <c:v>1.4</c:v>
                </c:pt>
                <c:pt idx="96">
                  <c:v>9.91</c:v>
                </c:pt>
                <c:pt idx="97">
                  <c:v>9.5500000000000007</c:v>
                </c:pt>
                <c:pt idx="98">
                  <c:v>9.4499999999999993</c:v>
                </c:pt>
                <c:pt idx="99">
                  <c:v>9.5500000000000007</c:v>
                </c:pt>
                <c:pt idx="100">
                  <c:v>9.5</c:v>
                </c:pt>
                <c:pt idx="101">
                  <c:v>9.8699999999999992</c:v>
                </c:pt>
                <c:pt idx="102">
                  <c:v>9.0500000000000007</c:v>
                </c:pt>
                <c:pt idx="103">
                  <c:v>9.6300000000000008</c:v>
                </c:pt>
                <c:pt idx="104">
                  <c:v>9.44</c:v>
                </c:pt>
                <c:pt idx="105">
                  <c:v>10.35</c:v>
                </c:pt>
                <c:pt idx="106">
                  <c:v>9.5</c:v>
                </c:pt>
                <c:pt idx="107">
                  <c:v>9.33</c:v>
                </c:pt>
                <c:pt idx="108">
                  <c:v>9.11</c:v>
                </c:pt>
                <c:pt idx="109">
                  <c:v>9.39</c:v>
                </c:pt>
                <c:pt idx="110">
                  <c:v>8.9499999999999993</c:v>
                </c:pt>
                <c:pt idx="111">
                  <c:v>9.1999999999999993</c:v>
                </c:pt>
                <c:pt idx="112">
                  <c:v>9.1</c:v>
                </c:pt>
                <c:pt idx="113">
                  <c:v>9.68</c:v>
                </c:pt>
                <c:pt idx="114">
                  <c:v>9.7799999999999994</c:v>
                </c:pt>
                <c:pt idx="115">
                  <c:v>10.37</c:v>
                </c:pt>
              </c:numCache>
            </c:numRef>
          </c:yVal>
          <c:smooth val="0"/>
          <c:extLst>
            <c:ext xmlns:c16="http://schemas.microsoft.com/office/drawing/2014/chart" uri="{C3380CC4-5D6E-409C-BE32-E72D297353CC}">
              <c16:uniqueId val="{00000000-0F96-4847-8AE3-13CB04711CCB}"/>
            </c:ext>
          </c:extLst>
        </c:ser>
        <c:dLbls>
          <c:showLegendKey val="0"/>
          <c:showVal val="0"/>
          <c:showCatName val="0"/>
          <c:showSerName val="0"/>
          <c:showPercent val="0"/>
          <c:showBubbleSize val="0"/>
        </c:dLbls>
        <c:axId val="1263822680"/>
        <c:axId val="1263823664"/>
      </c:scatterChart>
      <c:valAx>
        <c:axId val="126382268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PoolVolume (m3)</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3823664"/>
        <c:crosses val="autoZero"/>
        <c:crossBetween val="midCat"/>
      </c:valAx>
      <c:valAx>
        <c:axId val="12638236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Discrete DO (mg/L)</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382268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RCT and AvgDailyAvgDO_Interval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SummDataTable!$BS$1</c:f>
              <c:strCache>
                <c:ptCount val="1"/>
                <c:pt idx="0">
                  <c:v>AvgofDailyAvgDO_Interval</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2700" cap="rnd">
                <a:solidFill>
                  <a:schemeClr val="tx1">
                    <a:lumMod val="65000"/>
                    <a:lumOff val="35000"/>
                  </a:schemeClr>
                </a:solidFill>
                <a:prstDash val="solid"/>
              </a:ln>
              <a:effectLst/>
            </c:spPr>
            <c:trendlineType val="linear"/>
            <c:dispRSqr val="1"/>
            <c:dispEq val="0"/>
            <c:trendlineLbl>
              <c:layout>
                <c:manualLayout>
                  <c:x val="-5.2015529308836399E-2"/>
                  <c:y val="-1.5207421988918052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SummDataTable!$K$2:$K$117</c:f>
              <c:numCache>
                <c:formatCode>0.00</c:formatCode>
                <c:ptCount val="116"/>
                <c:pt idx="0">
                  <c:v>11.2776</c:v>
                </c:pt>
                <c:pt idx="1">
                  <c:v>9.7536000000000005</c:v>
                </c:pt>
                <c:pt idx="2">
                  <c:v>7.0103999999999997</c:v>
                </c:pt>
                <c:pt idx="3">
                  <c:v>4.5720000000000001</c:v>
                </c:pt>
                <c:pt idx="4">
                  <c:v>0</c:v>
                </c:pt>
                <c:pt idx="5">
                  <c:v>0</c:v>
                </c:pt>
                <c:pt idx="6">
                  <c:v>0</c:v>
                </c:pt>
                <c:pt idx="7">
                  <c:v>11.5824</c:v>
                </c:pt>
                <c:pt idx="8">
                  <c:v>9.7536000000000005</c:v>
                </c:pt>
                <c:pt idx="9">
                  <c:v>7.3151999999999999</c:v>
                </c:pt>
                <c:pt idx="10">
                  <c:v>0</c:v>
                </c:pt>
                <c:pt idx="11">
                  <c:v>0</c:v>
                </c:pt>
                <c:pt idx="12">
                  <c:v>0</c:v>
                </c:pt>
                <c:pt idx="13">
                  <c:v>0</c:v>
                </c:pt>
                <c:pt idx="14">
                  <c:v>0</c:v>
                </c:pt>
                <c:pt idx="15">
                  <c:v>0</c:v>
                </c:pt>
                <c:pt idx="16">
                  <c:v>20.116800000000001</c:v>
                </c:pt>
                <c:pt idx="17">
                  <c:v>18.5928</c:v>
                </c:pt>
                <c:pt idx="18">
                  <c:v>15.5448</c:v>
                </c:pt>
                <c:pt idx="19">
                  <c:v>15.5448</c:v>
                </c:pt>
                <c:pt idx="20">
                  <c:v>14.3256</c:v>
                </c:pt>
                <c:pt idx="21">
                  <c:v>15.24</c:v>
                </c:pt>
                <c:pt idx="22">
                  <c:v>12.4968</c:v>
                </c:pt>
                <c:pt idx="23">
                  <c:v>14.9352</c:v>
                </c:pt>
                <c:pt idx="24">
                  <c:v>12.801600000000001</c:v>
                </c:pt>
                <c:pt idx="25">
                  <c:v>11.5824</c:v>
                </c:pt>
                <c:pt idx="26">
                  <c:v>15.5448</c:v>
                </c:pt>
                <c:pt idx="27">
                  <c:v>14.9352</c:v>
                </c:pt>
                <c:pt idx="28">
                  <c:v>12.192</c:v>
                </c:pt>
                <c:pt idx="29">
                  <c:v>9.1440000000000001</c:v>
                </c:pt>
                <c:pt idx="30">
                  <c:v>9.7536000000000005</c:v>
                </c:pt>
                <c:pt idx="31">
                  <c:v>8.8391999999999999</c:v>
                </c:pt>
                <c:pt idx="32">
                  <c:v>7.62</c:v>
                </c:pt>
                <c:pt idx="33">
                  <c:v>7.0103999999999997</c:v>
                </c:pt>
                <c:pt idx="34">
                  <c:v>7.0103999999999997</c:v>
                </c:pt>
                <c:pt idx="35">
                  <c:v>6.0960000000000001</c:v>
                </c:pt>
                <c:pt idx="36">
                  <c:v>7.0103999999999997</c:v>
                </c:pt>
                <c:pt idx="37">
                  <c:v>4.8768000000000002</c:v>
                </c:pt>
                <c:pt idx="38">
                  <c:v>4.5720000000000001</c:v>
                </c:pt>
                <c:pt idx="39">
                  <c:v>3.3527999999999998</c:v>
                </c:pt>
                <c:pt idx="40">
                  <c:v>2.7431999999999999</c:v>
                </c:pt>
                <c:pt idx="41">
                  <c:v>3.3527999999999998</c:v>
                </c:pt>
                <c:pt idx="42">
                  <c:v>1.524</c:v>
                </c:pt>
                <c:pt idx="43">
                  <c:v>2.7431999999999999</c:v>
                </c:pt>
                <c:pt idx="44">
                  <c:v>3.3527999999999998</c:v>
                </c:pt>
                <c:pt idx="45">
                  <c:v>1.524</c:v>
                </c:pt>
                <c:pt idx="47">
                  <c:v>7.9248000000000003</c:v>
                </c:pt>
                <c:pt idx="48">
                  <c:v>6.7055999999999996</c:v>
                </c:pt>
                <c:pt idx="49">
                  <c:v>5.7911999999999999</c:v>
                </c:pt>
                <c:pt idx="50">
                  <c:v>4.8768000000000002</c:v>
                </c:pt>
                <c:pt idx="51">
                  <c:v>5.7911999999999999</c:v>
                </c:pt>
                <c:pt idx="52">
                  <c:v>0</c:v>
                </c:pt>
                <c:pt idx="53">
                  <c:v>0</c:v>
                </c:pt>
                <c:pt idx="54">
                  <c:v>5.4863999999999997</c:v>
                </c:pt>
                <c:pt idx="55">
                  <c:v>0</c:v>
                </c:pt>
                <c:pt idx="56" formatCode="General">
                  <c:v>7.01</c:v>
                </c:pt>
                <c:pt idx="57">
                  <c:v>5.4863999999999997</c:v>
                </c:pt>
                <c:pt idx="58">
                  <c:v>4.5720000000000001</c:v>
                </c:pt>
                <c:pt idx="59">
                  <c:v>3.3527999999999998</c:v>
                </c:pt>
                <c:pt idx="60">
                  <c:v>2.4384000000000001</c:v>
                </c:pt>
                <c:pt idx="61">
                  <c:v>3.6576</c:v>
                </c:pt>
                <c:pt idx="62">
                  <c:v>2.4384000000000001</c:v>
                </c:pt>
                <c:pt idx="63">
                  <c:v>2.1335999999999999</c:v>
                </c:pt>
                <c:pt idx="64">
                  <c:v>2.7431999999999999</c:v>
                </c:pt>
                <c:pt idx="65">
                  <c:v>0</c:v>
                </c:pt>
                <c:pt idx="66">
                  <c:v>9.7536000000000005</c:v>
                </c:pt>
                <c:pt idx="67">
                  <c:v>10.972799999999999</c:v>
                </c:pt>
                <c:pt idx="68">
                  <c:v>7.9248000000000003</c:v>
                </c:pt>
                <c:pt idx="69">
                  <c:v>5.4863999999999997</c:v>
                </c:pt>
                <c:pt idx="70">
                  <c:v>5.7911999999999999</c:v>
                </c:pt>
                <c:pt idx="71">
                  <c:v>5.4863999999999997</c:v>
                </c:pt>
                <c:pt idx="72">
                  <c:v>4.5720000000000001</c:v>
                </c:pt>
                <c:pt idx="73">
                  <c:v>3.3527999999999998</c:v>
                </c:pt>
                <c:pt idx="74">
                  <c:v>6.0960000000000001</c:v>
                </c:pt>
                <c:pt idx="75">
                  <c:v>3.048</c:v>
                </c:pt>
                <c:pt idx="76">
                  <c:v>15.849600000000001</c:v>
                </c:pt>
                <c:pt idx="77">
                  <c:v>14.6304</c:v>
                </c:pt>
                <c:pt idx="78">
                  <c:v>12.192</c:v>
                </c:pt>
                <c:pt idx="79">
                  <c:v>10.058400000000001</c:v>
                </c:pt>
                <c:pt idx="80">
                  <c:v>7.62</c:v>
                </c:pt>
                <c:pt idx="81">
                  <c:v>6.7055999999999996</c:v>
                </c:pt>
                <c:pt idx="82">
                  <c:v>4.8768000000000002</c:v>
                </c:pt>
                <c:pt idx="83">
                  <c:v>2.4384000000000001</c:v>
                </c:pt>
                <c:pt idx="84">
                  <c:v>3.048</c:v>
                </c:pt>
                <c:pt idx="85">
                  <c:v>2.1335999999999999</c:v>
                </c:pt>
                <c:pt idx="86">
                  <c:v>12.4968</c:v>
                </c:pt>
                <c:pt idx="87">
                  <c:v>9.4488000000000003</c:v>
                </c:pt>
                <c:pt idx="88">
                  <c:v>6.7055999999999996</c:v>
                </c:pt>
                <c:pt idx="89">
                  <c:v>6.1</c:v>
                </c:pt>
                <c:pt idx="90">
                  <c:v>4.8768000000000002</c:v>
                </c:pt>
                <c:pt idx="91">
                  <c:v>4.5720000000000001</c:v>
                </c:pt>
                <c:pt idx="92">
                  <c:v>3.048</c:v>
                </c:pt>
                <c:pt idx="93">
                  <c:v>2.4384000000000001</c:v>
                </c:pt>
                <c:pt idx="94">
                  <c:v>1.2192000000000001</c:v>
                </c:pt>
                <c:pt idx="95">
                  <c:v>0</c:v>
                </c:pt>
                <c:pt idx="96">
                  <c:v>25.908000000000001</c:v>
                </c:pt>
                <c:pt idx="97">
                  <c:v>21.945599999999999</c:v>
                </c:pt>
                <c:pt idx="98">
                  <c:v>18.288</c:v>
                </c:pt>
                <c:pt idx="99">
                  <c:v>14.3256</c:v>
                </c:pt>
                <c:pt idx="100">
                  <c:v>13.715999999999999</c:v>
                </c:pt>
                <c:pt idx="101">
                  <c:v>13.715999999999999</c:v>
                </c:pt>
                <c:pt idx="102">
                  <c:v>14.3256</c:v>
                </c:pt>
                <c:pt idx="103">
                  <c:v>13.106400000000001</c:v>
                </c:pt>
                <c:pt idx="104">
                  <c:v>13.106400000000001</c:v>
                </c:pt>
                <c:pt idx="105">
                  <c:v>14.9352</c:v>
                </c:pt>
                <c:pt idx="106">
                  <c:v>15.24</c:v>
                </c:pt>
                <c:pt idx="107">
                  <c:v>17.0688</c:v>
                </c:pt>
                <c:pt idx="108">
                  <c:v>14.6304</c:v>
                </c:pt>
                <c:pt idx="109">
                  <c:v>12.4968</c:v>
                </c:pt>
                <c:pt idx="110">
                  <c:v>12.192</c:v>
                </c:pt>
                <c:pt idx="111">
                  <c:v>6.0960000000000001</c:v>
                </c:pt>
                <c:pt idx="112">
                  <c:v>7.62</c:v>
                </c:pt>
                <c:pt idx="113">
                  <c:v>4.8768000000000002</c:v>
                </c:pt>
                <c:pt idx="114">
                  <c:v>5.4863999999999997</c:v>
                </c:pt>
                <c:pt idx="115">
                  <c:v>7.0103999999999997</c:v>
                </c:pt>
              </c:numCache>
            </c:numRef>
          </c:xVal>
          <c:yVal>
            <c:numRef>
              <c:f>SummDataTable!$BS$2:$BS$117</c:f>
              <c:numCache>
                <c:formatCode>0.00</c:formatCode>
                <c:ptCount val="116"/>
                <c:pt idx="0">
                  <c:v>7.3717245948557855</c:v>
                </c:pt>
                <c:pt idx="1">
                  <c:v>7.9928621928141164</c:v>
                </c:pt>
                <c:pt idx="2">
                  <c:v>7.903694757727652</c:v>
                </c:pt>
                <c:pt idx="3">
                  <c:v>4.1187518274853794</c:v>
                </c:pt>
                <c:pt idx="4">
                  <c:v>2.7925818452380957</c:v>
                </c:pt>
                <c:pt idx="7">
                  <c:v>6.2810264837819192</c:v>
                </c:pt>
                <c:pt idx="8">
                  <c:v>5.6022647144522146</c:v>
                </c:pt>
                <c:pt idx="9">
                  <c:v>3.2650998931623931</c:v>
                </c:pt>
                <c:pt idx="10">
                  <c:v>1.1041160230352307</c:v>
                </c:pt>
                <c:pt idx="11">
                  <c:v>0.47612481546231539</c:v>
                </c:pt>
                <c:pt idx="12">
                  <c:v>0.31560647035256406</c:v>
                </c:pt>
                <c:pt idx="16">
                  <c:v>7.8023349396255686</c:v>
                </c:pt>
                <c:pt idx="17">
                  <c:v>7.9684024007038703</c:v>
                </c:pt>
                <c:pt idx="18">
                  <c:v>6.9810025925925938</c:v>
                </c:pt>
                <c:pt idx="19">
                  <c:v>6.5885688476013922</c:v>
                </c:pt>
                <c:pt idx="20">
                  <c:v>6.092422809711862</c:v>
                </c:pt>
                <c:pt idx="21">
                  <c:v>3.7167578394644503</c:v>
                </c:pt>
                <c:pt idx="22">
                  <c:v>4.6229984910922406</c:v>
                </c:pt>
                <c:pt idx="23">
                  <c:v>5.5899025702497758</c:v>
                </c:pt>
                <c:pt idx="24">
                  <c:v>6.9453998998998987</c:v>
                </c:pt>
                <c:pt idx="26">
                  <c:v>8.5296570097031061</c:v>
                </c:pt>
                <c:pt idx="27">
                  <c:v>8.9030826919894075</c:v>
                </c:pt>
                <c:pt idx="28">
                  <c:v>8.37331500967586</c:v>
                </c:pt>
                <c:pt idx="29">
                  <c:v>8.3767093253968259</c:v>
                </c:pt>
                <c:pt idx="30">
                  <c:v>7.9213288398692816</c:v>
                </c:pt>
                <c:pt idx="31">
                  <c:v>6.1470312500000004</c:v>
                </c:pt>
                <c:pt idx="32">
                  <c:v>6.0856666984975822</c:v>
                </c:pt>
                <c:pt idx="33">
                  <c:v>7.590386811105561</c:v>
                </c:pt>
                <c:pt idx="34">
                  <c:v>9.0536558111603842</c:v>
                </c:pt>
                <c:pt idx="36">
                  <c:v>8.0077075501253141</c:v>
                </c:pt>
                <c:pt idx="37">
                  <c:v>7.8335686728395073</c:v>
                </c:pt>
                <c:pt idx="38">
                  <c:v>7.2484528989756827</c:v>
                </c:pt>
                <c:pt idx="39">
                  <c:v>8.4087733731071488</c:v>
                </c:pt>
                <c:pt idx="40">
                  <c:v>8.3051419749896649</c:v>
                </c:pt>
                <c:pt idx="41">
                  <c:v>6.4668649320485256</c:v>
                </c:pt>
                <c:pt idx="42">
                  <c:v>6.7004206822671089</c:v>
                </c:pt>
                <c:pt idx="43">
                  <c:v>6.1731546136653908</c:v>
                </c:pt>
                <c:pt idx="44">
                  <c:v>7.2294559640522866</c:v>
                </c:pt>
                <c:pt idx="46">
                  <c:v>8.6258734637395627</c:v>
                </c:pt>
                <c:pt idx="47">
                  <c:v>7.9616215780998383</c:v>
                </c:pt>
                <c:pt idx="48">
                  <c:v>6.6339836111111117</c:v>
                </c:pt>
                <c:pt idx="49">
                  <c:v>6.6816043771043772</c:v>
                </c:pt>
                <c:pt idx="50">
                  <c:v>6.609758853882524</c:v>
                </c:pt>
                <c:pt idx="51">
                  <c:v>5.3136760834420969</c:v>
                </c:pt>
                <c:pt idx="52">
                  <c:v>3.6038728252879202</c:v>
                </c:pt>
                <c:pt idx="53">
                  <c:v>4.9382736111111107</c:v>
                </c:pt>
                <c:pt idx="54">
                  <c:v>6.7217320165945171</c:v>
                </c:pt>
                <c:pt idx="56">
                  <c:v>6.7895898078529653</c:v>
                </c:pt>
                <c:pt idx="57">
                  <c:v>6.4584833293017256</c:v>
                </c:pt>
                <c:pt idx="58">
                  <c:v>5.4524242864693431</c:v>
                </c:pt>
                <c:pt idx="59">
                  <c:v>4.3928311965811968</c:v>
                </c:pt>
                <c:pt idx="60">
                  <c:v>3.7426858204688398</c:v>
                </c:pt>
                <c:pt idx="61">
                  <c:v>2.544480832122094</c:v>
                </c:pt>
                <c:pt idx="62">
                  <c:v>1.8404319782168184</c:v>
                </c:pt>
                <c:pt idx="63">
                  <c:v>4.2446539888682748</c:v>
                </c:pt>
                <c:pt idx="64">
                  <c:v>4.9714994842322415</c:v>
                </c:pt>
                <c:pt idx="76">
                  <c:v>8.0799025005041312</c:v>
                </c:pt>
                <c:pt idx="77">
                  <c:v>8.3074932275541773</c:v>
                </c:pt>
                <c:pt idx="78">
                  <c:v>7.8379013031861255</c:v>
                </c:pt>
                <c:pt idx="79">
                  <c:v>7.8242197369783559</c:v>
                </c:pt>
                <c:pt idx="80">
                  <c:v>7.3591102394767649</c:v>
                </c:pt>
                <c:pt idx="81">
                  <c:v>6.6407723487523542</c:v>
                </c:pt>
                <c:pt idx="82">
                  <c:v>6.3411868622448981</c:v>
                </c:pt>
                <c:pt idx="83">
                  <c:v>5.8005383584495434</c:v>
                </c:pt>
                <c:pt idx="84">
                  <c:v>5.5802237413533042</c:v>
                </c:pt>
                <c:pt idx="86">
                  <c:v>7.859920442908348</c:v>
                </c:pt>
                <c:pt idx="87">
                  <c:v>7.9180497339310056</c:v>
                </c:pt>
                <c:pt idx="88">
                  <c:v>7.2074452146690531</c:v>
                </c:pt>
                <c:pt idx="89">
                  <c:v>6.4943461892399199</c:v>
                </c:pt>
                <c:pt idx="90">
                  <c:v>5.2920893669785745</c:v>
                </c:pt>
                <c:pt idx="91">
                  <c:v>2.8056994554924239</c:v>
                </c:pt>
                <c:pt idx="92">
                  <c:v>1.6667628968253965</c:v>
                </c:pt>
                <c:pt idx="93">
                  <c:v>1.5494609863176041</c:v>
                </c:pt>
                <c:pt idx="94">
                  <c:v>1.4015400010133252</c:v>
                </c:pt>
                <c:pt idx="96">
                  <c:v>8.87441695090439</c:v>
                </c:pt>
                <c:pt idx="97">
                  <c:v>9.0448976831298573</c:v>
                </c:pt>
                <c:pt idx="98">
                  <c:v>8.7768219444444444</c:v>
                </c:pt>
                <c:pt idx="99">
                  <c:v>8.6990024154589367</c:v>
                </c:pt>
                <c:pt idx="100">
                  <c:v>8.764445328282827</c:v>
                </c:pt>
                <c:pt idx="101">
                  <c:v>8.3831860783566476</c:v>
                </c:pt>
                <c:pt idx="102">
                  <c:v>8.5573674242424236</c:v>
                </c:pt>
                <c:pt idx="103">
                  <c:v>8.9851274118934619</c:v>
                </c:pt>
                <c:pt idx="104">
                  <c:v>9.5241471109720486</c:v>
                </c:pt>
                <c:pt idx="106">
                  <c:v>8.6706727777777797</c:v>
                </c:pt>
                <c:pt idx="107">
                  <c:v>8.9756998614663264</c:v>
                </c:pt>
                <c:pt idx="108">
                  <c:v>8.8499890873015872</c:v>
                </c:pt>
                <c:pt idx="109">
                  <c:v>8.5340290249433117</c:v>
                </c:pt>
                <c:pt idx="110">
                  <c:v>8.5779168144208047</c:v>
                </c:pt>
                <c:pt idx="111">
                  <c:v>8.6796014492753635</c:v>
                </c:pt>
                <c:pt idx="112">
                  <c:v>9.080136904761904</c:v>
                </c:pt>
                <c:pt idx="113">
                  <c:v>9.5301675306577476</c:v>
                </c:pt>
                <c:pt idx="114">
                  <c:v>9.9907510123614642</c:v>
                </c:pt>
              </c:numCache>
            </c:numRef>
          </c:yVal>
          <c:smooth val="0"/>
          <c:extLst>
            <c:ext xmlns:c16="http://schemas.microsoft.com/office/drawing/2014/chart" uri="{C3380CC4-5D6E-409C-BE32-E72D297353CC}">
              <c16:uniqueId val="{00000000-4933-4C74-B4FB-AFA1E82DD0C2}"/>
            </c:ext>
          </c:extLst>
        </c:ser>
        <c:dLbls>
          <c:showLegendKey val="0"/>
          <c:showVal val="0"/>
          <c:showCatName val="0"/>
          <c:showSerName val="0"/>
          <c:showPercent val="0"/>
          <c:showBubbleSize val="0"/>
        </c:dLbls>
        <c:axId val="1263822680"/>
        <c:axId val="1263823664"/>
      </c:scatterChart>
      <c:valAx>
        <c:axId val="126382268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RCT (cm)</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3823664"/>
        <c:crosses val="autoZero"/>
        <c:crossBetween val="midCat"/>
      </c:valAx>
      <c:valAx>
        <c:axId val="12638236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Discrete DO (mg/L)</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382268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PoolVolume and MinDO_Interval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SummDataTable!$BJ$1</c:f>
              <c:strCache>
                <c:ptCount val="1"/>
                <c:pt idx="0">
                  <c:v>MinDO_Interval</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2700" cap="rnd">
                <a:solidFill>
                  <a:schemeClr val="tx1">
                    <a:lumMod val="65000"/>
                    <a:lumOff val="35000"/>
                  </a:schemeClr>
                </a:solidFill>
                <a:prstDash val="solid"/>
              </a:ln>
              <a:effectLst/>
            </c:spPr>
            <c:trendlineType val="linear"/>
            <c:dispRSqr val="1"/>
            <c:dispEq val="0"/>
            <c:trendlineLbl>
              <c:layout>
                <c:manualLayout>
                  <c:x val="-5.2015529308836399E-2"/>
                  <c:y val="-1.5207421988918052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SummDataTable!$AB$2:$AB$117</c:f>
              <c:numCache>
                <c:formatCode>0.00</c:formatCode>
                <c:ptCount val="116"/>
                <c:pt idx="0">
                  <c:v>45.792948000000003</c:v>
                </c:pt>
                <c:pt idx="1">
                  <c:v>39.360689999999998</c:v>
                </c:pt>
                <c:pt idx="2">
                  <c:v>38.659748999999998</c:v>
                </c:pt>
                <c:pt idx="3">
                  <c:v>21.848068000000001</c:v>
                </c:pt>
                <c:pt idx="4">
                  <c:v>2.6378189999999999</c:v>
                </c:pt>
                <c:pt idx="5">
                  <c:v>8.2735000000000003E-2</c:v>
                </c:pt>
                <c:pt idx="6">
                  <c:v>0</c:v>
                </c:pt>
                <c:pt idx="7">
                  <c:v>20.308040999999999</c:v>
                </c:pt>
                <c:pt idx="8">
                  <c:v>20.392747</c:v>
                </c:pt>
                <c:pt idx="9">
                  <c:v>17.896995</c:v>
                </c:pt>
                <c:pt idx="10">
                  <c:v>17.763755</c:v>
                </c:pt>
                <c:pt idx="11">
                  <c:v>16.628834000000001</c:v>
                </c:pt>
                <c:pt idx="12">
                  <c:v>15.439107</c:v>
                </c:pt>
                <c:pt idx="13">
                  <c:v>2.0434000000000001</c:v>
                </c:pt>
                <c:pt idx="14">
                  <c:v>8.4821999999999995E-2</c:v>
                </c:pt>
                <c:pt idx="15">
                  <c:v>0</c:v>
                </c:pt>
                <c:pt idx="16">
                  <c:v>24.059904</c:v>
                </c:pt>
                <c:pt idx="17">
                  <c:v>22.916594</c:v>
                </c:pt>
                <c:pt idx="18">
                  <c:v>21.211209</c:v>
                </c:pt>
                <c:pt idx="19">
                  <c:v>20.062079000000001</c:v>
                </c:pt>
                <c:pt idx="20">
                  <c:v>20.181804</c:v>
                </c:pt>
                <c:pt idx="21">
                  <c:v>19.47662</c:v>
                </c:pt>
                <c:pt idx="22">
                  <c:v>17.380941</c:v>
                </c:pt>
                <c:pt idx="23">
                  <c:v>19.492127</c:v>
                </c:pt>
                <c:pt idx="24">
                  <c:v>17.437078</c:v>
                </c:pt>
                <c:pt idx="25">
                  <c:v>16.235609</c:v>
                </c:pt>
                <c:pt idx="26">
                  <c:v>44.449126</c:v>
                </c:pt>
                <c:pt idx="27">
                  <c:v>46.441223000000001</c:v>
                </c:pt>
                <c:pt idx="28">
                  <c:v>44.023933</c:v>
                </c:pt>
                <c:pt idx="29">
                  <c:v>45.895484000000003</c:v>
                </c:pt>
                <c:pt idx="30">
                  <c:v>48.391463999999999</c:v>
                </c:pt>
                <c:pt idx="31">
                  <c:v>48.662320999999999</c:v>
                </c:pt>
                <c:pt idx="32">
                  <c:v>46.225929999999998</c:v>
                </c:pt>
                <c:pt idx="33">
                  <c:v>48.508200000000002</c:v>
                </c:pt>
                <c:pt idx="34">
                  <c:v>41.806265000000003</c:v>
                </c:pt>
                <c:pt idx="35">
                  <c:v>40.935304000000002</c:v>
                </c:pt>
                <c:pt idx="36">
                  <c:v>16.565367999999999</c:v>
                </c:pt>
                <c:pt idx="37">
                  <c:v>14.075340000000001</c:v>
                </c:pt>
                <c:pt idx="38">
                  <c:v>11.414825</c:v>
                </c:pt>
                <c:pt idx="39">
                  <c:v>11.963228000000001</c:v>
                </c:pt>
                <c:pt idx="40">
                  <c:v>10.210440999999999</c:v>
                </c:pt>
                <c:pt idx="41">
                  <c:v>9.7734279999999991</c:v>
                </c:pt>
                <c:pt idx="42">
                  <c:v>8.9414820000000006</c:v>
                </c:pt>
                <c:pt idx="43">
                  <c:v>9.2109950000000005</c:v>
                </c:pt>
                <c:pt idx="44">
                  <c:v>10.204715</c:v>
                </c:pt>
                <c:pt idx="45">
                  <c:v>9.1911570000000005</c:v>
                </c:pt>
                <c:pt idx="46">
                  <c:v>20.131830999999998</c:v>
                </c:pt>
                <c:pt idx="47">
                  <c:v>17.017686999999999</c:v>
                </c:pt>
                <c:pt idx="48">
                  <c:v>16.132753000000001</c:v>
                </c:pt>
                <c:pt idx="49">
                  <c:v>15.179216</c:v>
                </c:pt>
                <c:pt idx="50">
                  <c:v>14.698499</c:v>
                </c:pt>
                <c:pt idx="51">
                  <c:v>13.876973</c:v>
                </c:pt>
                <c:pt idx="52">
                  <c:v>3.7235849999999999</c:v>
                </c:pt>
                <c:pt idx="53">
                  <c:v>3.495708</c:v>
                </c:pt>
                <c:pt idx="54">
                  <c:v>15.586712</c:v>
                </c:pt>
                <c:pt idx="55">
                  <c:v>3.5044629999999999</c:v>
                </c:pt>
                <c:pt idx="56">
                  <c:v>10.914232</c:v>
                </c:pt>
                <c:pt idx="57">
                  <c:v>9.070449</c:v>
                </c:pt>
                <c:pt idx="58">
                  <c:v>8.9221269999999997</c:v>
                </c:pt>
                <c:pt idx="59">
                  <c:v>8.2045589999999997</c:v>
                </c:pt>
                <c:pt idx="60">
                  <c:v>7.8023730000000002</c:v>
                </c:pt>
                <c:pt idx="61">
                  <c:v>8.9179440000000003</c:v>
                </c:pt>
                <c:pt idx="62">
                  <c:v>7.6007939999999996</c:v>
                </c:pt>
                <c:pt idx="63">
                  <c:v>7.6818809999999997</c:v>
                </c:pt>
                <c:pt idx="64">
                  <c:v>9.1910240000000005</c:v>
                </c:pt>
                <c:pt idx="65">
                  <c:v>4.3275860000000002</c:v>
                </c:pt>
                <c:pt idx="66">
                  <c:v>16.849824999999999</c:v>
                </c:pt>
                <c:pt idx="67">
                  <c:v>13.471095</c:v>
                </c:pt>
                <c:pt idx="68">
                  <c:v>12.987984000000001</c:v>
                </c:pt>
                <c:pt idx="69">
                  <c:v>14.015084999999999</c:v>
                </c:pt>
                <c:pt idx="70">
                  <c:v>13.828215999999999</c:v>
                </c:pt>
                <c:pt idx="71">
                  <c:v>13.574871</c:v>
                </c:pt>
                <c:pt idx="72">
                  <c:v>12.009936</c:v>
                </c:pt>
                <c:pt idx="73">
                  <c:v>13.258842</c:v>
                </c:pt>
                <c:pt idx="74">
                  <c:v>15.261037</c:v>
                </c:pt>
                <c:pt idx="75">
                  <c:v>10.42074</c:v>
                </c:pt>
                <c:pt idx="76">
                  <c:v>35.725670999999998</c:v>
                </c:pt>
                <c:pt idx="77">
                  <c:v>33.379517999999997</c:v>
                </c:pt>
                <c:pt idx="78">
                  <c:v>29.289819000000001</c:v>
                </c:pt>
                <c:pt idx="79">
                  <c:v>27.960339999999999</c:v>
                </c:pt>
                <c:pt idx="80">
                  <c:v>25.803455</c:v>
                </c:pt>
                <c:pt idx="81">
                  <c:v>23.751404000000001</c:v>
                </c:pt>
                <c:pt idx="82">
                  <c:v>23.72598</c:v>
                </c:pt>
                <c:pt idx="83">
                  <c:v>22.630499</c:v>
                </c:pt>
                <c:pt idx="84">
                  <c:v>21.547668999999999</c:v>
                </c:pt>
                <c:pt idx="85">
                  <c:v>14.417516000000001</c:v>
                </c:pt>
                <c:pt idx="86">
                  <c:v>26.582346999999999</c:v>
                </c:pt>
                <c:pt idx="87">
                  <c:v>23.619163</c:v>
                </c:pt>
                <c:pt idx="88">
                  <c:v>20.755018</c:v>
                </c:pt>
                <c:pt idx="89">
                  <c:v>19.677842999999999</c:v>
                </c:pt>
                <c:pt idx="90">
                  <c:v>19.184856</c:v>
                </c:pt>
                <c:pt idx="91">
                  <c:v>17.898008999999998</c:v>
                </c:pt>
                <c:pt idx="92">
                  <c:v>18.441838000000001</c:v>
                </c:pt>
                <c:pt idx="93">
                  <c:v>18.462575999999999</c:v>
                </c:pt>
                <c:pt idx="94">
                  <c:v>18.601111</c:v>
                </c:pt>
                <c:pt idx="95">
                  <c:v>15.455347</c:v>
                </c:pt>
                <c:pt idx="96">
                  <c:v>63.395082000000002</c:v>
                </c:pt>
                <c:pt idx="97">
                  <c:v>61.088684000000001</c:v>
                </c:pt>
                <c:pt idx="98">
                  <c:v>55.494931999999999</c:v>
                </c:pt>
                <c:pt idx="99">
                  <c:v>54.193074000000003</c:v>
                </c:pt>
                <c:pt idx="100">
                  <c:v>55.670851999999996</c:v>
                </c:pt>
                <c:pt idx="101">
                  <c:v>54.407494</c:v>
                </c:pt>
                <c:pt idx="102">
                  <c:v>50.573129000000002</c:v>
                </c:pt>
                <c:pt idx="103">
                  <c:v>53.451236999999999</c:v>
                </c:pt>
                <c:pt idx="104">
                  <c:v>58.921078999999999</c:v>
                </c:pt>
                <c:pt idx="105">
                  <c:v>55.156157999999998</c:v>
                </c:pt>
                <c:pt idx="106">
                  <c:v>33.685720000000003</c:v>
                </c:pt>
                <c:pt idx="107">
                  <c:v>32.441426</c:v>
                </c:pt>
                <c:pt idx="108">
                  <c:v>33.197603000000001</c:v>
                </c:pt>
                <c:pt idx="109">
                  <c:v>33.031660000000002</c:v>
                </c:pt>
                <c:pt idx="110">
                  <c:v>32.696477999999999</c:v>
                </c:pt>
                <c:pt idx="111">
                  <c:v>29.912588</c:v>
                </c:pt>
                <c:pt idx="112">
                  <c:v>35.137259999999998</c:v>
                </c:pt>
                <c:pt idx="113">
                  <c:v>33.383885999999997</c:v>
                </c:pt>
                <c:pt idx="114">
                  <c:v>35.092632999999999</c:v>
                </c:pt>
                <c:pt idx="115">
                  <c:v>34.288735000000003</c:v>
                </c:pt>
              </c:numCache>
            </c:numRef>
          </c:xVal>
          <c:yVal>
            <c:numRef>
              <c:f>SummDataTable!$BJ$2:$BJ$117</c:f>
              <c:numCache>
                <c:formatCode>0.00</c:formatCode>
                <c:ptCount val="116"/>
                <c:pt idx="0">
                  <c:v>6.38</c:v>
                </c:pt>
                <c:pt idx="1">
                  <c:v>6.36</c:v>
                </c:pt>
                <c:pt idx="2">
                  <c:v>5</c:v>
                </c:pt>
                <c:pt idx="3">
                  <c:v>1.07</c:v>
                </c:pt>
                <c:pt idx="4">
                  <c:v>0.74</c:v>
                </c:pt>
                <c:pt idx="7" formatCode="General">
                  <c:v>5.46</c:v>
                </c:pt>
                <c:pt idx="8" formatCode="General">
                  <c:v>4.45</c:v>
                </c:pt>
                <c:pt idx="9" formatCode="General">
                  <c:v>1.19</c:v>
                </c:pt>
                <c:pt idx="10" formatCode="General">
                  <c:v>0.09</c:v>
                </c:pt>
                <c:pt idx="11" formatCode="General">
                  <c:v>0</c:v>
                </c:pt>
                <c:pt idx="12" formatCode="General">
                  <c:v>0</c:v>
                </c:pt>
                <c:pt idx="16" formatCode="General">
                  <c:v>5.91</c:v>
                </c:pt>
                <c:pt idx="17" formatCode="General">
                  <c:v>7.04</c:v>
                </c:pt>
                <c:pt idx="18" formatCode="General">
                  <c:v>4.9000000000000004</c:v>
                </c:pt>
                <c:pt idx="19" formatCode="General">
                  <c:v>2.4</c:v>
                </c:pt>
                <c:pt idx="20" formatCode="General">
                  <c:v>0.77</c:v>
                </c:pt>
                <c:pt idx="21" formatCode="General">
                  <c:v>0</c:v>
                </c:pt>
                <c:pt idx="22" formatCode="General">
                  <c:v>0</c:v>
                </c:pt>
                <c:pt idx="23" formatCode="General">
                  <c:v>2.4700000000000002</c:v>
                </c:pt>
                <c:pt idx="24" formatCode="General">
                  <c:v>0</c:v>
                </c:pt>
                <c:pt idx="26" formatCode="General">
                  <c:v>7.03</c:v>
                </c:pt>
                <c:pt idx="27" formatCode="General">
                  <c:v>6.71</c:v>
                </c:pt>
                <c:pt idx="28" formatCode="General">
                  <c:v>6.76</c:v>
                </c:pt>
                <c:pt idx="29" formatCode="General">
                  <c:v>6.04</c:v>
                </c:pt>
                <c:pt idx="30" formatCode="General">
                  <c:v>6.06</c:v>
                </c:pt>
                <c:pt idx="31" formatCode="General">
                  <c:v>0.96</c:v>
                </c:pt>
                <c:pt idx="32" formatCode="General">
                  <c:v>3.2</c:v>
                </c:pt>
                <c:pt idx="33" formatCode="General">
                  <c:v>6.88</c:v>
                </c:pt>
                <c:pt idx="34" formatCode="General">
                  <c:v>8.6199999999999992</c:v>
                </c:pt>
                <c:pt idx="36" formatCode="General">
                  <c:v>6.52</c:v>
                </c:pt>
                <c:pt idx="37" formatCode="General">
                  <c:v>7.04</c:v>
                </c:pt>
                <c:pt idx="38" formatCode="General">
                  <c:v>6.3</c:v>
                </c:pt>
                <c:pt idx="39" formatCode="General">
                  <c:v>5.8</c:v>
                </c:pt>
                <c:pt idx="40" formatCode="General">
                  <c:v>6.22</c:v>
                </c:pt>
                <c:pt idx="41" formatCode="General">
                  <c:v>0</c:v>
                </c:pt>
                <c:pt idx="42" formatCode="General">
                  <c:v>0.34</c:v>
                </c:pt>
                <c:pt idx="43" formatCode="General">
                  <c:v>2.4900000000000002</c:v>
                </c:pt>
                <c:pt idx="44" formatCode="General">
                  <c:v>0</c:v>
                </c:pt>
                <c:pt idx="46" formatCode="General">
                  <c:v>6.5</c:v>
                </c:pt>
                <c:pt idx="47" formatCode="General">
                  <c:v>4.96</c:v>
                </c:pt>
                <c:pt idx="48" formatCode="General">
                  <c:v>3.06</c:v>
                </c:pt>
                <c:pt idx="49" formatCode="General">
                  <c:v>2.91</c:v>
                </c:pt>
                <c:pt idx="50" formatCode="General">
                  <c:v>2.5299999999999998</c:v>
                </c:pt>
                <c:pt idx="51" formatCode="General">
                  <c:v>1.5</c:v>
                </c:pt>
                <c:pt idx="52" formatCode="General">
                  <c:v>1.02</c:v>
                </c:pt>
                <c:pt idx="53" formatCode="General">
                  <c:v>3.96</c:v>
                </c:pt>
                <c:pt idx="54" formatCode="General">
                  <c:v>0</c:v>
                </c:pt>
                <c:pt idx="56" formatCode="General">
                  <c:v>5.59</c:v>
                </c:pt>
                <c:pt idx="57" formatCode="General">
                  <c:v>5.33</c:v>
                </c:pt>
                <c:pt idx="58" formatCode="General">
                  <c:v>1.82</c:v>
                </c:pt>
                <c:pt idx="59" formatCode="General">
                  <c:v>0</c:v>
                </c:pt>
                <c:pt idx="60" formatCode="General">
                  <c:v>1.27</c:v>
                </c:pt>
                <c:pt idx="61" formatCode="General">
                  <c:v>0</c:v>
                </c:pt>
                <c:pt idx="62" formatCode="General">
                  <c:v>0</c:v>
                </c:pt>
                <c:pt idx="63" formatCode="General">
                  <c:v>2.86</c:v>
                </c:pt>
                <c:pt idx="64" formatCode="General">
                  <c:v>0</c:v>
                </c:pt>
                <c:pt idx="76" formatCode="General">
                  <c:v>7.15</c:v>
                </c:pt>
                <c:pt idx="77" formatCode="General">
                  <c:v>7.26</c:v>
                </c:pt>
                <c:pt idx="78" formatCode="General">
                  <c:v>6.64</c:v>
                </c:pt>
                <c:pt idx="79" formatCode="General">
                  <c:v>6.22</c:v>
                </c:pt>
                <c:pt idx="80" formatCode="General">
                  <c:v>5.72</c:v>
                </c:pt>
                <c:pt idx="81" formatCode="General">
                  <c:v>4.72</c:v>
                </c:pt>
                <c:pt idx="82" formatCode="General">
                  <c:v>3.98</c:v>
                </c:pt>
                <c:pt idx="83" formatCode="General">
                  <c:v>2.5299999999999998</c:v>
                </c:pt>
                <c:pt idx="84" formatCode="General">
                  <c:v>0</c:v>
                </c:pt>
                <c:pt idx="86" formatCode="General">
                  <c:v>6.97</c:v>
                </c:pt>
                <c:pt idx="87" formatCode="General">
                  <c:v>6.88</c:v>
                </c:pt>
                <c:pt idx="88" formatCode="General">
                  <c:v>6.1</c:v>
                </c:pt>
                <c:pt idx="89" formatCode="General">
                  <c:v>5.7</c:v>
                </c:pt>
                <c:pt idx="90" formatCode="General">
                  <c:v>4</c:v>
                </c:pt>
                <c:pt idx="91" formatCode="General">
                  <c:v>0.47</c:v>
                </c:pt>
                <c:pt idx="92" formatCode="General">
                  <c:v>0.39</c:v>
                </c:pt>
                <c:pt idx="93" formatCode="General">
                  <c:v>0.39</c:v>
                </c:pt>
                <c:pt idx="94" formatCode="General">
                  <c:v>0</c:v>
                </c:pt>
                <c:pt idx="96" formatCode="General">
                  <c:v>8.1300000000000008</c:v>
                </c:pt>
                <c:pt idx="97" formatCode="General">
                  <c:v>7.5</c:v>
                </c:pt>
                <c:pt idx="98" formatCode="General">
                  <c:v>7.98</c:v>
                </c:pt>
                <c:pt idx="99" formatCode="General">
                  <c:v>7.93</c:v>
                </c:pt>
                <c:pt idx="100" formatCode="General">
                  <c:v>7.76</c:v>
                </c:pt>
                <c:pt idx="101" formatCode="General">
                  <c:v>7.16</c:v>
                </c:pt>
                <c:pt idx="102" formatCode="General">
                  <c:v>7.25</c:v>
                </c:pt>
                <c:pt idx="103" formatCode="General">
                  <c:v>8.36</c:v>
                </c:pt>
                <c:pt idx="104" formatCode="General">
                  <c:v>0</c:v>
                </c:pt>
                <c:pt idx="106" formatCode="General">
                  <c:v>8.0299999999999994</c:v>
                </c:pt>
                <c:pt idx="107" formatCode="General">
                  <c:v>8.4499999999999993</c:v>
                </c:pt>
                <c:pt idx="108" formatCode="General">
                  <c:v>8.24</c:v>
                </c:pt>
                <c:pt idx="109" formatCode="General">
                  <c:v>7.73</c:v>
                </c:pt>
                <c:pt idx="110" formatCode="General">
                  <c:v>7.18</c:v>
                </c:pt>
                <c:pt idx="111" formatCode="General">
                  <c:v>8.1300000000000008</c:v>
                </c:pt>
                <c:pt idx="112" formatCode="General">
                  <c:v>8.34</c:v>
                </c:pt>
                <c:pt idx="113" formatCode="General">
                  <c:v>9.41</c:v>
                </c:pt>
                <c:pt idx="114" formatCode="General">
                  <c:v>9.5</c:v>
                </c:pt>
              </c:numCache>
            </c:numRef>
          </c:yVal>
          <c:smooth val="0"/>
          <c:extLst>
            <c:ext xmlns:c16="http://schemas.microsoft.com/office/drawing/2014/chart" uri="{C3380CC4-5D6E-409C-BE32-E72D297353CC}">
              <c16:uniqueId val="{00000000-F46D-4AF6-9923-8C9D9B395B58}"/>
            </c:ext>
          </c:extLst>
        </c:ser>
        <c:dLbls>
          <c:showLegendKey val="0"/>
          <c:showVal val="0"/>
          <c:showCatName val="0"/>
          <c:showSerName val="0"/>
          <c:showPercent val="0"/>
          <c:showBubbleSize val="0"/>
        </c:dLbls>
        <c:axId val="1263822680"/>
        <c:axId val="1263823664"/>
      </c:scatterChart>
      <c:valAx>
        <c:axId val="126382268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PoolVolume (m3)</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3823664"/>
        <c:crosses val="autoZero"/>
        <c:crossBetween val="midCat"/>
      </c:valAx>
      <c:valAx>
        <c:axId val="12638236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Cont DO (mg/L)</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382268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PoolVolume and MaxDO_Interval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SummDataTable!$BK$1</c:f>
              <c:strCache>
                <c:ptCount val="1"/>
                <c:pt idx="0">
                  <c:v>MaxDO_Interval</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2700" cap="rnd">
                <a:solidFill>
                  <a:schemeClr val="tx1">
                    <a:lumMod val="65000"/>
                    <a:lumOff val="35000"/>
                  </a:schemeClr>
                </a:solidFill>
                <a:prstDash val="solid"/>
              </a:ln>
              <a:effectLst/>
            </c:spPr>
            <c:trendlineType val="linear"/>
            <c:dispRSqr val="1"/>
            <c:dispEq val="0"/>
            <c:trendlineLbl>
              <c:layout>
                <c:manualLayout>
                  <c:x val="-5.2015529308836399E-2"/>
                  <c:y val="-1.5207421988918052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SummDataTable!$AB$2:$AB$117</c:f>
              <c:numCache>
                <c:formatCode>0.00</c:formatCode>
                <c:ptCount val="116"/>
                <c:pt idx="0">
                  <c:v>45.792948000000003</c:v>
                </c:pt>
                <c:pt idx="1">
                  <c:v>39.360689999999998</c:v>
                </c:pt>
                <c:pt idx="2">
                  <c:v>38.659748999999998</c:v>
                </c:pt>
                <c:pt idx="3">
                  <c:v>21.848068000000001</c:v>
                </c:pt>
                <c:pt idx="4">
                  <c:v>2.6378189999999999</c:v>
                </c:pt>
                <c:pt idx="5">
                  <c:v>8.2735000000000003E-2</c:v>
                </c:pt>
                <c:pt idx="6">
                  <c:v>0</c:v>
                </c:pt>
                <c:pt idx="7">
                  <c:v>20.308040999999999</c:v>
                </c:pt>
                <c:pt idx="8">
                  <c:v>20.392747</c:v>
                </c:pt>
                <c:pt idx="9">
                  <c:v>17.896995</c:v>
                </c:pt>
                <c:pt idx="10">
                  <c:v>17.763755</c:v>
                </c:pt>
                <c:pt idx="11">
                  <c:v>16.628834000000001</c:v>
                </c:pt>
                <c:pt idx="12">
                  <c:v>15.439107</c:v>
                </c:pt>
                <c:pt idx="13">
                  <c:v>2.0434000000000001</c:v>
                </c:pt>
                <c:pt idx="14">
                  <c:v>8.4821999999999995E-2</c:v>
                </c:pt>
                <c:pt idx="15">
                  <c:v>0</c:v>
                </c:pt>
                <c:pt idx="16">
                  <c:v>24.059904</c:v>
                </c:pt>
                <c:pt idx="17">
                  <c:v>22.916594</c:v>
                </c:pt>
                <c:pt idx="18">
                  <c:v>21.211209</c:v>
                </c:pt>
                <c:pt idx="19">
                  <c:v>20.062079000000001</c:v>
                </c:pt>
                <c:pt idx="20">
                  <c:v>20.181804</c:v>
                </c:pt>
                <c:pt idx="21">
                  <c:v>19.47662</c:v>
                </c:pt>
                <c:pt idx="22">
                  <c:v>17.380941</c:v>
                </c:pt>
                <c:pt idx="23">
                  <c:v>19.492127</c:v>
                </c:pt>
                <c:pt idx="24">
                  <c:v>17.437078</c:v>
                </c:pt>
                <c:pt idx="25">
                  <c:v>16.235609</c:v>
                </c:pt>
                <c:pt idx="26">
                  <c:v>44.449126</c:v>
                </c:pt>
                <c:pt idx="27">
                  <c:v>46.441223000000001</c:v>
                </c:pt>
                <c:pt idx="28">
                  <c:v>44.023933</c:v>
                </c:pt>
                <c:pt idx="29">
                  <c:v>45.895484000000003</c:v>
                </c:pt>
                <c:pt idx="30">
                  <c:v>48.391463999999999</c:v>
                </c:pt>
                <c:pt idx="31">
                  <c:v>48.662320999999999</c:v>
                </c:pt>
                <c:pt idx="32">
                  <c:v>46.225929999999998</c:v>
                </c:pt>
                <c:pt idx="33">
                  <c:v>48.508200000000002</c:v>
                </c:pt>
                <c:pt idx="34">
                  <c:v>41.806265000000003</c:v>
                </c:pt>
                <c:pt idx="35">
                  <c:v>40.935304000000002</c:v>
                </c:pt>
                <c:pt idx="36">
                  <c:v>16.565367999999999</c:v>
                </c:pt>
                <c:pt idx="37">
                  <c:v>14.075340000000001</c:v>
                </c:pt>
                <c:pt idx="38">
                  <c:v>11.414825</c:v>
                </c:pt>
                <c:pt idx="39">
                  <c:v>11.963228000000001</c:v>
                </c:pt>
                <c:pt idx="40">
                  <c:v>10.210440999999999</c:v>
                </c:pt>
                <c:pt idx="41">
                  <c:v>9.7734279999999991</c:v>
                </c:pt>
                <c:pt idx="42">
                  <c:v>8.9414820000000006</c:v>
                </c:pt>
                <c:pt idx="43">
                  <c:v>9.2109950000000005</c:v>
                </c:pt>
                <c:pt idx="44">
                  <c:v>10.204715</c:v>
                </c:pt>
                <c:pt idx="45">
                  <c:v>9.1911570000000005</c:v>
                </c:pt>
                <c:pt idx="46">
                  <c:v>20.131830999999998</c:v>
                </c:pt>
                <c:pt idx="47">
                  <c:v>17.017686999999999</c:v>
                </c:pt>
                <c:pt idx="48">
                  <c:v>16.132753000000001</c:v>
                </c:pt>
                <c:pt idx="49">
                  <c:v>15.179216</c:v>
                </c:pt>
                <c:pt idx="50">
                  <c:v>14.698499</c:v>
                </c:pt>
                <c:pt idx="51">
                  <c:v>13.876973</c:v>
                </c:pt>
                <c:pt idx="52">
                  <c:v>3.7235849999999999</c:v>
                </c:pt>
                <c:pt idx="53">
                  <c:v>3.495708</c:v>
                </c:pt>
                <c:pt idx="54">
                  <c:v>15.586712</c:v>
                </c:pt>
                <c:pt idx="55">
                  <c:v>3.5044629999999999</c:v>
                </c:pt>
                <c:pt idx="56">
                  <c:v>10.914232</c:v>
                </c:pt>
                <c:pt idx="57">
                  <c:v>9.070449</c:v>
                </c:pt>
                <c:pt idx="58">
                  <c:v>8.9221269999999997</c:v>
                </c:pt>
                <c:pt idx="59">
                  <c:v>8.2045589999999997</c:v>
                </c:pt>
                <c:pt idx="60">
                  <c:v>7.8023730000000002</c:v>
                </c:pt>
                <c:pt idx="61">
                  <c:v>8.9179440000000003</c:v>
                </c:pt>
                <c:pt idx="62">
                  <c:v>7.6007939999999996</c:v>
                </c:pt>
                <c:pt idx="63">
                  <c:v>7.6818809999999997</c:v>
                </c:pt>
                <c:pt idx="64">
                  <c:v>9.1910240000000005</c:v>
                </c:pt>
                <c:pt idx="65">
                  <c:v>4.3275860000000002</c:v>
                </c:pt>
                <c:pt idx="66">
                  <c:v>16.849824999999999</c:v>
                </c:pt>
                <c:pt idx="67">
                  <c:v>13.471095</c:v>
                </c:pt>
                <c:pt idx="68">
                  <c:v>12.987984000000001</c:v>
                </c:pt>
                <c:pt idx="69">
                  <c:v>14.015084999999999</c:v>
                </c:pt>
                <c:pt idx="70">
                  <c:v>13.828215999999999</c:v>
                </c:pt>
                <c:pt idx="71">
                  <c:v>13.574871</c:v>
                </c:pt>
                <c:pt idx="72">
                  <c:v>12.009936</c:v>
                </c:pt>
                <c:pt idx="73">
                  <c:v>13.258842</c:v>
                </c:pt>
                <c:pt idx="74">
                  <c:v>15.261037</c:v>
                </c:pt>
                <c:pt idx="75">
                  <c:v>10.42074</c:v>
                </c:pt>
                <c:pt idx="76">
                  <c:v>35.725670999999998</c:v>
                </c:pt>
                <c:pt idx="77">
                  <c:v>33.379517999999997</c:v>
                </c:pt>
                <c:pt idx="78">
                  <c:v>29.289819000000001</c:v>
                </c:pt>
                <c:pt idx="79">
                  <c:v>27.960339999999999</c:v>
                </c:pt>
                <c:pt idx="80">
                  <c:v>25.803455</c:v>
                </c:pt>
                <c:pt idx="81">
                  <c:v>23.751404000000001</c:v>
                </c:pt>
                <c:pt idx="82">
                  <c:v>23.72598</c:v>
                </c:pt>
                <c:pt idx="83">
                  <c:v>22.630499</c:v>
                </c:pt>
                <c:pt idx="84">
                  <c:v>21.547668999999999</c:v>
                </c:pt>
                <c:pt idx="85">
                  <c:v>14.417516000000001</c:v>
                </c:pt>
                <c:pt idx="86">
                  <c:v>26.582346999999999</c:v>
                </c:pt>
                <c:pt idx="87">
                  <c:v>23.619163</c:v>
                </c:pt>
                <c:pt idx="88">
                  <c:v>20.755018</c:v>
                </c:pt>
                <c:pt idx="89">
                  <c:v>19.677842999999999</c:v>
                </c:pt>
                <c:pt idx="90">
                  <c:v>19.184856</c:v>
                </c:pt>
                <c:pt idx="91">
                  <c:v>17.898008999999998</c:v>
                </c:pt>
                <c:pt idx="92">
                  <c:v>18.441838000000001</c:v>
                </c:pt>
                <c:pt idx="93">
                  <c:v>18.462575999999999</c:v>
                </c:pt>
                <c:pt idx="94">
                  <c:v>18.601111</c:v>
                </c:pt>
                <c:pt idx="95">
                  <c:v>15.455347</c:v>
                </c:pt>
                <c:pt idx="96">
                  <c:v>63.395082000000002</c:v>
                </c:pt>
                <c:pt idx="97">
                  <c:v>61.088684000000001</c:v>
                </c:pt>
                <c:pt idx="98">
                  <c:v>55.494931999999999</c:v>
                </c:pt>
                <c:pt idx="99">
                  <c:v>54.193074000000003</c:v>
                </c:pt>
                <c:pt idx="100">
                  <c:v>55.670851999999996</c:v>
                </c:pt>
                <c:pt idx="101">
                  <c:v>54.407494</c:v>
                </c:pt>
                <c:pt idx="102">
                  <c:v>50.573129000000002</c:v>
                </c:pt>
                <c:pt idx="103">
                  <c:v>53.451236999999999</c:v>
                </c:pt>
                <c:pt idx="104">
                  <c:v>58.921078999999999</c:v>
                </c:pt>
                <c:pt idx="105">
                  <c:v>55.156157999999998</c:v>
                </c:pt>
                <c:pt idx="106">
                  <c:v>33.685720000000003</c:v>
                </c:pt>
                <c:pt idx="107">
                  <c:v>32.441426</c:v>
                </c:pt>
                <c:pt idx="108">
                  <c:v>33.197603000000001</c:v>
                </c:pt>
                <c:pt idx="109">
                  <c:v>33.031660000000002</c:v>
                </c:pt>
                <c:pt idx="110">
                  <c:v>32.696477999999999</c:v>
                </c:pt>
                <c:pt idx="111">
                  <c:v>29.912588</c:v>
                </c:pt>
                <c:pt idx="112">
                  <c:v>35.137259999999998</c:v>
                </c:pt>
                <c:pt idx="113">
                  <c:v>33.383885999999997</c:v>
                </c:pt>
                <c:pt idx="114">
                  <c:v>35.092632999999999</c:v>
                </c:pt>
                <c:pt idx="115">
                  <c:v>34.288735000000003</c:v>
                </c:pt>
              </c:numCache>
            </c:numRef>
          </c:xVal>
          <c:yVal>
            <c:numRef>
              <c:f>SummDataTable!$BK$2:$BK$117</c:f>
              <c:numCache>
                <c:formatCode>0.00</c:formatCode>
                <c:ptCount val="116"/>
                <c:pt idx="0">
                  <c:v>8.75</c:v>
                </c:pt>
                <c:pt idx="1">
                  <c:v>9.52</c:v>
                </c:pt>
                <c:pt idx="2">
                  <c:v>10.62</c:v>
                </c:pt>
                <c:pt idx="3">
                  <c:v>9.14</c:v>
                </c:pt>
                <c:pt idx="4">
                  <c:v>6.31</c:v>
                </c:pt>
                <c:pt idx="7" formatCode="General">
                  <c:v>7.68</c:v>
                </c:pt>
                <c:pt idx="8" formatCode="General">
                  <c:v>6.73</c:v>
                </c:pt>
                <c:pt idx="9" formatCode="General">
                  <c:v>5.21</c:v>
                </c:pt>
                <c:pt idx="10" formatCode="General">
                  <c:v>2.36</c:v>
                </c:pt>
                <c:pt idx="11" formatCode="General">
                  <c:v>2.4700000000000002</c:v>
                </c:pt>
                <c:pt idx="12" formatCode="General">
                  <c:v>3.06</c:v>
                </c:pt>
                <c:pt idx="16" formatCode="General">
                  <c:v>8.93</c:v>
                </c:pt>
                <c:pt idx="17" formatCode="General">
                  <c:v>8.93</c:v>
                </c:pt>
                <c:pt idx="18" formatCode="General">
                  <c:v>8.35</c:v>
                </c:pt>
                <c:pt idx="19" formatCode="General">
                  <c:v>8.3699999999999992</c:v>
                </c:pt>
                <c:pt idx="20" formatCode="General">
                  <c:v>8.76</c:v>
                </c:pt>
                <c:pt idx="21" formatCode="General">
                  <c:v>10.43</c:v>
                </c:pt>
                <c:pt idx="22" formatCode="General">
                  <c:v>11.15</c:v>
                </c:pt>
                <c:pt idx="23" formatCode="General">
                  <c:v>7.28</c:v>
                </c:pt>
                <c:pt idx="24" formatCode="General">
                  <c:v>8.99</c:v>
                </c:pt>
                <c:pt idx="26" formatCode="General">
                  <c:v>9.8800000000000008</c:v>
                </c:pt>
                <c:pt idx="27" formatCode="General">
                  <c:v>10.14</c:v>
                </c:pt>
                <c:pt idx="28" formatCode="General">
                  <c:v>9.7799999999999994</c:v>
                </c:pt>
                <c:pt idx="29" formatCode="General">
                  <c:v>9.8800000000000008</c:v>
                </c:pt>
                <c:pt idx="30" formatCode="General">
                  <c:v>9.89</c:v>
                </c:pt>
                <c:pt idx="31" formatCode="General">
                  <c:v>8.92</c:v>
                </c:pt>
                <c:pt idx="32" formatCode="General">
                  <c:v>7.82</c:v>
                </c:pt>
                <c:pt idx="33" formatCode="General">
                  <c:v>9.5</c:v>
                </c:pt>
                <c:pt idx="34" formatCode="General">
                  <c:v>10.54</c:v>
                </c:pt>
                <c:pt idx="36" formatCode="General">
                  <c:v>9.5500000000000007</c:v>
                </c:pt>
                <c:pt idx="37" formatCode="General">
                  <c:v>8.5399999999999991</c:v>
                </c:pt>
                <c:pt idx="38" formatCode="General">
                  <c:v>8</c:v>
                </c:pt>
                <c:pt idx="39" formatCode="General">
                  <c:v>10.69</c:v>
                </c:pt>
                <c:pt idx="40" formatCode="General">
                  <c:v>10.79</c:v>
                </c:pt>
                <c:pt idx="41" formatCode="General">
                  <c:v>9.17</c:v>
                </c:pt>
                <c:pt idx="42" formatCode="General">
                  <c:v>9.5</c:v>
                </c:pt>
                <c:pt idx="43" formatCode="General">
                  <c:v>8.69</c:v>
                </c:pt>
                <c:pt idx="44" formatCode="General">
                  <c:v>10.119999999999999</c:v>
                </c:pt>
                <c:pt idx="46" formatCode="General">
                  <c:v>10.92</c:v>
                </c:pt>
                <c:pt idx="47" formatCode="General">
                  <c:v>10.6</c:v>
                </c:pt>
                <c:pt idx="48" formatCode="General">
                  <c:v>8.68</c:v>
                </c:pt>
                <c:pt idx="49" formatCode="General">
                  <c:v>9.48</c:v>
                </c:pt>
                <c:pt idx="50" formatCode="General">
                  <c:v>11.77</c:v>
                </c:pt>
                <c:pt idx="51" formatCode="General">
                  <c:v>8.69</c:v>
                </c:pt>
                <c:pt idx="52" formatCode="General">
                  <c:v>7.08</c:v>
                </c:pt>
                <c:pt idx="53" formatCode="General">
                  <c:v>8.64</c:v>
                </c:pt>
                <c:pt idx="54" formatCode="General">
                  <c:v>9.66</c:v>
                </c:pt>
                <c:pt idx="56" formatCode="General">
                  <c:v>8.51</c:v>
                </c:pt>
                <c:pt idx="57" formatCode="General">
                  <c:v>7.34</c:v>
                </c:pt>
                <c:pt idx="58" formatCode="General">
                  <c:v>6.68</c:v>
                </c:pt>
                <c:pt idx="59" formatCode="General">
                  <c:v>7.01</c:v>
                </c:pt>
                <c:pt idx="60" formatCode="General">
                  <c:v>5.41</c:v>
                </c:pt>
                <c:pt idx="61" formatCode="General">
                  <c:v>5.47</c:v>
                </c:pt>
                <c:pt idx="62" formatCode="General">
                  <c:v>5.54</c:v>
                </c:pt>
                <c:pt idx="63" formatCode="General">
                  <c:v>6.48</c:v>
                </c:pt>
                <c:pt idx="64" formatCode="General">
                  <c:v>6.28</c:v>
                </c:pt>
                <c:pt idx="76" formatCode="General">
                  <c:v>9.17</c:v>
                </c:pt>
                <c:pt idx="77" formatCode="General">
                  <c:v>9.92</c:v>
                </c:pt>
                <c:pt idx="78" formatCode="General">
                  <c:v>10</c:v>
                </c:pt>
                <c:pt idx="79" formatCode="General">
                  <c:v>10.87</c:v>
                </c:pt>
                <c:pt idx="80" formatCode="General">
                  <c:v>10.61</c:v>
                </c:pt>
                <c:pt idx="81" formatCode="General">
                  <c:v>8.6</c:v>
                </c:pt>
                <c:pt idx="82" formatCode="General">
                  <c:v>7.83</c:v>
                </c:pt>
                <c:pt idx="83" formatCode="General">
                  <c:v>6.84</c:v>
                </c:pt>
                <c:pt idx="84" formatCode="General">
                  <c:v>7.34</c:v>
                </c:pt>
                <c:pt idx="86" formatCode="General">
                  <c:v>9</c:v>
                </c:pt>
                <c:pt idx="87" formatCode="General">
                  <c:v>8.9499999999999993</c:v>
                </c:pt>
                <c:pt idx="88" formatCode="General">
                  <c:v>8.68</c:v>
                </c:pt>
                <c:pt idx="89" formatCode="General">
                  <c:v>7.46</c:v>
                </c:pt>
                <c:pt idx="90" formatCode="General">
                  <c:v>6.18</c:v>
                </c:pt>
                <c:pt idx="91" formatCode="General">
                  <c:v>5.65</c:v>
                </c:pt>
                <c:pt idx="92" formatCode="General">
                  <c:v>3.28</c:v>
                </c:pt>
                <c:pt idx="93" formatCode="General">
                  <c:v>3.64</c:v>
                </c:pt>
                <c:pt idx="94" formatCode="General">
                  <c:v>3.11</c:v>
                </c:pt>
                <c:pt idx="96" formatCode="General">
                  <c:v>9.91</c:v>
                </c:pt>
                <c:pt idx="97" formatCode="General">
                  <c:v>9.82</c:v>
                </c:pt>
                <c:pt idx="98" formatCode="General">
                  <c:v>9.7100000000000009</c:v>
                </c:pt>
                <c:pt idx="99" formatCode="General">
                  <c:v>9.8000000000000007</c:v>
                </c:pt>
                <c:pt idx="100" formatCode="General">
                  <c:v>10.08</c:v>
                </c:pt>
                <c:pt idx="101" formatCode="General">
                  <c:v>9.92</c:v>
                </c:pt>
                <c:pt idx="102" formatCode="General">
                  <c:v>10.02</c:v>
                </c:pt>
                <c:pt idx="103" formatCode="General">
                  <c:v>10.15</c:v>
                </c:pt>
                <c:pt idx="104" formatCode="General">
                  <c:v>10.89</c:v>
                </c:pt>
                <c:pt idx="106" formatCode="General">
                  <c:v>9.52</c:v>
                </c:pt>
                <c:pt idx="107" formatCode="General">
                  <c:v>9.69</c:v>
                </c:pt>
                <c:pt idx="108" formatCode="General">
                  <c:v>9.65</c:v>
                </c:pt>
                <c:pt idx="109" formatCode="General">
                  <c:v>9.3800000000000008</c:v>
                </c:pt>
                <c:pt idx="110" formatCode="General">
                  <c:v>9.44</c:v>
                </c:pt>
                <c:pt idx="111" formatCode="General">
                  <c:v>9.48</c:v>
                </c:pt>
                <c:pt idx="112" formatCode="General">
                  <c:v>9.89</c:v>
                </c:pt>
                <c:pt idx="113" formatCode="General">
                  <c:v>10.119999999999999</c:v>
                </c:pt>
                <c:pt idx="114" formatCode="General">
                  <c:v>10.61</c:v>
                </c:pt>
              </c:numCache>
            </c:numRef>
          </c:yVal>
          <c:smooth val="0"/>
          <c:extLst>
            <c:ext xmlns:c16="http://schemas.microsoft.com/office/drawing/2014/chart" uri="{C3380CC4-5D6E-409C-BE32-E72D297353CC}">
              <c16:uniqueId val="{00000000-45B6-4995-8134-4AB34B72EA74}"/>
            </c:ext>
          </c:extLst>
        </c:ser>
        <c:dLbls>
          <c:showLegendKey val="0"/>
          <c:showVal val="0"/>
          <c:showCatName val="0"/>
          <c:showSerName val="0"/>
          <c:showPercent val="0"/>
          <c:showBubbleSize val="0"/>
        </c:dLbls>
        <c:axId val="1263822680"/>
        <c:axId val="1263823664"/>
      </c:scatterChart>
      <c:valAx>
        <c:axId val="126382268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PoolVolume (m3)</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3823664"/>
        <c:crosses val="autoZero"/>
        <c:crossBetween val="midCat"/>
      </c:valAx>
      <c:valAx>
        <c:axId val="12638236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Cont DO (mg/L)</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382268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PoolVolume and HoursBelow3.0mg/L_DO_Interval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SummDataTable!$BN$1</c:f>
              <c:strCache>
                <c:ptCount val="1"/>
                <c:pt idx="0">
                  <c:v>HoursBelow_3.0 DO_mg/L_Interval</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2700" cap="rnd">
                <a:solidFill>
                  <a:schemeClr val="tx1">
                    <a:lumMod val="65000"/>
                    <a:lumOff val="35000"/>
                  </a:schemeClr>
                </a:solidFill>
                <a:prstDash val="solid"/>
              </a:ln>
              <a:effectLst/>
            </c:spPr>
            <c:trendlineType val="linear"/>
            <c:dispRSqr val="1"/>
            <c:dispEq val="0"/>
            <c:trendlineLbl>
              <c:layout>
                <c:manualLayout>
                  <c:x val="-5.2015529308836399E-2"/>
                  <c:y val="-1.5207421988918052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SummDataTable!$AB$2:$AB$117</c:f>
              <c:numCache>
                <c:formatCode>0.00</c:formatCode>
                <c:ptCount val="116"/>
                <c:pt idx="0">
                  <c:v>45.792948000000003</c:v>
                </c:pt>
                <c:pt idx="1">
                  <c:v>39.360689999999998</c:v>
                </c:pt>
                <c:pt idx="2">
                  <c:v>38.659748999999998</c:v>
                </c:pt>
                <c:pt idx="3">
                  <c:v>21.848068000000001</c:v>
                </c:pt>
                <c:pt idx="4">
                  <c:v>2.6378189999999999</c:v>
                </c:pt>
                <c:pt idx="5">
                  <c:v>8.2735000000000003E-2</c:v>
                </c:pt>
                <c:pt idx="6">
                  <c:v>0</c:v>
                </c:pt>
                <c:pt idx="7">
                  <c:v>20.308040999999999</c:v>
                </c:pt>
                <c:pt idx="8">
                  <c:v>20.392747</c:v>
                </c:pt>
                <c:pt idx="9">
                  <c:v>17.896995</c:v>
                </c:pt>
                <c:pt idx="10">
                  <c:v>17.763755</c:v>
                </c:pt>
                <c:pt idx="11">
                  <c:v>16.628834000000001</c:v>
                </c:pt>
                <c:pt idx="12">
                  <c:v>15.439107</c:v>
                </c:pt>
                <c:pt idx="13">
                  <c:v>2.0434000000000001</c:v>
                </c:pt>
                <c:pt idx="14">
                  <c:v>8.4821999999999995E-2</c:v>
                </c:pt>
                <c:pt idx="15">
                  <c:v>0</c:v>
                </c:pt>
                <c:pt idx="16">
                  <c:v>24.059904</c:v>
                </c:pt>
                <c:pt idx="17">
                  <c:v>22.916594</c:v>
                </c:pt>
                <c:pt idx="18">
                  <c:v>21.211209</c:v>
                </c:pt>
                <c:pt idx="19">
                  <c:v>20.062079000000001</c:v>
                </c:pt>
                <c:pt idx="20">
                  <c:v>20.181804</c:v>
                </c:pt>
                <c:pt idx="21">
                  <c:v>19.47662</c:v>
                </c:pt>
                <c:pt idx="22">
                  <c:v>17.380941</c:v>
                </c:pt>
                <c:pt idx="23">
                  <c:v>19.492127</c:v>
                </c:pt>
                <c:pt idx="24">
                  <c:v>17.437078</c:v>
                </c:pt>
                <c:pt idx="25">
                  <c:v>16.235609</c:v>
                </c:pt>
                <c:pt idx="26">
                  <c:v>44.449126</c:v>
                </c:pt>
                <c:pt idx="27">
                  <c:v>46.441223000000001</c:v>
                </c:pt>
                <c:pt idx="28">
                  <c:v>44.023933</c:v>
                </c:pt>
                <c:pt idx="29">
                  <c:v>45.895484000000003</c:v>
                </c:pt>
                <c:pt idx="30">
                  <c:v>48.391463999999999</c:v>
                </c:pt>
                <c:pt idx="31">
                  <c:v>48.662320999999999</c:v>
                </c:pt>
                <c:pt idx="32">
                  <c:v>46.225929999999998</c:v>
                </c:pt>
                <c:pt idx="33">
                  <c:v>48.508200000000002</c:v>
                </c:pt>
                <c:pt idx="34">
                  <c:v>41.806265000000003</c:v>
                </c:pt>
                <c:pt idx="35">
                  <c:v>40.935304000000002</c:v>
                </c:pt>
                <c:pt idx="36">
                  <c:v>16.565367999999999</c:v>
                </c:pt>
                <c:pt idx="37">
                  <c:v>14.075340000000001</c:v>
                </c:pt>
                <c:pt idx="38">
                  <c:v>11.414825</c:v>
                </c:pt>
                <c:pt idx="39">
                  <c:v>11.963228000000001</c:v>
                </c:pt>
                <c:pt idx="40">
                  <c:v>10.210440999999999</c:v>
                </c:pt>
                <c:pt idx="41">
                  <c:v>9.7734279999999991</c:v>
                </c:pt>
                <c:pt idx="42">
                  <c:v>8.9414820000000006</c:v>
                </c:pt>
                <c:pt idx="43">
                  <c:v>9.2109950000000005</c:v>
                </c:pt>
                <c:pt idx="44">
                  <c:v>10.204715</c:v>
                </c:pt>
                <c:pt idx="45">
                  <c:v>9.1911570000000005</c:v>
                </c:pt>
                <c:pt idx="46">
                  <c:v>20.131830999999998</c:v>
                </c:pt>
                <c:pt idx="47">
                  <c:v>17.017686999999999</c:v>
                </c:pt>
                <c:pt idx="48">
                  <c:v>16.132753000000001</c:v>
                </c:pt>
                <c:pt idx="49">
                  <c:v>15.179216</c:v>
                </c:pt>
                <c:pt idx="50">
                  <c:v>14.698499</c:v>
                </c:pt>
                <c:pt idx="51">
                  <c:v>13.876973</c:v>
                </c:pt>
                <c:pt idx="52">
                  <c:v>3.7235849999999999</c:v>
                </c:pt>
                <c:pt idx="53">
                  <c:v>3.495708</c:v>
                </c:pt>
                <c:pt idx="54">
                  <c:v>15.586712</c:v>
                </c:pt>
                <c:pt idx="55">
                  <c:v>3.5044629999999999</c:v>
                </c:pt>
                <c:pt idx="56">
                  <c:v>10.914232</c:v>
                </c:pt>
                <c:pt idx="57">
                  <c:v>9.070449</c:v>
                </c:pt>
                <c:pt idx="58">
                  <c:v>8.9221269999999997</c:v>
                </c:pt>
                <c:pt idx="59">
                  <c:v>8.2045589999999997</c:v>
                </c:pt>
                <c:pt idx="60">
                  <c:v>7.8023730000000002</c:v>
                </c:pt>
                <c:pt idx="61">
                  <c:v>8.9179440000000003</c:v>
                </c:pt>
                <c:pt idx="62">
                  <c:v>7.6007939999999996</c:v>
                </c:pt>
                <c:pt idx="63">
                  <c:v>7.6818809999999997</c:v>
                </c:pt>
                <c:pt idx="64">
                  <c:v>9.1910240000000005</c:v>
                </c:pt>
                <c:pt idx="65">
                  <c:v>4.3275860000000002</c:v>
                </c:pt>
                <c:pt idx="66">
                  <c:v>16.849824999999999</c:v>
                </c:pt>
                <c:pt idx="67">
                  <c:v>13.471095</c:v>
                </c:pt>
                <c:pt idx="68">
                  <c:v>12.987984000000001</c:v>
                </c:pt>
                <c:pt idx="69">
                  <c:v>14.015084999999999</c:v>
                </c:pt>
                <c:pt idx="70">
                  <c:v>13.828215999999999</c:v>
                </c:pt>
                <c:pt idx="71">
                  <c:v>13.574871</c:v>
                </c:pt>
                <c:pt idx="72">
                  <c:v>12.009936</c:v>
                </c:pt>
                <c:pt idx="73">
                  <c:v>13.258842</c:v>
                </c:pt>
                <c:pt idx="74">
                  <c:v>15.261037</c:v>
                </c:pt>
                <c:pt idx="75">
                  <c:v>10.42074</c:v>
                </c:pt>
                <c:pt idx="76">
                  <c:v>35.725670999999998</c:v>
                </c:pt>
                <c:pt idx="77">
                  <c:v>33.379517999999997</c:v>
                </c:pt>
                <c:pt idx="78">
                  <c:v>29.289819000000001</c:v>
                </c:pt>
                <c:pt idx="79">
                  <c:v>27.960339999999999</c:v>
                </c:pt>
                <c:pt idx="80">
                  <c:v>25.803455</c:v>
                </c:pt>
                <c:pt idx="81">
                  <c:v>23.751404000000001</c:v>
                </c:pt>
                <c:pt idx="82">
                  <c:v>23.72598</c:v>
                </c:pt>
                <c:pt idx="83">
                  <c:v>22.630499</c:v>
                </c:pt>
                <c:pt idx="84">
                  <c:v>21.547668999999999</c:v>
                </c:pt>
                <c:pt idx="85">
                  <c:v>14.417516000000001</c:v>
                </c:pt>
                <c:pt idx="86">
                  <c:v>26.582346999999999</c:v>
                </c:pt>
                <c:pt idx="87">
                  <c:v>23.619163</c:v>
                </c:pt>
                <c:pt idx="88">
                  <c:v>20.755018</c:v>
                </c:pt>
                <c:pt idx="89">
                  <c:v>19.677842999999999</c:v>
                </c:pt>
                <c:pt idx="90">
                  <c:v>19.184856</c:v>
                </c:pt>
                <c:pt idx="91">
                  <c:v>17.898008999999998</c:v>
                </c:pt>
                <c:pt idx="92">
                  <c:v>18.441838000000001</c:v>
                </c:pt>
                <c:pt idx="93">
                  <c:v>18.462575999999999</c:v>
                </c:pt>
                <c:pt idx="94">
                  <c:v>18.601111</c:v>
                </c:pt>
                <c:pt idx="95">
                  <c:v>15.455347</c:v>
                </c:pt>
                <c:pt idx="96">
                  <c:v>63.395082000000002</c:v>
                </c:pt>
                <c:pt idx="97">
                  <c:v>61.088684000000001</c:v>
                </c:pt>
                <c:pt idx="98">
                  <c:v>55.494931999999999</c:v>
                </c:pt>
                <c:pt idx="99">
                  <c:v>54.193074000000003</c:v>
                </c:pt>
                <c:pt idx="100">
                  <c:v>55.670851999999996</c:v>
                </c:pt>
                <c:pt idx="101">
                  <c:v>54.407494</c:v>
                </c:pt>
                <c:pt idx="102">
                  <c:v>50.573129000000002</c:v>
                </c:pt>
                <c:pt idx="103">
                  <c:v>53.451236999999999</c:v>
                </c:pt>
                <c:pt idx="104">
                  <c:v>58.921078999999999</c:v>
                </c:pt>
                <c:pt idx="105">
                  <c:v>55.156157999999998</c:v>
                </c:pt>
                <c:pt idx="106">
                  <c:v>33.685720000000003</c:v>
                </c:pt>
                <c:pt idx="107">
                  <c:v>32.441426</c:v>
                </c:pt>
                <c:pt idx="108">
                  <c:v>33.197603000000001</c:v>
                </c:pt>
                <c:pt idx="109">
                  <c:v>33.031660000000002</c:v>
                </c:pt>
                <c:pt idx="110">
                  <c:v>32.696477999999999</c:v>
                </c:pt>
                <c:pt idx="111">
                  <c:v>29.912588</c:v>
                </c:pt>
                <c:pt idx="112">
                  <c:v>35.137259999999998</c:v>
                </c:pt>
                <c:pt idx="113">
                  <c:v>33.383885999999997</c:v>
                </c:pt>
                <c:pt idx="114">
                  <c:v>35.092632999999999</c:v>
                </c:pt>
                <c:pt idx="115">
                  <c:v>34.288735000000003</c:v>
                </c:pt>
              </c:numCache>
            </c:numRef>
          </c:xVal>
          <c:yVal>
            <c:numRef>
              <c:f>SummDataTable!$BN$2:$BN$117</c:f>
              <c:numCache>
                <c:formatCode>General</c:formatCode>
                <c:ptCount val="116"/>
                <c:pt idx="0">
                  <c:v>0</c:v>
                </c:pt>
                <c:pt idx="1">
                  <c:v>0</c:v>
                </c:pt>
                <c:pt idx="2">
                  <c:v>0</c:v>
                </c:pt>
                <c:pt idx="3">
                  <c:v>103</c:v>
                </c:pt>
                <c:pt idx="4">
                  <c:v>190.5</c:v>
                </c:pt>
              </c:numCache>
            </c:numRef>
          </c:yVal>
          <c:smooth val="0"/>
          <c:extLst>
            <c:ext xmlns:c16="http://schemas.microsoft.com/office/drawing/2014/chart" uri="{C3380CC4-5D6E-409C-BE32-E72D297353CC}">
              <c16:uniqueId val="{00000000-8BF1-4BD4-9099-6F7A5FD13AB3}"/>
            </c:ext>
          </c:extLst>
        </c:ser>
        <c:dLbls>
          <c:showLegendKey val="0"/>
          <c:showVal val="0"/>
          <c:showCatName val="0"/>
          <c:showSerName val="0"/>
          <c:showPercent val="0"/>
          <c:showBubbleSize val="0"/>
        </c:dLbls>
        <c:axId val="1263822680"/>
        <c:axId val="1263823664"/>
      </c:scatterChart>
      <c:valAx>
        <c:axId val="126382268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Pool</a:t>
                </a:r>
                <a:r>
                  <a:rPr lang="en-US" baseline="0"/>
                  <a:t>Volume (m3)</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3823664"/>
        <c:crosses val="autoZero"/>
        <c:crossBetween val="midCat"/>
      </c:valAx>
      <c:valAx>
        <c:axId val="1263823664"/>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Hours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382268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PoolVolume and AvgDailyMinDO_Interval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SummDataTable!$BP$1</c:f>
              <c:strCache>
                <c:ptCount val="1"/>
                <c:pt idx="0">
                  <c:v>AvgofDailyMinDO_Interval</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2700" cap="rnd">
                <a:solidFill>
                  <a:schemeClr val="tx1">
                    <a:lumMod val="65000"/>
                    <a:lumOff val="35000"/>
                  </a:schemeClr>
                </a:solidFill>
                <a:prstDash val="solid"/>
              </a:ln>
              <a:effectLst/>
            </c:spPr>
            <c:trendlineType val="linear"/>
            <c:dispRSqr val="1"/>
            <c:dispEq val="0"/>
            <c:trendlineLbl>
              <c:layout>
                <c:manualLayout>
                  <c:x val="-5.2015529308836399E-2"/>
                  <c:y val="-1.5207421988918052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SummDataTable!$AB$2:$AB$117</c:f>
              <c:numCache>
                <c:formatCode>0.00</c:formatCode>
                <c:ptCount val="116"/>
                <c:pt idx="0">
                  <c:v>45.792948000000003</c:v>
                </c:pt>
                <c:pt idx="1">
                  <c:v>39.360689999999998</c:v>
                </c:pt>
                <c:pt idx="2">
                  <c:v>38.659748999999998</c:v>
                </c:pt>
                <c:pt idx="3">
                  <c:v>21.848068000000001</c:v>
                </c:pt>
                <c:pt idx="4">
                  <c:v>2.6378189999999999</c:v>
                </c:pt>
                <c:pt idx="5">
                  <c:v>8.2735000000000003E-2</c:v>
                </c:pt>
                <c:pt idx="6">
                  <c:v>0</c:v>
                </c:pt>
                <c:pt idx="7">
                  <c:v>20.308040999999999</c:v>
                </c:pt>
                <c:pt idx="8">
                  <c:v>20.392747</c:v>
                </c:pt>
                <c:pt idx="9">
                  <c:v>17.896995</c:v>
                </c:pt>
                <c:pt idx="10">
                  <c:v>17.763755</c:v>
                </c:pt>
                <c:pt idx="11">
                  <c:v>16.628834000000001</c:v>
                </c:pt>
                <c:pt idx="12">
                  <c:v>15.439107</c:v>
                </c:pt>
                <c:pt idx="13">
                  <c:v>2.0434000000000001</c:v>
                </c:pt>
                <c:pt idx="14">
                  <c:v>8.4821999999999995E-2</c:v>
                </c:pt>
                <c:pt idx="15">
                  <c:v>0</c:v>
                </c:pt>
                <c:pt idx="16">
                  <c:v>24.059904</c:v>
                </c:pt>
                <c:pt idx="17">
                  <c:v>22.916594</c:v>
                </c:pt>
                <c:pt idx="18">
                  <c:v>21.211209</c:v>
                </c:pt>
                <c:pt idx="19">
                  <c:v>20.062079000000001</c:v>
                </c:pt>
                <c:pt idx="20">
                  <c:v>20.181804</c:v>
                </c:pt>
                <c:pt idx="21">
                  <c:v>19.47662</c:v>
                </c:pt>
                <c:pt idx="22">
                  <c:v>17.380941</c:v>
                </c:pt>
                <c:pt idx="23">
                  <c:v>19.492127</c:v>
                </c:pt>
                <c:pt idx="24">
                  <c:v>17.437078</c:v>
                </c:pt>
                <c:pt idx="25">
                  <c:v>16.235609</c:v>
                </c:pt>
                <c:pt idx="26">
                  <c:v>44.449126</c:v>
                </c:pt>
                <c:pt idx="27">
                  <c:v>46.441223000000001</c:v>
                </c:pt>
                <c:pt idx="28">
                  <c:v>44.023933</c:v>
                </c:pt>
                <c:pt idx="29">
                  <c:v>45.895484000000003</c:v>
                </c:pt>
                <c:pt idx="30">
                  <c:v>48.391463999999999</c:v>
                </c:pt>
                <c:pt idx="31">
                  <c:v>48.662320999999999</c:v>
                </c:pt>
                <c:pt idx="32">
                  <c:v>46.225929999999998</c:v>
                </c:pt>
                <c:pt idx="33">
                  <c:v>48.508200000000002</c:v>
                </c:pt>
                <c:pt idx="34">
                  <c:v>41.806265000000003</c:v>
                </c:pt>
                <c:pt idx="35">
                  <c:v>40.935304000000002</c:v>
                </c:pt>
                <c:pt idx="36">
                  <c:v>16.565367999999999</c:v>
                </c:pt>
                <c:pt idx="37">
                  <c:v>14.075340000000001</c:v>
                </c:pt>
                <c:pt idx="38">
                  <c:v>11.414825</c:v>
                </c:pt>
                <c:pt idx="39">
                  <c:v>11.963228000000001</c:v>
                </c:pt>
                <c:pt idx="40">
                  <c:v>10.210440999999999</c:v>
                </c:pt>
                <c:pt idx="41">
                  <c:v>9.7734279999999991</c:v>
                </c:pt>
                <c:pt idx="42">
                  <c:v>8.9414820000000006</c:v>
                </c:pt>
                <c:pt idx="43">
                  <c:v>9.2109950000000005</c:v>
                </c:pt>
                <c:pt idx="44">
                  <c:v>10.204715</c:v>
                </c:pt>
                <c:pt idx="45">
                  <c:v>9.1911570000000005</c:v>
                </c:pt>
                <c:pt idx="46">
                  <c:v>20.131830999999998</c:v>
                </c:pt>
                <c:pt idx="47">
                  <c:v>17.017686999999999</c:v>
                </c:pt>
                <c:pt idx="48">
                  <c:v>16.132753000000001</c:v>
                </c:pt>
                <c:pt idx="49">
                  <c:v>15.179216</c:v>
                </c:pt>
                <c:pt idx="50">
                  <c:v>14.698499</c:v>
                </c:pt>
                <c:pt idx="51">
                  <c:v>13.876973</c:v>
                </c:pt>
                <c:pt idx="52">
                  <c:v>3.7235849999999999</c:v>
                </c:pt>
                <c:pt idx="53">
                  <c:v>3.495708</c:v>
                </c:pt>
                <c:pt idx="54">
                  <c:v>15.586712</c:v>
                </c:pt>
                <c:pt idx="55">
                  <c:v>3.5044629999999999</c:v>
                </c:pt>
                <c:pt idx="56">
                  <c:v>10.914232</c:v>
                </c:pt>
                <c:pt idx="57">
                  <c:v>9.070449</c:v>
                </c:pt>
                <c:pt idx="58">
                  <c:v>8.9221269999999997</c:v>
                </c:pt>
                <c:pt idx="59">
                  <c:v>8.2045589999999997</c:v>
                </c:pt>
                <c:pt idx="60">
                  <c:v>7.8023730000000002</c:v>
                </c:pt>
                <c:pt idx="61">
                  <c:v>8.9179440000000003</c:v>
                </c:pt>
                <c:pt idx="62">
                  <c:v>7.6007939999999996</c:v>
                </c:pt>
                <c:pt idx="63">
                  <c:v>7.6818809999999997</c:v>
                </c:pt>
                <c:pt idx="64">
                  <c:v>9.1910240000000005</c:v>
                </c:pt>
                <c:pt idx="65">
                  <c:v>4.3275860000000002</c:v>
                </c:pt>
                <c:pt idx="66">
                  <c:v>16.849824999999999</c:v>
                </c:pt>
                <c:pt idx="67">
                  <c:v>13.471095</c:v>
                </c:pt>
                <c:pt idx="68">
                  <c:v>12.987984000000001</c:v>
                </c:pt>
                <c:pt idx="69">
                  <c:v>14.015084999999999</c:v>
                </c:pt>
                <c:pt idx="70">
                  <c:v>13.828215999999999</c:v>
                </c:pt>
                <c:pt idx="71">
                  <c:v>13.574871</c:v>
                </c:pt>
                <c:pt idx="72">
                  <c:v>12.009936</c:v>
                </c:pt>
                <c:pt idx="73">
                  <c:v>13.258842</c:v>
                </c:pt>
                <c:pt idx="74">
                  <c:v>15.261037</c:v>
                </c:pt>
                <c:pt idx="75">
                  <c:v>10.42074</c:v>
                </c:pt>
                <c:pt idx="76">
                  <c:v>35.725670999999998</c:v>
                </c:pt>
                <c:pt idx="77">
                  <c:v>33.379517999999997</c:v>
                </c:pt>
                <c:pt idx="78">
                  <c:v>29.289819000000001</c:v>
                </c:pt>
                <c:pt idx="79">
                  <c:v>27.960339999999999</c:v>
                </c:pt>
                <c:pt idx="80">
                  <c:v>25.803455</c:v>
                </c:pt>
                <c:pt idx="81">
                  <c:v>23.751404000000001</c:v>
                </c:pt>
                <c:pt idx="82">
                  <c:v>23.72598</c:v>
                </c:pt>
                <c:pt idx="83">
                  <c:v>22.630499</c:v>
                </c:pt>
                <c:pt idx="84">
                  <c:v>21.547668999999999</c:v>
                </c:pt>
                <c:pt idx="85">
                  <c:v>14.417516000000001</c:v>
                </c:pt>
                <c:pt idx="86">
                  <c:v>26.582346999999999</c:v>
                </c:pt>
                <c:pt idx="87">
                  <c:v>23.619163</c:v>
                </c:pt>
                <c:pt idx="88">
                  <c:v>20.755018</c:v>
                </c:pt>
                <c:pt idx="89">
                  <c:v>19.677842999999999</c:v>
                </c:pt>
                <c:pt idx="90">
                  <c:v>19.184856</c:v>
                </c:pt>
                <c:pt idx="91">
                  <c:v>17.898008999999998</c:v>
                </c:pt>
                <c:pt idx="92">
                  <c:v>18.441838000000001</c:v>
                </c:pt>
                <c:pt idx="93">
                  <c:v>18.462575999999999</c:v>
                </c:pt>
                <c:pt idx="94">
                  <c:v>18.601111</c:v>
                </c:pt>
                <c:pt idx="95">
                  <c:v>15.455347</c:v>
                </c:pt>
                <c:pt idx="96">
                  <c:v>63.395082000000002</c:v>
                </c:pt>
                <c:pt idx="97">
                  <c:v>61.088684000000001</c:v>
                </c:pt>
                <c:pt idx="98">
                  <c:v>55.494931999999999</c:v>
                </c:pt>
                <c:pt idx="99">
                  <c:v>54.193074000000003</c:v>
                </c:pt>
                <c:pt idx="100">
                  <c:v>55.670851999999996</c:v>
                </c:pt>
                <c:pt idx="101">
                  <c:v>54.407494</c:v>
                </c:pt>
                <c:pt idx="102">
                  <c:v>50.573129000000002</c:v>
                </c:pt>
                <c:pt idx="103">
                  <c:v>53.451236999999999</c:v>
                </c:pt>
                <c:pt idx="104">
                  <c:v>58.921078999999999</c:v>
                </c:pt>
                <c:pt idx="105">
                  <c:v>55.156157999999998</c:v>
                </c:pt>
                <c:pt idx="106">
                  <c:v>33.685720000000003</c:v>
                </c:pt>
                <c:pt idx="107">
                  <c:v>32.441426</c:v>
                </c:pt>
                <c:pt idx="108">
                  <c:v>33.197603000000001</c:v>
                </c:pt>
                <c:pt idx="109">
                  <c:v>33.031660000000002</c:v>
                </c:pt>
                <c:pt idx="110">
                  <c:v>32.696477999999999</c:v>
                </c:pt>
                <c:pt idx="111">
                  <c:v>29.912588</c:v>
                </c:pt>
                <c:pt idx="112">
                  <c:v>35.137259999999998</c:v>
                </c:pt>
                <c:pt idx="113">
                  <c:v>33.383885999999997</c:v>
                </c:pt>
                <c:pt idx="114">
                  <c:v>35.092632999999999</c:v>
                </c:pt>
                <c:pt idx="115">
                  <c:v>34.288735000000003</c:v>
                </c:pt>
              </c:numCache>
            </c:numRef>
          </c:xVal>
          <c:yVal>
            <c:numRef>
              <c:f>SummDataTable!$BP$2:$BP$117</c:f>
              <c:numCache>
                <c:formatCode>0.00</c:formatCode>
                <c:ptCount val="116"/>
                <c:pt idx="0">
                  <c:v>6.8513333333333328</c:v>
                </c:pt>
                <c:pt idx="1">
                  <c:v>7.1523076923076916</c:v>
                </c:pt>
                <c:pt idx="2">
                  <c:v>6.8899999999999988</c:v>
                </c:pt>
                <c:pt idx="3">
                  <c:v>3.1553333333333331</c:v>
                </c:pt>
                <c:pt idx="4">
                  <c:v>1.7715384615384613</c:v>
                </c:pt>
                <c:pt idx="7">
                  <c:v>6.0060000000000011</c:v>
                </c:pt>
                <c:pt idx="8">
                  <c:v>5.2615384615384606</c:v>
                </c:pt>
                <c:pt idx="9">
                  <c:v>2.3407692307692307</c:v>
                </c:pt>
                <c:pt idx="10">
                  <c:v>0.67533333333333334</c:v>
                </c:pt>
                <c:pt idx="11">
                  <c:v>5.5384615384615379E-2</c:v>
                </c:pt>
                <c:pt idx="12">
                  <c:v>1.3125000000000001E-2</c:v>
                </c:pt>
                <c:pt idx="16">
                  <c:v>7.2240000000000002</c:v>
                </c:pt>
                <c:pt idx="17">
                  <c:v>7.4961538461538471</c:v>
                </c:pt>
                <c:pt idx="18">
                  <c:v>6.0915384615384616</c:v>
                </c:pt>
                <c:pt idx="19">
                  <c:v>4.5953333333333335</c:v>
                </c:pt>
                <c:pt idx="20">
                  <c:v>3.4023076923076925</c:v>
                </c:pt>
                <c:pt idx="21">
                  <c:v>1.0493750000000002</c:v>
                </c:pt>
                <c:pt idx="22">
                  <c:v>1.9308333333333332</c:v>
                </c:pt>
                <c:pt idx="23">
                  <c:v>3.5392857142857141</c:v>
                </c:pt>
                <c:pt idx="24">
                  <c:v>5.1333333333333346</c:v>
                </c:pt>
                <c:pt idx="26">
                  <c:v>7.9013333333333344</c:v>
                </c:pt>
                <c:pt idx="27">
                  <c:v>7.8923076923076927</c:v>
                </c:pt>
                <c:pt idx="28">
                  <c:v>7.2884615384615374</c:v>
                </c:pt>
                <c:pt idx="29">
                  <c:v>7.3280000000000003</c:v>
                </c:pt>
                <c:pt idx="30">
                  <c:v>6.8530769230769231</c:v>
                </c:pt>
                <c:pt idx="31">
                  <c:v>4.9799999999999986</c:v>
                </c:pt>
                <c:pt idx="32">
                  <c:v>5.1241666666666665</c:v>
                </c:pt>
                <c:pt idx="33">
                  <c:v>6.5750000000000011</c:v>
                </c:pt>
                <c:pt idx="34">
                  <c:v>8.239333333333331</c:v>
                </c:pt>
                <c:pt idx="36">
                  <c:v>7.641578947368421</c:v>
                </c:pt>
                <c:pt idx="37">
                  <c:v>7.4973333333333336</c:v>
                </c:pt>
                <c:pt idx="38">
                  <c:v>6.9066666666666663</c:v>
                </c:pt>
                <c:pt idx="39">
                  <c:v>7.46</c:v>
                </c:pt>
                <c:pt idx="40">
                  <c:v>7.3546666666666658</c:v>
                </c:pt>
                <c:pt idx="41">
                  <c:v>3.9706249999999996</c:v>
                </c:pt>
                <c:pt idx="42">
                  <c:v>3.6114285714285717</c:v>
                </c:pt>
                <c:pt idx="43">
                  <c:v>3.4353333333333333</c:v>
                </c:pt>
                <c:pt idx="44">
                  <c:v>4.985384615384616</c:v>
                </c:pt>
                <c:pt idx="46">
                  <c:v>7.958947368421053</c:v>
                </c:pt>
                <c:pt idx="47">
                  <c:v>7.1560000000000015</c:v>
                </c:pt>
                <c:pt idx="48">
                  <c:v>5.0113333333333321</c:v>
                </c:pt>
                <c:pt idx="49">
                  <c:v>4.7813333333333334</c:v>
                </c:pt>
                <c:pt idx="50">
                  <c:v>4.8006666666666664</c:v>
                </c:pt>
                <c:pt idx="51">
                  <c:v>3.8324999999999996</c:v>
                </c:pt>
                <c:pt idx="52">
                  <c:v>2.5428571428571431</c:v>
                </c:pt>
                <c:pt idx="53">
                  <c:v>4.1840000000000002</c:v>
                </c:pt>
                <c:pt idx="54">
                  <c:v>5.233076923076923</c:v>
                </c:pt>
                <c:pt idx="56">
                  <c:v>6.2899999999999983</c:v>
                </c:pt>
                <c:pt idx="57">
                  <c:v>6.0953333333333326</c:v>
                </c:pt>
                <c:pt idx="58">
                  <c:v>4.3926666666666669</c:v>
                </c:pt>
                <c:pt idx="59">
                  <c:v>2.3499999999999996</c:v>
                </c:pt>
                <c:pt idx="60">
                  <c:v>1.9746666666666668</c:v>
                </c:pt>
                <c:pt idx="61">
                  <c:v>1.1193749999999998</c:v>
                </c:pt>
                <c:pt idx="62">
                  <c:v>0.62714285714285711</c:v>
                </c:pt>
                <c:pt idx="63">
                  <c:v>3.0333333333333332</c:v>
                </c:pt>
                <c:pt idx="64">
                  <c:v>3.7893333333333339</c:v>
                </c:pt>
                <c:pt idx="76">
                  <c:v>7.5920000000000005</c:v>
                </c:pt>
                <c:pt idx="77">
                  <c:v>7.591764705882353</c:v>
                </c:pt>
                <c:pt idx="78">
                  <c:v>6.8760000000000003</c:v>
                </c:pt>
                <c:pt idx="79">
                  <c:v>6.4906666666666677</c:v>
                </c:pt>
                <c:pt idx="80">
                  <c:v>6.1493333333333338</c:v>
                </c:pt>
                <c:pt idx="81">
                  <c:v>5.6574999999999998</c:v>
                </c:pt>
                <c:pt idx="82">
                  <c:v>5.4750000000000005</c:v>
                </c:pt>
                <c:pt idx="83">
                  <c:v>5.0961538461538458</c:v>
                </c:pt>
                <c:pt idx="84">
                  <c:v>4.5958823529411763</c:v>
                </c:pt>
                <c:pt idx="86">
                  <c:v>7.3719999999999999</c:v>
                </c:pt>
                <c:pt idx="87">
                  <c:v>7.3147058823529401</c:v>
                </c:pt>
                <c:pt idx="88">
                  <c:v>6.6846666666666676</c:v>
                </c:pt>
                <c:pt idx="89">
                  <c:v>6.0713333333333317</c:v>
                </c:pt>
                <c:pt idx="90">
                  <c:v>4.5566666666666684</c:v>
                </c:pt>
                <c:pt idx="91">
                  <c:v>1.9118749999999998</c:v>
                </c:pt>
                <c:pt idx="92">
                  <c:v>1.0050000000000001</c:v>
                </c:pt>
                <c:pt idx="93">
                  <c:v>0.88923076923076927</c:v>
                </c:pt>
                <c:pt idx="94">
                  <c:v>0.83117647058823518</c:v>
                </c:pt>
                <c:pt idx="96">
                  <c:v>8.544666666666668</c:v>
                </c:pt>
                <c:pt idx="97">
                  <c:v>8.5241176470588247</c:v>
                </c:pt>
                <c:pt idx="98">
                  <c:v>8.1813333333333329</c:v>
                </c:pt>
                <c:pt idx="99">
                  <c:v>8.0453333333333301</c:v>
                </c:pt>
                <c:pt idx="100">
                  <c:v>8.0560000000000009</c:v>
                </c:pt>
                <c:pt idx="101">
                  <c:v>7.6137500000000005</c:v>
                </c:pt>
                <c:pt idx="102">
                  <c:v>7.9328571428571424</c:v>
                </c:pt>
                <c:pt idx="103">
                  <c:v>8.4746153846153831</c:v>
                </c:pt>
                <c:pt idx="104">
                  <c:v>9.0358823529411776</c:v>
                </c:pt>
                <c:pt idx="106">
                  <c:v>8.3753333333333337</c:v>
                </c:pt>
                <c:pt idx="107">
                  <c:v>8.61</c:v>
                </c:pt>
                <c:pt idx="108">
                  <c:v>8.4286666666666665</c:v>
                </c:pt>
                <c:pt idx="109">
                  <c:v>8.108666666666668</c:v>
                </c:pt>
                <c:pt idx="110">
                  <c:v>7.9640000000000013</c:v>
                </c:pt>
                <c:pt idx="111">
                  <c:v>8.3262499999999999</c:v>
                </c:pt>
                <c:pt idx="112">
                  <c:v>8.8021428571428579</c:v>
                </c:pt>
                <c:pt idx="113">
                  <c:v>9.2969230769230773</c:v>
                </c:pt>
                <c:pt idx="114">
                  <c:v>9.7429411764705875</c:v>
                </c:pt>
              </c:numCache>
            </c:numRef>
          </c:yVal>
          <c:smooth val="0"/>
          <c:extLst>
            <c:ext xmlns:c16="http://schemas.microsoft.com/office/drawing/2014/chart" uri="{C3380CC4-5D6E-409C-BE32-E72D297353CC}">
              <c16:uniqueId val="{00000000-F6D7-4EAA-A1AE-BB0AEA25D560}"/>
            </c:ext>
          </c:extLst>
        </c:ser>
        <c:dLbls>
          <c:showLegendKey val="0"/>
          <c:showVal val="0"/>
          <c:showCatName val="0"/>
          <c:showSerName val="0"/>
          <c:showPercent val="0"/>
          <c:showBubbleSize val="0"/>
        </c:dLbls>
        <c:axId val="1263822680"/>
        <c:axId val="1263823664"/>
      </c:scatterChart>
      <c:valAx>
        <c:axId val="126382268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PoolVolume (m3)</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3823664"/>
        <c:crosses val="autoZero"/>
        <c:crossBetween val="midCat"/>
      </c:valAx>
      <c:valAx>
        <c:axId val="12638236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Cont</a:t>
                </a:r>
                <a:r>
                  <a:rPr lang="en-US" baseline="0"/>
                  <a:t> </a:t>
                </a:r>
                <a:r>
                  <a:rPr lang="en-US"/>
                  <a:t> DO (mg/L)</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382268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PoolVolume and AvgDailyAvgDO_Interval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SummDataTable!$BS$1</c:f>
              <c:strCache>
                <c:ptCount val="1"/>
                <c:pt idx="0">
                  <c:v>AvgofDailyAvgDO_Interval</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2700" cap="rnd">
                <a:solidFill>
                  <a:schemeClr val="tx1">
                    <a:lumMod val="65000"/>
                    <a:lumOff val="35000"/>
                  </a:schemeClr>
                </a:solidFill>
                <a:prstDash val="solid"/>
              </a:ln>
              <a:effectLst/>
            </c:spPr>
            <c:trendlineType val="linear"/>
            <c:dispRSqr val="1"/>
            <c:dispEq val="0"/>
            <c:trendlineLbl>
              <c:layout>
                <c:manualLayout>
                  <c:x val="-5.2015529308836399E-2"/>
                  <c:y val="-1.5207421988918052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SummDataTable!$AB$2:$AB$117</c:f>
              <c:numCache>
                <c:formatCode>0.00</c:formatCode>
                <c:ptCount val="116"/>
                <c:pt idx="0">
                  <c:v>45.792948000000003</c:v>
                </c:pt>
                <c:pt idx="1">
                  <c:v>39.360689999999998</c:v>
                </c:pt>
                <c:pt idx="2">
                  <c:v>38.659748999999998</c:v>
                </c:pt>
                <c:pt idx="3">
                  <c:v>21.848068000000001</c:v>
                </c:pt>
                <c:pt idx="4">
                  <c:v>2.6378189999999999</c:v>
                </c:pt>
                <c:pt idx="5">
                  <c:v>8.2735000000000003E-2</c:v>
                </c:pt>
                <c:pt idx="6">
                  <c:v>0</c:v>
                </c:pt>
                <c:pt idx="7">
                  <c:v>20.308040999999999</c:v>
                </c:pt>
                <c:pt idx="8">
                  <c:v>20.392747</c:v>
                </c:pt>
                <c:pt idx="9">
                  <c:v>17.896995</c:v>
                </c:pt>
                <c:pt idx="10">
                  <c:v>17.763755</c:v>
                </c:pt>
                <c:pt idx="11">
                  <c:v>16.628834000000001</c:v>
                </c:pt>
                <c:pt idx="12">
                  <c:v>15.439107</c:v>
                </c:pt>
                <c:pt idx="13">
                  <c:v>2.0434000000000001</c:v>
                </c:pt>
                <c:pt idx="14">
                  <c:v>8.4821999999999995E-2</c:v>
                </c:pt>
                <c:pt idx="15">
                  <c:v>0</c:v>
                </c:pt>
                <c:pt idx="16">
                  <c:v>24.059904</c:v>
                </c:pt>
                <c:pt idx="17">
                  <c:v>22.916594</c:v>
                </c:pt>
                <c:pt idx="18">
                  <c:v>21.211209</c:v>
                </c:pt>
                <c:pt idx="19">
                  <c:v>20.062079000000001</c:v>
                </c:pt>
                <c:pt idx="20">
                  <c:v>20.181804</c:v>
                </c:pt>
                <c:pt idx="21">
                  <c:v>19.47662</c:v>
                </c:pt>
                <c:pt idx="22">
                  <c:v>17.380941</c:v>
                </c:pt>
                <c:pt idx="23">
                  <c:v>19.492127</c:v>
                </c:pt>
                <c:pt idx="24">
                  <c:v>17.437078</c:v>
                </c:pt>
                <c:pt idx="25">
                  <c:v>16.235609</c:v>
                </c:pt>
                <c:pt idx="26">
                  <c:v>44.449126</c:v>
                </c:pt>
                <c:pt idx="27">
                  <c:v>46.441223000000001</c:v>
                </c:pt>
                <c:pt idx="28">
                  <c:v>44.023933</c:v>
                </c:pt>
                <c:pt idx="29">
                  <c:v>45.895484000000003</c:v>
                </c:pt>
                <c:pt idx="30">
                  <c:v>48.391463999999999</c:v>
                </c:pt>
                <c:pt idx="31">
                  <c:v>48.662320999999999</c:v>
                </c:pt>
                <c:pt idx="32">
                  <c:v>46.225929999999998</c:v>
                </c:pt>
                <c:pt idx="33">
                  <c:v>48.508200000000002</c:v>
                </c:pt>
                <c:pt idx="34">
                  <c:v>41.806265000000003</c:v>
                </c:pt>
                <c:pt idx="35">
                  <c:v>40.935304000000002</c:v>
                </c:pt>
                <c:pt idx="36">
                  <c:v>16.565367999999999</c:v>
                </c:pt>
                <c:pt idx="37">
                  <c:v>14.075340000000001</c:v>
                </c:pt>
                <c:pt idx="38">
                  <c:v>11.414825</c:v>
                </c:pt>
                <c:pt idx="39">
                  <c:v>11.963228000000001</c:v>
                </c:pt>
                <c:pt idx="40">
                  <c:v>10.210440999999999</c:v>
                </c:pt>
                <c:pt idx="41">
                  <c:v>9.7734279999999991</c:v>
                </c:pt>
                <c:pt idx="42">
                  <c:v>8.9414820000000006</c:v>
                </c:pt>
                <c:pt idx="43">
                  <c:v>9.2109950000000005</c:v>
                </c:pt>
                <c:pt idx="44">
                  <c:v>10.204715</c:v>
                </c:pt>
                <c:pt idx="45">
                  <c:v>9.1911570000000005</c:v>
                </c:pt>
                <c:pt idx="46">
                  <c:v>20.131830999999998</c:v>
                </c:pt>
                <c:pt idx="47">
                  <c:v>17.017686999999999</c:v>
                </c:pt>
                <c:pt idx="48">
                  <c:v>16.132753000000001</c:v>
                </c:pt>
                <c:pt idx="49">
                  <c:v>15.179216</c:v>
                </c:pt>
                <c:pt idx="50">
                  <c:v>14.698499</c:v>
                </c:pt>
                <c:pt idx="51">
                  <c:v>13.876973</c:v>
                </c:pt>
                <c:pt idx="52">
                  <c:v>3.7235849999999999</c:v>
                </c:pt>
                <c:pt idx="53">
                  <c:v>3.495708</c:v>
                </c:pt>
                <c:pt idx="54">
                  <c:v>15.586712</c:v>
                </c:pt>
                <c:pt idx="55">
                  <c:v>3.5044629999999999</c:v>
                </c:pt>
                <c:pt idx="56">
                  <c:v>10.914232</c:v>
                </c:pt>
                <c:pt idx="57">
                  <c:v>9.070449</c:v>
                </c:pt>
                <c:pt idx="58">
                  <c:v>8.9221269999999997</c:v>
                </c:pt>
                <c:pt idx="59">
                  <c:v>8.2045589999999997</c:v>
                </c:pt>
                <c:pt idx="60">
                  <c:v>7.8023730000000002</c:v>
                </c:pt>
                <c:pt idx="61">
                  <c:v>8.9179440000000003</c:v>
                </c:pt>
                <c:pt idx="62">
                  <c:v>7.6007939999999996</c:v>
                </c:pt>
                <c:pt idx="63">
                  <c:v>7.6818809999999997</c:v>
                </c:pt>
                <c:pt idx="64">
                  <c:v>9.1910240000000005</c:v>
                </c:pt>
                <c:pt idx="65">
                  <c:v>4.3275860000000002</c:v>
                </c:pt>
                <c:pt idx="66">
                  <c:v>16.849824999999999</c:v>
                </c:pt>
                <c:pt idx="67">
                  <c:v>13.471095</c:v>
                </c:pt>
                <c:pt idx="68">
                  <c:v>12.987984000000001</c:v>
                </c:pt>
                <c:pt idx="69">
                  <c:v>14.015084999999999</c:v>
                </c:pt>
                <c:pt idx="70">
                  <c:v>13.828215999999999</c:v>
                </c:pt>
                <c:pt idx="71">
                  <c:v>13.574871</c:v>
                </c:pt>
                <c:pt idx="72">
                  <c:v>12.009936</c:v>
                </c:pt>
                <c:pt idx="73">
                  <c:v>13.258842</c:v>
                </c:pt>
                <c:pt idx="74">
                  <c:v>15.261037</c:v>
                </c:pt>
                <c:pt idx="75">
                  <c:v>10.42074</c:v>
                </c:pt>
                <c:pt idx="76">
                  <c:v>35.725670999999998</c:v>
                </c:pt>
                <c:pt idx="77">
                  <c:v>33.379517999999997</c:v>
                </c:pt>
                <c:pt idx="78">
                  <c:v>29.289819000000001</c:v>
                </c:pt>
                <c:pt idx="79">
                  <c:v>27.960339999999999</c:v>
                </c:pt>
                <c:pt idx="80">
                  <c:v>25.803455</c:v>
                </c:pt>
                <c:pt idx="81">
                  <c:v>23.751404000000001</c:v>
                </c:pt>
                <c:pt idx="82">
                  <c:v>23.72598</c:v>
                </c:pt>
                <c:pt idx="83">
                  <c:v>22.630499</c:v>
                </c:pt>
                <c:pt idx="84">
                  <c:v>21.547668999999999</c:v>
                </c:pt>
                <c:pt idx="85">
                  <c:v>14.417516000000001</c:v>
                </c:pt>
                <c:pt idx="86">
                  <c:v>26.582346999999999</c:v>
                </c:pt>
                <c:pt idx="87">
                  <c:v>23.619163</c:v>
                </c:pt>
                <c:pt idx="88">
                  <c:v>20.755018</c:v>
                </c:pt>
                <c:pt idx="89">
                  <c:v>19.677842999999999</c:v>
                </c:pt>
                <c:pt idx="90">
                  <c:v>19.184856</c:v>
                </c:pt>
                <c:pt idx="91">
                  <c:v>17.898008999999998</c:v>
                </c:pt>
                <c:pt idx="92">
                  <c:v>18.441838000000001</c:v>
                </c:pt>
                <c:pt idx="93">
                  <c:v>18.462575999999999</c:v>
                </c:pt>
                <c:pt idx="94">
                  <c:v>18.601111</c:v>
                </c:pt>
                <c:pt idx="95">
                  <c:v>15.455347</c:v>
                </c:pt>
                <c:pt idx="96">
                  <c:v>63.395082000000002</c:v>
                </c:pt>
                <c:pt idx="97">
                  <c:v>61.088684000000001</c:v>
                </c:pt>
                <c:pt idx="98">
                  <c:v>55.494931999999999</c:v>
                </c:pt>
                <c:pt idx="99">
                  <c:v>54.193074000000003</c:v>
                </c:pt>
                <c:pt idx="100">
                  <c:v>55.670851999999996</c:v>
                </c:pt>
                <c:pt idx="101">
                  <c:v>54.407494</c:v>
                </c:pt>
                <c:pt idx="102">
                  <c:v>50.573129000000002</c:v>
                </c:pt>
                <c:pt idx="103">
                  <c:v>53.451236999999999</c:v>
                </c:pt>
                <c:pt idx="104">
                  <c:v>58.921078999999999</c:v>
                </c:pt>
                <c:pt idx="105">
                  <c:v>55.156157999999998</c:v>
                </c:pt>
                <c:pt idx="106">
                  <c:v>33.685720000000003</c:v>
                </c:pt>
                <c:pt idx="107">
                  <c:v>32.441426</c:v>
                </c:pt>
                <c:pt idx="108">
                  <c:v>33.197603000000001</c:v>
                </c:pt>
                <c:pt idx="109">
                  <c:v>33.031660000000002</c:v>
                </c:pt>
                <c:pt idx="110">
                  <c:v>32.696477999999999</c:v>
                </c:pt>
                <c:pt idx="111">
                  <c:v>29.912588</c:v>
                </c:pt>
                <c:pt idx="112">
                  <c:v>35.137259999999998</c:v>
                </c:pt>
                <c:pt idx="113">
                  <c:v>33.383885999999997</c:v>
                </c:pt>
                <c:pt idx="114">
                  <c:v>35.092632999999999</c:v>
                </c:pt>
                <c:pt idx="115">
                  <c:v>34.288735000000003</c:v>
                </c:pt>
              </c:numCache>
            </c:numRef>
          </c:xVal>
          <c:yVal>
            <c:numRef>
              <c:f>SummDataTable!$BS$2:$BS$117</c:f>
              <c:numCache>
                <c:formatCode>0.00</c:formatCode>
                <c:ptCount val="116"/>
                <c:pt idx="0">
                  <c:v>7.3717245948557855</c:v>
                </c:pt>
                <c:pt idx="1">
                  <c:v>7.9928621928141164</c:v>
                </c:pt>
                <c:pt idx="2">
                  <c:v>7.903694757727652</c:v>
                </c:pt>
                <c:pt idx="3">
                  <c:v>4.1187518274853794</c:v>
                </c:pt>
                <c:pt idx="4">
                  <c:v>2.7925818452380957</c:v>
                </c:pt>
                <c:pt idx="7">
                  <c:v>6.2810264837819192</c:v>
                </c:pt>
                <c:pt idx="8">
                  <c:v>5.6022647144522146</c:v>
                </c:pt>
                <c:pt idx="9">
                  <c:v>3.2650998931623931</c:v>
                </c:pt>
                <c:pt idx="10">
                  <c:v>1.1041160230352307</c:v>
                </c:pt>
                <c:pt idx="11">
                  <c:v>0.47612481546231539</c:v>
                </c:pt>
                <c:pt idx="12">
                  <c:v>0.31560647035256406</c:v>
                </c:pt>
                <c:pt idx="16">
                  <c:v>7.8023349396255686</c:v>
                </c:pt>
                <c:pt idx="17">
                  <c:v>7.9684024007038703</c:v>
                </c:pt>
                <c:pt idx="18">
                  <c:v>6.9810025925925938</c:v>
                </c:pt>
                <c:pt idx="19">
                  <c:v>6.5885688476013922</c:v>
                </c:pt>
                <c:pt idx="20">
                  <c:v>6.092422809711862</c:v>
                </c:pt>
                <c:pt idx="21">
                  <c:v>3.7167578394644503</c:v>
                </c:pt>
                <c:pt idx="22">
                  <c:v>4.6229984910922406</c:v>
                </c:pt>
                <c:pt idx="23">
                  <c:v>5.5899025702497758</c:v>
                </c:pt>
                <c:pt idx="24">
                  <c:v>6.9453998998998987</c:v>
                </c:pt>
                <c:pt idx="26">
                  <c:v>8.5296570097031061</c:v>
                </c:pt>
                <c:pt idx="27">
                  <c:v>8.9030826919894075</c:v>
                </c:pt>
                <c:pt idx="28">
                  <c:v>8.37331500967586</c:v>
                </c:pt>
                <c:pt idx="29">
                  <c:v>8.3767093253968259</c:v>
                </c:pt>
                <c:pt idx="30">
                  <c:v>7.9213288398692816</c:v>
                </c:pt>
                <c:pt idx="31">
                  <c:v>6.1470312500000004</c:v>
                </c:pt>
                <c:pt idx="32">
                  <c:v>6.0856666984975822</c:v>
                </c:pt>
                <c:pt idx="33">
                  <c:v>7.590386811105561</c:v>
                </c:pt>
                <c:pt idx="34">
                  <c:v>9.0536558111603842</c:v>
                </c:pt>
                <c:pt idx="36">
                  <c:v>8.0077075501253141</c:v>
                </c:pt>
                <c:pt idx="37">
                  <c:v>7.8335686728395073</c:v>
                </c:pt>
                <c:pt idx="38">
                  <c:v>7.2484528989756827</c:v>
                </c:pt>
                <c:pt idx="39">
                  <c:v>8.4087733731071488</c:v>
                </c:pt>
                <c:pt idx="40">
                  <c:v>8.3051419749896649</c:v>
                </c:pt>
                <c:pt idx="41">
                  <c:v>6.4668649320485256</c:v>
                </c:pt>
                <c:pt idx="42">
                  <c:v>6.7004206822671089</c:v>
                </c:pt>
                <c:pt idx="43">
                  <c:v>6.1731546136653908</c:v>
                </c:pt>
                <c:pt idx="44">
                  <c:v>7.2294559640522866</c:v>
                </c:pt>
                <c:pt idx="46">
                  <c:v>8.6258734637395627</c:v>
                </c:pt>
                <c:pt idx="47">
                  <c:v>7.9616215780998383</c:v>
                </c:pt>
                <c:pt idx="48">
                  <c:v>6.6339836111111117</c:v>
                </c:pt>
                <c:pt idx="49">
                  <c:v>6.6816043771043772</c:v>
                </c:pt>
                <c:pt idx="50">
                  <c:v>6.609758853882524</c:v>
                </c:pt>
                <c:pt idx="51">
                  <c:v>5.3136760834420969</c:v>
                </c:pt>
                <c:pt idx="52">
                  <c:v>3.6038728252879202</c:v>
                </c:pt>
                <c:pt idx="53">
                  <c:v>4.9382736111111107</c:v>
                </c:pt>
                <c:pt idx="54">
                  <c:v>6.7217320165945171</c:v>
                </c:pt>
                <c:pt idx="56">
                  <c:v>6.7895898078529653</c:v>
                </c:pt>
                <c:pt idx="57">
                  <c:v>6.4584833293017256</c:v>
                </c:pt>
                <c:pt idx="58">
                  <c:v>5.4524242864693431</c:v>
                </c:pt>
                <c:pt idx="59">
                  <c:v>4.3928311965811968</c:v>
                </c:pt>
                <c:pt idx="60">
                  <c:v>3.7426858204688398</c:v>
                </c:pt>
                <c:pt idx="61">
                  <c:v>2.544480832122094</c:v>
                </c:pt>
                <c:pt idx="62">
                  <c:v>1.8404319782168184</c:v>
                </c:pt>
                <c:pt idx="63">
                  <c:v>4.2446539888682748</c:v>
                </c:pt>
                <c:pt idx="64">
                  <c:v>4.9714994842322415</c:v>
                </c:pt>
                <c:pt idx="76">
                  <c:v>8.0799025005041312</c:v>
                </c:pt>
                <c:pt idx="77">
                  <c:v>8.3074932275541773</c:v>
                </c:pt>
                <c:pt idx="78">
                  <c:v>7.8379013031861255</c:v>
                </c:pt>
                <c:pt idx="79">
                  <c:v>7.8242197369783559</c:v>
                </c:pt>
                <c:pt idx="80">
                  <c:v>7.3591102394767649</c:v>
                </c:pt>
                <c:pt idx="81">
                  <c:v>6.6407723487523542</c:v>
                </c:pt>
                <c:pt idx="82">
                  <c:v>6.3411868622448981</c:v>
                </c:pt>
                <c:pt idx="83">
                  <c:v>5.8005383584495434</c:v>
                </c:pt>
                <c:pt idx="84">
                  <c:v>5.5802237413533042</c:v>
                </c:pt>
                <c:pt idx="86">
                  <c:v>7.859920442908348</c:v>
                </c:pt>
                <c:pt idx="87">
                  <c:v>7.9180497339310056</c:v>
                </c:pt>
                <c:pt idx="88">
                  <c:v>7.2074452146690531</c:v>
                </c:pt>
                <c:pt idx="89">
                  <c:v>6.4943461892399199</c:v>
                </c:pt>
                <c:pt idx="90">
                  <c:v>5.2920893669785745</c:v>
                </c:pt>
                <c:pt idx="91">
                  <c:v>2.8056994554924239</c:v>
                </c:pt>
                <c:pt idx="92">
                  <c:v>1.6667628968253965</c:v>
                </c:pt>
                <c:pt idx="93">
                  <c:v>1.5494609863176041</c:v>
                </c:pt>
                <c:pt idx="94">
                  <c:v>1.4015400010133252</c:v>
                </c:pt>
                <c:pt idx="96">
                  <c:v>8.87441695090439</c:v>
                </c:pt>
                <c:pt idx="97">
                  <c:v>9.0448976831298573</c:v>
                </c:pt>
                <c:pt idx="98">
                  <c:v>8.7768219444444444</c:v>
                </c:pt>
                <c:pt idx="99">
                  <c:v>8.6990024154589367</c:v>
                </c:pt>
                <c:pt idx="100">
                  <c:v>8.764445328282827</c:v>
                </c:pt>
                <c:pt idx="101">
                  <c:v>8.3831860783566476</c:v>
                </c:pt>
                <c:pt idx="102">
                  <c:v>8.5573674242424236</c:v>
                </c:pt>
                <c:pt idx="103">
                  <c:v>8.9851274118934619</c:v>
                </c:pt>
                <c:pt idx="104">
                  <c:v>9.5241471109720486</c:v>
                </c:pt>
                <c:pt idx="106">
                  <c:v>8.6706727777777797</c:v>
                </c:pt>
                <c:pt idx="107">
                  <c:v>8.9756998614663264</c:v>
                </c:pt>
                <c:pt idx="108">
                  <c:v>8.8499890873015872</c:v>
                </c:pt>
                <c:pt idx="109">
                  <c:v>8.5340290249433117</c:v>
                </c:pt>
                <c:pt idx="110">
                  <c:v>8.5779168144208047</c:v>
                </c:pt>
                <c:pt idx="111">
                  <c:v>8.6796014492753635</c:v>
                </c:pt>
                <c:pt idx="112">
                  <c:v>9.080136904761904</c:v>
                </c:pt>
                <c:pt idx="113">
                  <c:v>9.5301675306577476</c:v>
                </c:pt>
                <c:pt idx="114">
                  <c:v>9.9907510123614642</c:v>
                </c:pt>
              </c:numCache>
            </c:numRef>
          </c:yVal>
          <c:smooth val="0"/>
          <c:extLst>
            <c:ext xmlns:c16="http://schemas.microsoft.com/office/drawing/2014/chart" uri="{C3380CC4-5D6E-409C-BE32-E72D297353CC}">
              <c16:uniqueId val="{00000000-F904-4033-BC2F-2FA95530BB1C}"/>
            </c:ext>
          </c:extLst>
        </c:ser>
        <c:dLbls>
          <c:showLegendKey val="0"/>
          <c:showVal val="0"/>
          <c:showCatName val="0"/>
          <c:showSerName val="0"/>
          <c:showPercent val="0"/>
          <c:showBubbleSize val="0"/>
        </c:dLbls>
        <c:axId val="1263822680"/>
        <c:axId val="1263823664"/>
      </c:scatterChart>
      <c:valAx>
        <c:axId val="126382268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PoolVoulme (m3)</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3823664"/>
        <c:crosses val="autoZero"/>
        <c:crossBetween val="midCat"/>
      </c:valAx>
      <c:valAx>
        <c:axId val="12638236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Discrete DO (mg/L)</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382268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PoolVolume and AvgDailyMaxDO_Interval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SummDataTable!$BU$1</c:f>
              <c:strCache>
                <c:ptCount val="1"/>
                <c:pt idx="0">
                  <c:v>AvgofDailyMaxDO_Interval</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2700" cap="rnd">
                <a:solidFill>
                  <a:schemeClr val="tx1">
                    <a:lumMod val="65000"/>
                    <a:lumOff val="35000"/>
                  </a:schemeClr>
                </a:solidFill>
                <a:prstDash val="solid"/>
              </a:ln>
              <a:effectLst/>
            </c:spPr>
            <c:trendlineType val="linear"/>
            <c:dispRSqr val="1"/>
            <c:dispEq val="0"/>
            <c:trendlineLbl>
              <c:layout>
                <c:manualLayout>
                  <c:x val="-5.2015529308836399E-2"/>
                  <c:y val="-1.5207421988918052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SummDataTable!$AB$2:$AB$117</c:f>
              <c:numCache>
                <c:formatCode>0.00</c:formatCode>
                <c:ptCount val="116"/>
                <c:pt idx="0">
                  <c:v>45.792948000000003</c:v>
                </c:pt>
                <c:pt idx="1">
                  <c:v>39.360689999999998</c:v>
                </c:pt>
                <c:pt idx="2">
                  <c:v>38.659748999999998</c:v>
                </c:pt>
                <c:pt idx="3">
                  <c:v>21.848068000000001</c:v>
                </c:pt>
                <c:pt idx="4">
                  <c:v>2.6378189999999999</c:v>
                </c:pt>
                <c:pt idx="5">
                  <c:v>8.2735000000000003E-2</c:v>
                </c:pt>
                <c:pt idx="6">
                  <c:v>0</c:v>
                </c:pt>
                <c:pt idx="7">
                  <c:v>20.308040999999999</c:v>
                </c:pt>
                <c:pt idx="8">
                  <c:v>20.392747</c:v>
                </c:pt>
                <c:pt idx="9">
                  <c:v>17.896995</c:v>
                </c:pt>
                <c:pt idx="10">
                  <c:v>17.763755</c:v>
                </c:pt>
                <c:pt idx="11">
                  <c:v>16.628834000000001</c:v>
                </c:pt>
                <c:pt idx="12">
                  <c:v>15.439107</c:v>
                </c:pt>
                <c:pt idx="13">
                  <c:v>2.0434000000000001</c:v>
                </c:pt>
                <c:pt idx="14">
                  <c:v>8.4821999999999995E-2</c:v>
                </c:pt>
                <c:pt idx="15">
                  <c:v>0</c:v>
                </c:pt>
                <c:pt idx="16">
                  <c:v>24.059904</c:v>
                </c:pt>
                <c:pt idx="17">
                  <c:v>22.916594</c:v>
                </c:pt>
                <c:pt idx="18">
                  <c:v>21.211209</c:v>
                </c:pt>
                <c:pt idx="19">
                  <c:v>20.062079000000001</c:v>
                </c:pt>
                <c:pt idx="20">
                  <c:v>20.181804</c:v>
                </c:pt>
                <c:pt idx="21">
                  <c:v>19.47662</c:v>
                </c:pt>
                <c:pt idx="22">
                  <c:v>17.380941</c:v>
                </c:pt>
                <c:pt idx="23">
                  <c:v>19.492127</c:v>
                </c:pt>
                <c:pt idx="24">
                  <c:v>17.437078</c:v>
                </c:pt>
                <c:pt idx="25">
                  <c:v>16.235609</c:v>
                </c:pt>
                <c:pt idx="26">
                  <c:v>44.449126</c:v>
                </c:pt>
                <c:pt idx="27">
                  <c:v>46.441223000000001</c:v>
                </c:pt>
                <c:pt idx="28">
                  <c:v>44.023933</c:v>
                </c:pt>
                <c:pt idx="29">
                  <c:v>45.895484000000003</c:v>
                </c:pt>
                <c:pt idx="30">
                  <c:v>48.391463999999999</c:v>
                </c:pt>
                <c:pt idx="31">
                  <c:v>48.662320999999999</c:v>
                </c:pt>
                <c:pt idx="32">
                  <c:v>46.225929999999998</c:v>
                </c:pt>
                <c:pt idx="33">
                  <c:v>48.508200000000002</c:v>
                </c:pt>
                <c:pt idx="34">
                  <c:v>41.806265000000003</c:v>
                </c:pt>
                <c:pt idx="35">
                  <c:v>40.935304000000002</c:v>
                </c:pt>
                <c:pt idx="36">
                  <c:v>16.565367999999999</c:v>
                </c:pt>
                <c:pt idx="37">
                  <c:v>14.075340000000001</c:v>
                </c:pt>
                <c:pt idx="38">
                  <c:v>11.414825</c:v>
                </c:pt>
                <c:pt idx="39">
                  <c:v>11.963228000000001</c:v>
                </c:pt>
                <c:pt idx="40">
                  <c:v>10.210440999999999</c:v>
                </c:pt>
                <c:pt idx="41">
                  <c:v>9.7734279999999991</c:v>
                </c:pt>
                <c:pt idx="42">
                  <c:v>8.9414820000000006</c:v>
                </c:pt>
                <c:pt idx="43">
                  <c:v>9.2109950000000005</c:v>
                </c:pt>
                <c:pt idx="44">
                  <c:v>10.204715</c:v>
                </c:pt>
                <c:pt idx="45">
                  <c:v>9.1911570000000005</c:v>
                </c:pt>
                <c:pt idx="46">
                  <c:v>20.131830999999998</c:v>
                </c:pt>
                <c:pt idx="47">
                  <c:v>17.017686999999999</c:v>
                </c:pt>
                <c:pt idx="48">
                  <c:v>16.132753000000001</c:v>
                </c:pt>
                <c:pt idx="49">
                  <c:v>15.179216</c:v>
                </c:pt>
                <c:pt idx="50">
                  <c:v>14.698499</c:v>
                </c:pt>
                <c:pt idx="51">
                  <c:v>13.876973</c:v>
                </c:pt>
                <c:pt idx="52">
                  <c:v>3.7235849999999999</c:v>
                </c:pt>
                <c:pt idx="53">
                  <c:v>3.495708</c:v>
                </c:pt>
                <c:pt idx="54">
                  <c:v>15.586712</c:v>
                </c:pt>
                <c:pt idx="55">
                  <c:v>3.5044629999999999</c:v>
                </c:pt>
                <c:pt idx="56">
                  <c:v>10.914232</c:v>
                </c:pt>
                <c:pt idx="57">
                  <c:v>9.070449</c:v>
                </c:pt>
                <c:pt idx="58">
                  <c:v>8.9221269999999997</c:v>
                </c:pt>
                <c:pt idx="59">
                  <c:v>8.2045589999999997</c:v>
                </c:pt>
                <c:pt idx="60">
                  <c:v>7.8023730000000002</c:v>
                </c:pt>
                <c:pt idx="61">
                  <c:v>8.9179440000000003</c:v>
                </c:pt>
                <c:pt idx="62">
                  <c:v>7.6007939999999996</c:v>
                </c:pt>
                <c:pt idx="63">
                  <c:v>7.6818809999999997</c:v>
                </c:pt>
                <c:pt idx="64">
                  <c:v>9.1910240000000005</c:v>
                </c:pt>
                <c:pt idx="65">
                  <c:v>4.3275860000000002</c:v>
                </c:pt>
                <c:pt idx="66">
                  <c:v>16.849824999999999</c:v>
                </c:pt>
                <c:pt idx="67">
                  <c:v>13.471095</c:v>
                </c:pt>
                <c:pt idx="68">
                  <c:v>12.987984000000001</c:v>
                </c:pt>
                <c:pt idx="69">
                  <c:v>14.015084999999999</c:v>
                </c:pt>
                <c:pt idx="70">
                  <c:v>13.828215999999999</c:v>
                </c:pt>
                <c:pt idx="71">
                  <c:v>13.574871</c:v>
                </c:pt>
                <c:pt idx="72">
                  <c:v>12.009936</c:v>
                </c:pt>
                <c:pt idx="73">
                  <c:v>13.258842</c:v>
                </c:pt>
                <c:pt idx="74">
                  <c:v>15.261037</c:v>
                </c:pt>
                <c:pt idx="75">
                  <c:v>10.42074</c:v>
                </c:pt>
                <c:pt idx="76">
                  <c:v>35.725670999999998</c:v>
                </c:pt>
                <c:pt idx="77">
                  <c:v>33.379517999999997</c:v>
                </c:pt>
                <c:pt idx="78">
                  <c:v>29.289819000000001</c:v>
                </c:pt>
                <c:pt idx="79">
                  <c:v>27.960339999999999</c:v>
                </c:pt>
                <c:pt idx="80">
                  <c:v>25.803455</c:v>
                </c:pt>
                <c:pt idx="81">
                  <c:v>23.751404000000001</c:v>
                </c:pt>
                <c:pt idx="82">
                  <c:v>23.72598</c:v>
                </c:pt>
                <c:pt idx="83">
                  <c:v>22.630499</c:v>
                </c:pt>
                <c:pt idx="84">
                  <c:v>21.547668999999999</c:v>
                </c:pt>
                <c:pt idx="85">
                  <c:v>14.417516000000001</c:v>
                </c:pt>
                <c:pt idx="86">
                  <c:v>26.582346999999999</c:v>
                </c:pt>
                <c:pt idx="87">
                  <c:v>23.619163</c:v>
                </c:pt>
                <c:pt idx="88">
                  <c:v>20.755018</c:v>
                </c:pt>
                <c:pt idx="89">
                  <c:v>19.677842999999999</c:v>
                </c:pt>
                <c:pt idx="90">
                  <c:v>19.184856</c:v>
                </c:pt>
                <c:pt idx="91">
                  <c:v>17.898008999999998</c:v>
                </c:pt>
                <c:pt idx="92">
                  <c:v>18.441838000000001</c:v>
                </c:pt>
                <c:pt idx="93">
                  <c:v>18.462575999999999</c:v>
                </c:pt>
                <c:pt idx="94">
                  <c:v>18.601111</c:v>
                </c:pt>
                <c:pt idx="95">
                  <c:v>15.455347</c:v>
                </c:pt>
                <c:pt idx="96">
                  <c:v>63.395082000000002</c:v>
                </c:pt>
                <c:pt idx="97">
                  <c:v>61.088684000000001</c:v>
                </c:pt>
                <c:pt idx="98">
                  <c:v>55.494931999999999</c:v>
                </c:pt>
                <c:pt idx="99">
                  <c:v>54.193074000000003</c:v>
                </c:pt>
                <c:pt idx="100">
                  <c:v>55.670851999999996</c:v>
                </c:pt>
                <c:pt idx="101">
                  <c:v>54.407494</c:v>
                </c:pt>
                <c:pt idx="102">
                  <c:v>50.573129000000002</c:v>
                </c:pt>
                <c:pt idx="103">
                  <c:v>53.451236999999999</c:v>
                </c:pt>
                <c:pt idx="104">
                  <c:v>58.921078999999999</c:v>
                </c:pt>
                <c:pt idx="105">
                  <c:v>55.156157999999998</c:v>
                </c:pt>
                <c:pt idx="106">
                  <c:v>33.685720000000003</c:v>
                </c:pt>
                <c:pt idx="107">
                  <c:v>32.441426</c:v>
                </c:pt>
                <c:pt idx="108">
                  <c:v>33.197603000000001</c:v>
                </c:pt>
                <c:pt idx="109">
                  <c:v>33.031660000000002</c:v>
                </c:pt>
                <c:pt idx="110">
                  <c:v>32.696477999999999</c:v>
                </c:pt>
                <c:pt idx="111">
                  <c:v>29.912588</c:v>
                </c:pt>
                <c:pt idx="112">
                  <c:v>35.137259999999998</c:v>
                </c:pt>
                <c:pt idx="113">
                  <c:v>33.383885999999997</c:v>
                </c:pt>
                <c:pt idx="114">
                  <c:v>35.092632999999999</c:v>
                </c:pt>
                <c:pt idx="115">
                  <c:v>34.288735000000003</c:v>
                </c:pt>
              </c:numCache>
            </c:numRef>
          </c:xVal>
          <c:yVal>
            <c:numRef>
              <c:f>SummDataTable!$BU$2:$BU$117</c:f>
              <c:numCache>
                <c:formatCode>0.00</c:formatCode>
                <c:ptCount val="116"/>
                <c:pt idx="0">
                  <c:v>8.0620000000000012</c:v>
                </c:pt>
                <c:pt idx="1">
                  <c:v>8.8907692307692301</c:v>
                </c:pt>
                <c:pt idx="2">
                  <c:v>9.3353333333333328</c:v>
                </c:pt>
                <c:pt idx="3">
                  <c:v>5.221333333333332</c:v>
                </c:pt>
                <c:pt idx="4">
                  <c:v>3.8526666666666665</c:v>
                </c:pt>
                <c:pt idx="7">
                  <c:v>6.6253333333333329</c:v>
                </c:pt>
                <c:pt idx="8">
                  <c:v>6.0330769230769246</c:v>
                </c:pt>
                <c:pt idx="9">
                  <c:v>3.8540000000000005</c:v>
                </c:pt>
                <c:pt idx="10">
                  <c:v>1.7646666666666666</c:v>
                </c:pt>
                <c:pt idx="11">
                  <c:v>1.6213333333333333</c:v>
                </c:pt>
                <c:pt idx="12">
                  <c:v>0.98937500000000023</c:v>
                </c:pt>
                <c:pt idx="16">
                  <c:v>8.3586666666666662</c:v>
                </c:pt>
                <c:pt idx="17">
                  <c:v>8.6323076923076929</c:v>
                </c:pt>
                <c:pt idx="18">
                  <c:v>7.78</c:v>
                </c:pt>
                <c:pt idx="19">
                  <c:v>7.8446666666666669</c:v>
                </c:pt>
                <c:pt idx="20">
                  <c:v>8.0886666666666667</c:v>
                </c:pt>
                <c:pt idx="21">
                  <c:v>7.6106249999999998</c:v>
                </c:pt>
                <c:pt idx="22">
                  <c:v>8.3421428571428589</c:v>
                </c:pt>
                <c:pt idx="23">
                  <c:v>6.63</c:v>
                </c:pt>
                <c:pt idx="24">
                  <c:v>7.8799999999999981</c:v>
                </c:pt>
                <c:pt idx="26">
                  <c:v>9.2346666666666675</c:v>
                </c:pt>
                <c:pt idx="27">
                  <c:v>9.6323076923076929</c:v>
                </c:pt>
                <c:pt idx="28">
                  <c:v>9.0586666666666655</c:v>
                </c:pt>
                <c:pt idx="29">
                  <c:v>9.1513333333333335</c:v>
                </c:pt>
                <c:pt idx="30">
                  <c:v>8.7140000000000004</c:v>
                </c:pt>
                <c:pt idx="31">
                  <c:v>7.2293750000000001</c:v>
                </c:pt>
                <c:pt idx="32">
                  <c:v>6.9428571428571431</c:v>
                </c:pt>
                <c:pt idx="33">
                  <c:v>8.3607142857142858</c:v>
                </c:pt>
                <c:pt idx="34">
                  <c:v>9.5839999999999979</c:v>
                </c:pt>
                <c:pt idx="36">
                  <c:v>8.4015789473684226</c:v>
                </c:pt>
                <c:pt idx="37">
                  <c:v>8.1486666666666654</c:v>
                </c:pt>
                <c:pt idx="38">
                  <c:v>7.616666666666668</c:v>
                </c:pt>
                <c:pt idx="39">
                  <c:v>9.1519999999999992</c:v>
                </c:pt>
                <c:pt idx="40">
                  <c:v>9.4593333333333316</c:v>
                </c:pt>
                <c:pt idx="41">
                  <c:v>7.9612499999999997</c:v>
                </c:pt>
                <c:pt idx="42">
                  <c:v>8.3564285714285713</c:v>
                </c:pt>
                <c:pt idx="43">
                  <c:v>7.7220000000000004</c:v>
                </c:pt>
                <c:pt idx="44">
                  <c:v>9.2380000000000013</c:v>
                </c:pt>
                <c:pt idx="46">
                  <c:v>9.9268421052631588</c:v>
                </c:pt>
                <c:pt idx="47">
                  <c:v>9.6099999999999977</c:v>
                </c:pt>
                <c:pt idx="48">
                  <c:v>8.2779999999999987</c:v>
                </c:pt>
                <c:pt idx="49">
                  <c:v>8.3026666666666671</c:v>
                </c:pt>
                <c:pt idx="50">
                  <c:v>9.038000000000002</c:v>
                </c:pt>
                <c:pt idx="51">
                  <c:v>6.841874999999999</c:v>
                </c:pt>
                <c:pt idx="52">
                  <c:v>5.0542857142857134</c:v>
                </c:pt>
                <c:pt idx="53">
                  <c:v>5.6806666666666663</c:v>
                </c:pt>
                <c:pt idx="54">
                  <c:v>7.7019999999999991</c:v>
                </c:pt>
                <c:pt idx="56">
                  <c:v>7.2633333333333328</c:v>
                </c:pt>
                <c:pt idx="57">
                  <c:v>6.9373333333333331</c:v>
                </c:pt>
                <c:pt idx="58">
                  <c:v>5.9553333333333338</c:v>
                </c:pt>
                <c:pt idx="59">
                  <c:v>5.6333333333333337</c:v>
                </c:pt>
                <c:pt idx="60">
                  <c:v>4.8380000000000001</c:v>
                </c:pt>
                <c:pt idx="61">
                  <c:v>3.1624999999999996</c:v>
                </c:pt>
                <c:pt idx="62">
                  <c:v>3.1035714285714286</c:v>
                </c:pt>
                <c:pt idx="63">
                  <c:v>5.1500000000000012</c:v>
                </c:pt>
                <c:pt idx="64">
                  <c:v>5.6786666666666674</c:v>
                </c:pt>
                <c:pt idx="76">
                  <c:v>8.7259999999999991</c:v>
                </c:pt>
                <c:pt idx="77">
                  <c:v>9.4394117647058824</c:v>
                </c:pt>
                <c:pt idx="78">
                  <c:v>9.5200000000000014</c:v>
                </c:pt>
                <c:pt idx="79">
                  <c:v>10.170666666666667</c:v>
                </c:pt>
                <c:pt idx="80">
                  <c:v>9.4306666666666654</c:v>
                </c:pt>
                <c:pt idx="81">
                  <c:v>7.982499999999999</c:v>
                </c:pt>
                <c:pt idx="82">
                  <c:v>7.2371428571428567</c:v>
                </c:pt>
                <c:pt idx="83">
                  <c:v>6.3761538461538452</c:v>
                </c:pt>
                <c:pt idx="84">
                  <c:v>6.3135294117647058</c:v>
                </c:pt>
                <c:pt idx="86">
                  <c:v>8.4906666666666659</c:v>
                </c:pt>
                <c:pt idx="87">
                  <c:v>8.7005882352941182</c:v>
                </c:pt>
                <c:pt idx="88">
                  <c:v>7.810666666666668</c:v>
                </c:pt>
                <c:pt idx="89">
                  <c:v>7.0066666666666686</c:v>
                </c:pt>
                <c:pt idx="90">
                  <c:v>5.9313333333333329</c:v>
                </c:pt>
                <c:pt idx="91">
                  <c:v>3.9581250000000003</c:v>
                </c:pt>
                <c:pt idx="92">
                  <c:v>2.5092857142857143</c:v>
                </c:pt>
                <c:pt idx="93">
                  <c:v>2.2192307692307693</c:v>
                </c:pt>
                <c:pt idx="94">
                  <c:v>2.0270588235294116</c:v>
                </c:pt>
                <c:pt idx="96">
                  <c:v>9.2986666666666657</c:v>
                </c:pt>
                <c:pt idx="97">
                  <c:v>9.5823529411764703</c:v>
                </c:pt>
                <c:pt idx="98">
                  <c:v>9.4633333333333329</c:v>
                </c:pt>
                <c:pt idx="99">
                  <c:v>9.5960000000000001</c:v>
                </c:pt>
                <c:pt idx="100">
                  <c:v>9.767333333333335</c:v>
                </c:pt>
                <c:pt idx="101">
                  <c:v>9.4387500000000006</c:v>
                </c:pt>
                <c:pt idx="102">
                  <c:v>9.4035714285714285</c:v>
                </c:pt>
                <c:pt idx="103">
                  <c:v>9.7061538461538461</c:v>
                </c:pt>
                <c:pt idx="104">
                  <c:v>10.214705882352943</c:v>
                </c:pt>
                <c:pt idx="106">
                  <c:v>9.0593333333333348</c:v>
                </c:pt>
                <c:pt idx="107">
                  <c:v>9.5005882352941189</c:v>
                </c:pt>
                <c:pt idx="108">
                  <c:v>9.5020000000000007</c:v>
                </c:pt>
                <c:pt idx="109">
                  <c:v>9.1699999999999964</c:v>
                </c:pt>
                <c:pt idx="110">
                  <c:v>9.1333333333333329</c:v>
                </c:pt>
                <c:pt idx="111">
                  <c:v>9.1306250000000002</c:v>
                </c:pt>
                <c:pt idx="112">
                  <c:v>9.4357142857142851</c:v>
                </c:pt>
                <c:pt idx="113">
                  <c:v>9.8169230769230769</c:v>
                </c:pt>
                <c:pt idx="114">
                  <c:v>10.285294117647059</c:v>
                </c:pt>
              </c:numCache>
            </c:numRef>
          </c:yVal>
          <c:smooth val="0"/>
          <c:extLst>
            <c:ext xmlns:c16="http://schemas.microsoft.com/office/drawing/2014/chart" uri="{C3380CC4-5D6E-409C-BE32-E72D297353CC}">
              <c16:uniqueId val="{00000000-AF3E-4AC9-A6F8-B7312AF3BF5B}"/>
            </c:ext>
          </c:extLst>
        </c:ser>
        <c:dLbls>
          <c:showLegendKey val="0"/>
          <c:showVal val="0"/>
          <c:showCatName val="0"/>
          <c:showSerName val="0"/>
          <c:showPercent val="0"/>
          <c:showBubbleSize val="0"/>
        </c:dLbls>
        <c:axId val="1263822680"/>
        <c:axId val="1263823664"/>
      </c:scatterChart>
      <c:valAx>
        <c:axId val="126382268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PoolVolume (m3)</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3823664"/>
        <c:crosses val="autoZero"/>
        <c:crossBetween val="midCat"/>
      </c:valAx>
      <c:valAx>
        <c:axId val="12638236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Discrete DO (mg/L)</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382268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Discharge and DiscreteDO - only 1st 0 ea site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SummDataTable!$AN$1</c:f>
              <c:strCache>
                <c:ptCount val="1"/>
                <c:pt idx="0">
                  <c:v>DiscreteDO_mg/L</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2700" cap="rnd">
                <a:solidFill>
                  <a:schemeClr val="tx1">
                    <a:lumMod val="65000"/>
                    <a:lumOff val="35000"/>
                  </a:schemeClr>
                </a:solidFill>
                <a:prstDash val="solid"/>
              </a:ln>
              <a:effectLst/>
            </c:spPr>
            <c:trendlineType val="linear"/>
            <c:dispRSqr val="1"/>
            <c:dispEq val="0"/>
            <c:trendlineLbl>
              <c:layout>
                <c:manualLayout>
                  <c:x val="2.945100612423447E-3"/>
                  <c:y val="0.14941929133858267"/>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SummDataTable!$AF$2:$AF$117</c:f>
              <c:numCache>
                <c:formatCode>0.00</c:formatCode>
                <c:ptCount val="116"/>
                <c:pt idx="0">
                  <c:v>2.0322783324009768</c:v>
                </c:pt>
                <c:pt idx="1">
                  <c:v>1.2</c:v>
                </c:pt>
                <c:pt idx="2">
                  <c:v>0.51954270982690975</c:v>
                </c:pt>
                <c:pt idx="3">
                  <c:v>0.11026335935809876</c:v>
                </c:pt>
                <c:pt idx="4">
                  <c:v>0</c:v>
                </c:pt>
                <c:pt idx="5">
                  <c:v>0</c:v>
                </c:pt>
                <c:pt idx="6">
                  <c:v>0</c:v>
                </c:pt>
                <c:pt idx="7">
                  <c:v>1.4388611221627137</c:v>
                </c:pt>
                <c:pt idx="8">
                  <c:v>0.81399999999999995</c:v>
                </c:pt>
                <c:pt idx="9">
                  <c:v>0.30492190666079499</c:v>
                </c:pt>
                <c:pt idx="10">
                  <c:v>0</c:v>
                </c:pt>
                <c:pt idx="11">
                  <c:v>0</c:v>
                </c:pt>
                <c:pt idx="12">
                  <c:v>0</c:v>
                </c:pt>
                <c:pt idx="13">
                  <c:v>0</c:v>
                </c:pt>
                <c:pt idx="14">
                  <c:v>0</c:v>
                </c:pt>
                <c:pt idx="16">
                  <c:v>1.610446404931775</c:v>
                </c:pt>
                <c:pt idx="19">
                  <c:v>0.4810979855903747</c:v>
                </c:pt>
                <c:pt idx="20">
                  <c:v>0.36145534005533486</c:v>
                </c:pt>
                <c:pt idx="21">
                  <c:v>0.42816914202996181</c:v>
                </c:pt>
                <c:pt idx="22">
                  <c:v>9.7531936334204636E-2</c:v>
                </c:pt>
                <c:pt idx="23">
                  <c:v>0.17474066027987711</c:v>
                </c:pt>
                <c:pt idx="24">
                  <c:v>7.3013319797935322E-2</c:v>
                </c:pt>
                <c:pt idx="25">
                  <c:v>4.1869147591254589E-2</c:v>
                </c:pt>
                <c:pt idx="26">
                  <c:v>1.0599108550928469</c:v>
                </c:pt>
                <c:pt idx="27">
                  <c:v>1.3113012732543761</c:v>
                </c:pt>
                <c:pt idx="28">
                  <c:v>0.22845380438431012</c:v>
                </c:pt>
                <c:pt idx="29">
                  <c:v>5.3751788015634697E-2</c:v>
                </c:pt>
                <c:pt idx="30">
                  <c:v>0.31320390845594437</c:v>
                </c:pt>
                <c:pt idx="31">
                  <c:v>0.23828582093304682</c:v>
                </c:pt>
                <c:pt idx="32">
                  <c:v>9.0917271141186445E-2</c:v>
                </c:pt>
                <c:pt idx="33">
                  <c:v>0.11720426007396481</c:v>
                </c:pt>
                <c:pt idx="34">
                  <c:v>9.0368945638614612E-2</c:v>
                </c:pt>
                <c:pt idx="35">
                  <c:v>4.3792361968170275E-2</c:v>
                </c:pt>
                <c:pt idx="37">
                  <c:v>0.56789143520343555</c:v>
                </c:pt>
                <c:pt idx="38">
                  <c:v>0.33514189139109674</c:v>
                </c:pt>
                <c:pt idx="39">
                  <c:v>0.16672096343882287</c:v>
                </c:pt>
                <c:pt idx="40">
                  <c:v>9.9771761732965966E-2</c:v>
                </c:pt>
                <c:pt idx="41">
                  <c:v>8.9719638525618262E-2</c:v>
                </c:pt>
                <c:pt idx="42">
                  <c:v>3.2743235120244928E-2</c:v>
                </c:pt>
                <c:pt idx="43">
                  <c:v>4.8037354229976563E-2</c:v>
                </c:pt>
                <c:pt idx="44">
                  <c:v>9.1126088061738594E-2</c:v>
                </c:pt>
                <c:pt idx="45">
                  <c:v>1.9394431947954389E-2</c:v>
                </c:pt>
                <c:pt idx="47">
                  <c:v>0.45225616597657403</c:v>
                </c:pt>
                <c:pt idx="48">
                  <c:v>0.1648778148239905</c:v>
                </c:pt>
                <c:pt idx="49">
                  <c:v>8.0604543573284851E-2</c:v>
                </c:pt>
                <c:pt idx="50">
                  <c:v>0.11820280839460448</c:v>
                </c:pt>
                <c:pt idx="51">
                  <c:v>6.8883135340710416E-2</c:v>
                </c:pt>
                <c:pt idx="52">
                  <c:v>0</c:v>
                </c:pt>
                <c:pt idx="53">
                  <c:v>0</c:v>
                </c:pt>
                <c:pt idx="54">
                  <c:v>0.12241192206539939</c:v>
                </c:pt>
                <c:pt idx="55">
                  <c:v>0</c:v>
                </c:pt>
                <c:pt idx="56">
                  <c:v>0.65977144628536966</c:v>
                </c:pt>
                <c:pt idx="57">
                  <c:v>0.35608769965125597</c:v>
                </c:pt>
                <c:pt idx="58">
                  <c:v>0.19866523593755978</c:v>
                </c:pt>
                <c:pt idx="59">
                  <c:v>5.9968976212574229E-2</c:v>
                </c:pt>
                <c:pt idx="60">
                  <c:v>4.7946556838245079E-2</c:v>
                </c:pt>
                <c:pt idx="61">
                  <c:v>4.1000000000000002E-2</c:v>
                </c:pt>
                <c:pt idx="62">
                  <c:v>3.0342567285382835E-3</c:v>
                </c:pt>
                <c:pt idx="63">
                  <c:v>2.206533470648816E-3</c:v>
                </c:pt>
                <c:pt idx="64">
                  <c:v>7.680939179682883E-2</c:v>
                </c:pt>
                <c:pt idx="65">
                  <c:v>0</c:v>
                </c:pt>
                <c:pt idx="66">
                  <c:v>0.55124737161854054</c:v>
                </c:pt>
                <c:pt idx="67">
                  <c:v>0.27164446896134303</c:v>
                </c:pt>
                <c:pt idx="68">
                  <c:v>0.15593678783487616</c:v>
                </c:pt>
                <c:pt idx="69">
                  <c:v>6.3946417852170728E-2</c:v>
                </c:pt>
                <c:pt idx="70">
                  <c:v>2.592978553949786E-2</c:v>
                </c:pt>
                <c:pt idx="71" formatCode="General">
                  <c:v>4.5999999999999999E-2</c:v>
                </c:pt>
                <c:pt idx="72">
                  <c:v>1.0869324999999999E-2</c:v>
                </c:pt>
                <c:pt idx="73">
                  <c:v>4.2253700252673342E-3</c:v>
                </c:pt>
                <c:pt idx="74">
                  <c:v>5.674484612109907E-2</c:v>
                </c:pt>
                <c:pt idx="75">
                  <c:v>0</c:v>
                </c:pt>
                <c:pt idx="76">
                  <c:v>5.27673766103901</c:v>
                </c:pt>
                <c:pt idx="77">
                  <c:v>3.1729171637823801</c:v>
                </c:pt>
                <c:pt idx="78">
                  <c:v>1.6117188883018334</c:v>
                </c:pt>
                <c:pt idx="79">
                  <c:v>0.92282312871148886</c:v>
                </c:pt>
                <c:pt idx="80">
                  <c:v>0.37037146774461033</c:v>
                </c:pt>
                <c:pt idx="81">
                  <c:v>0.29294882979411646</c:v>
                </c:pt>
                <c:pt idx="82">
                  <c:v>0.25210311958045323</c:v>
                </c:pt>
                <c:pt idx="83">
                  <c:v>5.856477125078087E-2</c:v>
                </c:pt>
                <c:pt idx="84">
                  <c:v>5.2750670604215039E-2</c:v>
                </c:pt>
                <c:pt idx="85">
                  <c:v>4.9477602771098139E-2</c:v>
                </c:pt>
                <c:pt idx="86">
                  <c:v>5.3303362313252842</c:v>
                </c:pt>
                <c:pt idx="87">
                  <c:v>3.2698775190136238</c:v>
                </c:pt>
                <c:pt idx="88">
                  <c:v>1.6174421770862861</c:v>
                </c:pt>
                <c:pt idx="89">
                  <c:v>0.8114281057200633</c:v>
                </c:pt>
                <c:pt idx="90">
                  <c:v>0.3212944873676189</c:v>
                </c:pt>
                <c:pt idx="91">
                  <c:v>0.17304666172093472</c:v>
                </c:pt>
                <c:pt idx="92">
                  <c:v>5.9664427653087597E-2</c:v>
                </c:pt>
                <c:pt idx="93" formatCode="General">
                  <c:v>2E-3</c:v>
                </c:pt>
                <c:pt idx="95">
                  <c:v>0</c:v>
                </c:pt>
                <c:pt idx="96">
                  <c:v>5.417546303642931</c:v>
                </c:pt>
                <c:pt idx="97">
                  <c:v>3.1859999999999999</c:v>
                </c:pt>
                <c:pt idx="98">
                  <c:v>2.4694018260685731</c:v>
                </c:pt>
                <c:pt idx="99">
                  <c:v>1.4894349164592104</c:v>
                </c:pt>
                <c:pt idx="100">
                  <c:v>1.1142560529694558</c:v>
                </c:pt>
                <c:pt idx="101">
                  <c:v>1.0564291077949155</c:v>
                </c:pt>
                <c:pt idx="102">
                  <c:v>0.79</c:v>
                </c:pt>
                <c:pt idx="103">
                  <c:v>0.47799999999999998</c:v>
                </c:pt>
                <c:pt idx="104">
                  <c:v>0.41</c:v>
                </c:pt>
                <c:pt idx="105">
                  <c:v>0.4803864210410585</c:v>
                </c:pt>
                <c:pt idx="106">
                  <c:v>1.7034870517045186</c:v>
                </c:pt>
                <c:pt idx="107">
                  <c:v>1.4533928809292416</c:v>
                </c:pt>
                <c:pt idx="108">
                  <c:v>0.96677225345023488</c:v>
                </c:pt>
                <c:pt idx="109">
                  <c:v>0.75975434227181593</c:v>
                </c:pt>
                <c:pt idx="110">
                  <c:v>0.47133082504836149</c:v>
                </c:pt>
                <c:pt idx="111">
                  <c:v>0.44614944520910244</c:v>
                </c:pt>
                <c:pt idx="112">
                  <c:v>0.37449361423456545</c:v>
                </c:pt>
                <c:pt idx="113">
                  <c:v>0.51928782301527476</c:v>
                </c:pt>
                <c:pt idx="114">
                  <c:v>0.34763366422456637</c:v>
                </c:pt>
                <c:pt idx="115">
                  <c:v>7.5892594525126866E-2</c:v>
                </c:pt>
              </c:numCache>
            </c:numRef>
          </c:xVal>
          <c:yVal>
            <c:numRef>
              <c:f>SummDataTable!$AN$2:$AN$117</c:f>
              <c:numCache>
                <c:formatCode>0.00</c:formatCode>
                <c:ptCount val="116"/>
                <c:pt idx="0">
                  <c:v>8.1199999999999992</c:v>
                </c:pt>
                <c:pt idx="1">
                  <c:v>8.16</c:v>
                </c:pt>
                <c:pt idx="2">
                  <c:v>7.02</c:v>
                </c:pt>
                <c:pt idx="3">
                  <c:v>5.27</c:v>
                </c:pt>
                <c:pt idx="4">
                  <c:v>2.12</c:v>
                </c:pt>
                <c:pt idx="5">
                  <c:v>1.79</c:v>
                </c:pt>
                <c:pt idx="6">
                  <c:v>0</c:v>
                </c:pt>
                <c:pt idx="7">
                  <c:v>7.48</c:v>
                </c:pt>
                <c:pt idx="8">
                  <c:v>6.53</c:v>
                </c:pt>
                <c:pt idx="9">
                  <c:v>4.47</c:v>
                </c:pt>
                <c:pt idx="10">
                  <c:v>2.66</c:v>
                </c:pt>
                <c:pt idx="11">
                  <c:v>2.29</c:v>
                </c:pt>
                <c:pt idx="12">
                  <c:v>2.5499999999999998</c:v>
                </c:pt>
                <c:pt idx="13">
                  <c:v>1.29</c:v>
                </c:pt>
                <c:pt idx="14" formatCode="General">
                  <c:v>2.2200000000000002</c:v>
                </c:pt>
                <c:pt idx="15">
                  <c:v>0</c:v>
                </c:pt>
                <c:pt idx="16">
                  <c:v>8.5399999999999991</c:v>
                </c:pt>
                <c:pt idx="17">
                  <c:v>8.83</c:v>
                </c:pt>
                <c:pt idx="18">
                  <c:v>8.2100000000000009</c:v>
                </c:pt>
                <c:pt idx="19">
                  <c:v>7.57</c:v>
                </c:pt>
                <c:pt idx="20">
                  <c:v>7.03</c:v>
                </c:pt>
                <c:pt idx="21">
                  <c:v>7.02</c:v>
                </c:pt>
                <c:pt idx="22">
                  <c:v>5.18</c:v>
                </c:pt>
                <c:pt idx="23">
                  <c:v>6</c:v>
                </c:pt>
                <c:pt idx="24">
                  <c:v>6.47</c:v>
                </c:pt>
                <c:pt idx="25">
                  <c:v>7.95</c:v>
                </c:pt>
                <c:pt idx="26">
                  <c:v>9.58</c:v>
                </c:pt>
                <c:pt idx="27">
                  <c:v>9.5</c:v>
                </c:pt>
                <c:pt idx="28">
                  <c:v>9.19</c:v>
                </c:pt>
                <c:pt idx="29">
                  <c:v>9.26</c:v>
                </c:pt>
                <c:pt idx="30">
                  <c:v>8.5500000000000007</c:v>
                </c:pt>
                <c:pt idx="31">
                  <c:v>8.92</c:v>
                </c:pt>
                <c:pt idx="32">
                  <c:v>7.04</c:v>
                </c:pt>
                <c:pt idx="33">
                  <c:v>8.07</c:v>
                </c:pt>
                <c:pt idx="34">
                  <c:v>9.3800000000000008</c:v>
                </c:pt>
                <c:pt idx="35">
                  <c:v>9.58</c:v>
                </c:pt>
                <c:pt idx="36">
                  <c:v>9.01</c:v>
                </c:pt>
                <c:pt idx="37">
                  <c:v>7.91</c:v>
                </c:pt>
                <c:pt idx="38">
                  <c:v>7.32</c:v>
                </c:pt>
                <c:pt idx="39">
                  <c:v>7.14</c:v>
                </c:pt>
                <c:pt idx="40">
                  <c:v>6.65</c:v>
                </c:pt>
                <c:pt idx="41">
                  <c:v>6.76</c:v>
                </c:pt>
                <c:pt idx="42">
                  <c:v>5.68</c:v>
                </c:pt>
                <c:pt idx="43">
                  <c:v>6.65</c:v>
                </c:pt>
                <c:pt idx="44">
                  <c:v>7.71</c:v>
                </c:pt>
                <c:pt idx="45">
                  <c:v>8.1199999999999992</c:v>
                </c:pt>
                <c:pt idx="46">
                  <c:v>9.18</c:v>
                </c:pt>
                <c:pt idx="47">
                  <c:v>9.57</c:v>
                </c:pt>
                <c:pt idx="48">
                  <c:v>7.22</c:v>
                </c:pt>
                <c:pt idx="49">
                  <c:v>7.82</c:v>
                </c:pt>
                <c:pt idx="50">
                  <c:v>7.58</c:v>
                </c:pt>
                <c:pt idx="51">
                  <c:v>7.33</c:v>
                </c:pt>
                <c:pt idx="52">
                  <c:v>3.02</c:v>
                </c:pt>
                <c:pt idx="53">
                  <c:v>4.1900000000000004</c:v>
                </c:pt>
                <c:pt idx="54">
                  <c:v>8.64</c:v>
                </c:pt>
                <c:pt idx="55">
                  <c:v>6.73</c:v>
                </c:pt>
                <c:pt idx="56">
                  <c:v>8.32</c:v>
                </c:pt>
                <c:pt idx="57">
                  <c:v>7.33</c:v>
                </c:pt>
                <c:pt idx="58">
                  <c:v>5.9</c:v>
                </c:pt>
                <c:pt idx="59">
                  <c:v>4.7300000000000004</c:v>
                </c:pt>
                <c:pt idx="60">
                  <c:v>4.1900000000000004</c:v>
                </c:pt>
                <c:pt idx="61">
                  <c:v>3.99</c:v>
                </c:pt>
                <c:pt idx="62">
                  <c:v>1.97</c:v>
                </c:pt>
                <c:pt idx="63">
                  <c:v>3.73</c:v>
                </c:pt>
                <c:pt idx="64">
                  <c:v>5.97</c:v>
                </c:pt>
                <c:pt idx="65">
                  <c:v>5.2</c:v>
                </c:pt>
                <c:pt idx="66">
                  <c:v>8.6999999999999993</c:v>
                </c:pt>
                <c:pt idx="67">
                  <c:v>8.48</c:v>
                </c:pt>
                <c:pt idx="68">
                  <c:v>7.42</c:v>
                </c:pt>
                <c:pt idx="69">
                  <c:v>5.78</c:v>
                </c:pt>
                <c:pt idx="70">
                  <c:v>6.06</c:v>
                </c:pt>
                <c:pt idx="71">
                  <c:v>6.06</c:v>
                </c:pt>
                <c:pt idx="72">
                  <c:v>3.81</c:v>
                </c:pt>
                <c:pt idx="73">
                  <c:v>4.01</c:v>
                </c:pt>
                <c:pt idx="74">
                  <c:v>7.7</c:v>
                </c:pt>
                <c:pt idx="75">
                  <c:v>5.34</c:v>
                </c:pt>
                <c:pt idx="76">
                  <c:v>8.99</c:v>
                </c:pt>
                <c:pt idx="77">
                  <c:v>9.11</c:v>
                </c:pt>
                <c:pt idx="78">
                  <c:v>8.61</c:v>
                </c:pt>
                <c:pt idx="79">
                  <c:v>8.08</c:v>
                </c:pt>
                <c:pt idx="80">
                  <c:v>7.2</c:v>
                </c:pt>
                <c:pt idx="81">
                  <c:v>7.03</c:v>
                </c:pt>
                <c:pt idx="82">
                  <c:v>6.1</c:v>
                </c:pt>
                <c:pt idx="83">
                  <c:v>6.56</c:v>
                </c:pt>
                <c:pt idx="84">
                  <c:v>6.11</c:v>
                </c:pt>
                <c:pt idx="85">
                  <c:v>5.33</c:v>
                </c:pt>
                <c:pt idx="86">
                  <c:v>9</c:v>
                </c:pt>
                <c:pt idx="87">
                  <c:v>8.59</c:v>
                </c:pt>
                <c:pt idx="88">
                  <c:v>8.1999999999999993</c:v>
                </c:pt>
                <c:pt idx="89">
                  <c:v>7.14</c:v>
                </c:pt>
                <c:pt idx="90">
                  <c:v>6.09</c:v>
                </c:pt>
                <c:pt idx="91">
                  <c:v>5.25</c:v>
                </c:pt>
                <c:pt idx="92">
                  <c:v>2.67</c:v>
                </c:pt>
                <c:pt idx="93">
                  <c:v>2.83</c:v>
                </c:pt>
                <c:pt idx="94">
                  <c:v>2.11</c:v>
                </c:pt>
                <c:pt idx="95">
                  <c:v>1.4</c:v>
                </c:pt>
                <c:pt idx="96">
                  <c:v>9.91</c:v>
                </c:pt>
                <c:pt idx="97">
                  <c:v>9.5500000000000007</c:v>
                </c:pt>
                <c:pt idx="98">
                  <c:v>9.4499999999999993</c:v>
                </c:pt>
                <c:pt idx="99">
                  <c:v>9.5500000000000007</c:v>
                </c:pt>
                <c:pt idx="100">
                  <c:v>9.5</c:v>
                </c:pt>
                <c:pt idx="101">
                  <c:v>9.8699999999999992</c:v>
                </c:pt>
                <c:pt idx="102">
                  <c:v>9.0500000000000007</c:v>
                </c:pt>
                <c:pt idx="103">
                  <c:v>9.6300000000000008</c:v>
                </c:pt>
                <c:pt idx="104">
                  <c:v>9.44</c:v>
                </c:pt>
                <c:pt idx="105">
                  <c:v>10.35</c:v>
                </c:pt>
                <c:pt idx="106">
                  <c:v>9.5</c:v>
                </c:pt>
                <c:pt idx="107">
                  <c:v>9.33</c:v>
                </c:pt>
                <c:pt idx="108">
                  <c:v>9.11</c:v>
                </c:pt>
                <c:pt idx="109">
                  <c:v>9.39</c:v>
                </c:pt>
                <c:pt idx="110">
                  <c:v>8.9499999999999993</c:v>
                </c:pt>
                <c:pt idx="111">
                  <c:v>9.1999999999999993</c:v>
                </c:pt>
                <c:pt idx="112">
                  <c:v>9.1</c:v>
                </c:pt>
                <c:pt idx="113">
                  <c:v>9.68</c:v>
                </c:pt>
                <c:pt idx="114">
                  <c:v>9.7799999999999994</c:v>
                </c:pt>
                <c:pt idx="115">
                  <c:v>10.37</c:v>
                </c:pt>
              </c:numCache>
            </c:numRef>
          </c:yVal>
          <c:smooth val="0"/>
          <c:extLst>
            <c:ext xmlns:c16="http://schemas.microsoft.com/office/drawing/2014/chart" uri="{C3380CC4-5D6E-409C-BE32-E72D297353CC}">
              <c16:uniqueId val="{00000000-5C30-4DA3-A582-DBC0BB9625EA}"/>
            </c:ext>
          </c:extLst>
        </c:ser>
        <c:dLbls>
          <c:showLegendKey val="0"/>
          <c:showVal val="0"/>
          <c:showCatName val="0"/>
          <c:showSerName val="0"/>
          <c:showPercent val="0"/>
          <c:showBubbleSize val="0"/>
        </c:dLbls>
        <c:axId val="1263822680"/>
        <c:axId val="1263823664"/>
      </c:scatterChart>
      <c:valAx>
        <c:axId val="126382268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DischargeSampleDate (cfs)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3823664"/>
        <c:crosses val="autoZero"/>
        <c:crossBetween val="midCat"/>
      </c:valAx>
      <c:valAx>
        <c:axId val="12638236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Discrete DO (mg/L)</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382268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Discharge and MinDO_Interval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SummDataTable!$BJ$1</c:f>
              <c:strCache>
                <c:ptCount val="1"/>
                <c:pt idx="0">
                  <c:v>MinDO_Interval</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2700" cap="rnd">
                <a:solidFill>
                  <a:schemeClr val="tx1">
                    <a:lumMod val="65000"/>
                    <a:lumOff val="35000"/>
                  </a:schemeClr>
                </a:solidFill>
                <a:prstDash val="solid"/>
              </a:ln>
              <a:effectLst/>
            </c:spPr>
            <c:trendlineType val="linear"/>
            <c:dispRSqr val="1"/>
            <c:dispEq val="0"/>
            <c:trendlineLbl>
              <c:layout>
                <c:manualLayout>
                  <c:x val="-5.2015529308836399E-2"/>
                  <c:y val="-1.5207421988918052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SummDataTable!$AF$2:$AF$117</c:f>
              <c:numCache>
                <c:formatCode>0.00</c:formatCode>
                <c:ptCount val="116"/>
                <c:pt idx="0">
                  <c:v>2.0322783324009768</c:v>
                </c:pt>
                <c:pt idx="1">
                  <c:v>1.2</c:v>
                </c:pt>
                <c:pt idx="2">
                  <c:v>0.51954270982690975</c:v>
                </c:pt>
                <c:pt idx="3">
                  <c:v>0.11026335935809876</c:v>
                </c:pt>
                <c:pt idx="4">
                  <c:v>0</c:v>
                </c:pt>
                <c:pt idx="5">
                  <c:v>0</c:v>
                </c:pt>
                <c:pt idx="6">
                  <c:v>0</c:v>
                </c:pt>
                <c:pt idx="7">
                  <c:v>1.4388611221627137</c:v>
                </c:pt>
                <c:pt idx="8">
                  <c:v>0.81399999999999995</c:v>
                </c:pt>
                <c:pt idx="9">
                  <c:v>0.30492190666079499</c:v>
                </c:pt>
                <c:pt idx="10">
                  <c:v>0</c:v>
                </c:pt>
                <c:pt idx="11">
                  <c:v>0</c:v>
                </c:pt>
                <c:pt idx="12">
                  <c:v>0</c:v>
                </c:pt>
                <c:pt idx="13">
                  <c:v>0</c:v>
                </c:pt>
                <c:pt idx="14">
                  <c:v>0</c:v>
                </c:pt>
                <c:pt idx="16">
                  <c:v>1.610446404931775</c:v>
                </c:pt>
                <c:pt idx="19">
                  <c:v>0.4810979855903747</c:v>
                </c:pt>
                <c:pt idx="20">
                  <c:v>0.36145534005533486</c:v>
                </c:pt>
                <c:pt idx="21">
                  <c:v>0.42816914202996181</c:v>
                </c:pt>
                <c:pt idx="22">
                  <c:v>9.7531936334204636E-2</c:v>
                </c:pt>
                <c:pt idx="23">
                  <c:v>0.17474066027987711</c:v>
                </c:pt>
                <c:pt idx="24">
                  <c:v>7.3013319797935322E-2</c:v>
                </c:pt>
                <c:pt idx="25">
                  <c:v>4.1869147591254589E-2</c:v>
                </c:pt>
                <c:pt idx="26">
                  <c:v>1.0599108550928469</c:v>
                </c:pt>
                <c:pt idx="27">
                  <c:v>1.3113012732543761</c:v>
                </c:pt>
                <c:pt idx="28">
                  <c:v>0.22845380438431012</c:v>
                </c:pt>
                <c:pt idx="29">
                  <c:v>5.3751788015634697E-2</c:v>
                </c:pt>
                <c:pt idx="30">
                  <c:v>0.31320390845594437</c:v>
                </c:pt>
                <c:pt idx="31">
                  <c:v>0.23828582093304682</c:v>
                </c:pt>
                <c:pt idx="32">
                  <c:v>9.0917271141186445E-2</c:v>
                </c:pt>
                <c:pt idx="33">
                  <c:v>0.11720426007396481</c:v>
                </c:pt>
                <c:pt idx="34">
                  <c:v>9.0368945638614612E-2</c:v>
                </c:pt>
                <c:pt idx="35">
                  <c:v>4.3792361968170275E-2</c:v>
                </c:pt>
                <c:pt idx="37">
                  <c:v>0.56789143520343555</c:v>
                </c:pt>
                <c:pt idx="38">
                  <c:v>0.33514189139109674</c:v>
                </c:pt>
                <c:pt idx="39">
                  <c:v>0.16672096343882287</c:v>
                </c:pt>
                <c:pt idx="40">
                  <c:v>9.9771761732965966E-2</c:v>
                </c:pt>
                <c:pt idx="41">
                  <c:v>8.9719638525618262E-2</c:v>
                </c:pt>
                <c:pt idx="42">
                  <c:v>3.2743235120244928E-2</c:v>
                </c:pt>
                <c:pt idx="43">
                  <c:v>4.8037354229976563E-2</c:v>
                </c:pt>
                <c:pt idx="44">
                  <c:v>9.1126088061738594E-2</c:v>
                </c:pt>
                <c:pt idx="45">
                  <c:v>1.9394431947954389E-2</c:v>
                </c:pt>
                <c:pt idx="47">
                  <c:v>0.45225616597657403</c:v>
                </c:pt>
                <c:pt idx="48">
                  <c:v>0.1648778148239905</c:v>
                </c:pt>
                <c:pt idx="49">
                  <c:v>8.0604543573284851E-2</c:v>
                </c:pt>
                <c:pt idx="50">
                  <c:v>0.11820280839460448</c:v>
                </c:pt>
                <c:pt idx="51">
                  <c:v>6.8883135340710416E-2</c:v>
                </c:pt>
                <c:pt idx="52">
                  <c:v>0</c:v>
                </c:pt>
                <c:pt idx="53">
                  <c:v>0</c:v>
                </c:pt>
                <c:pt idx="54">
                  <c:v>0.12241192206539939</c:v>
                </c:pt>
                <c:pt idx="55">
                  <c:v>0</c:v>
                </c:pt>
                <c:pt idx="56">
                  <c:v>0.65977144628536966</c:v>
                </c:pt>
                <c:pt idx="57">
                  <c:v>0.35608769965125597</c:v>
                </c:pt>
                <c:pt idx="58">
                  <c:v>0.19866523593755978</c:v>
                </c:pt>
                <c:pt idx="59">
                  <c:v>5.9968976212574229E-2</c:v>
                </c:pt>
                <c:pt idx="60">
                  <c:v>4.7946556838245079E-2</c:v>
                </c:pt>
                <c:pt idx="61">
                  <c:v>4.1000000000000002E-2</c:v>
                </c:pt>
                <c:pt idx="62">
                  <c:v>3.0342567285382835E-3</c:v>
                </c:pt>
                <c:pt idx="63">
                  <c:v>2.206533470648816E-3</c:v>
                </c:pt>
                <c:pt idx="64">
                  <c:v>7.680939179682883E-2</c:v>
                </c:pt>
                <c:pt idx="65">
                  <c:v>0</c:v>
                </c:pt>
                <c:pt idx="66">
                  <c:v>0.55124737161854054</c:v>
                </c:pt>
                <c:pt idx="67">
                  <c:v>0.27164446896134303</c:v>
                </c:pt>
                <c:pt idx="68">
                  <c:v>0.15593678783487616</c:v>
                </c:pt>
                <c:pt idx="69">
                  <c:v>6.3946417852170728E-2</c:v>
                </c:pt>
                <c:pt idx="70">
                  <c:v>2.592978553949786E-2</c:v>
                </c:pt>
                <c:pt idx="71" formatCode="General">
                  <c:v>4.5999999999999999E-2</c:v>
                </c:pt>
                <c:pt idx="72">
                  <c:v>1.0869324999999999E-2</c:v>
                </c:pt>
                <c:pt idx="73">
                  <c:v>4.2253700252673342E-3</c:v>
                </c:pt>
                <c:pt idx="74">
                  <c:v>5.674484612109907E-2</c:v>
                </c:pt>
                <c:pt idx="75">
                  <c:v>0</c:v>
                </c:pt>
                <c:pt idx="76">
                  <c:v>5.27673766103901</c:v>
                </c:pt>
                <c:pt idx="77">
                  <c:v>3.1729171637823801</c:v>
                </c:pt>
                <c:pt idx="78">
                  <c:v>1.6117188883018334</c:v>
                </c:pt>
                <c:pt idx="79">
                  <c:v>0.92282312871148886</c:v>
                </c:pt>
                <c:pt idx="80">
                  <c:v>0.37037146774461033</c:v>
                </c:pt>
                <c:pt idx="81">
                  <c:v>0.29294882979411646</c:v>
                </c:pt>
                <c:pt idx="82">
                  <c:v>0.25210311958045323</c:v>
                </c:pt>
                <c:pt idx="83">
                  <c:v>5.856477125078087E-2</c:v>
                </c:pt>
                <c:pt idx="84">
                  <c:v>5.2750670604215039E-2</c:v>
                </c:pt>
                <c:pt idx="85">
                  <c:v>4.9477602771098139E-2</c:v>
                </c:pt>
                <c:pt idx="86">
                  <c:v>5.3303362313252842</c:v>
                </c:pt>
                <c:pt idx="87">
                  <c:v>3.2698775190136238</c:v>
                </c:pt>
                <c:pt idx="88">
                  <c:v>1.6174421770862861</c:v>
                </c:pt>
                <c:pt idx="89">
                  <c:v>0.8114281057200633</c:v>
                </c:pt>
                <c:pt idx="90">
                  <c:v>0.3212944873676189</c:v>
                </c:pt>
                <c:pt idx="91">
                  <c:v>0.17304666172093472</c:v>
                </c:pt>
                <c:pt idx="92">
                  <c:v>5.9664427653087597E-2</c:v>
                </c:pt>
                <c:pt idx="93" formatCode="General">
                  <c:v>2E-3</c:v>
                </c:pt>
                <c:pt idx="95">
                  <c:v>0</c:v>
                </c:pt>
                <c:pt idx="96">
                  <c:v>5.417546303642931</c:v>
                </c:pt>
                <c:pt idx="97">
                  <c:v>3.1859999999999999</c:v>
                </c:pt>
                <c:pt idx="98">
                  <c:v>2.4694018260685731</c:v>
                </c:pt>
                <c:pt idx="99">
                  <c:v>1.4894349164592104</c:v>
                </c:pt>
                <c:pt idx="100">
                  <c:v>1.1142560529694558</c:v>
                </c:pt>
                <c:pt idx="101">
                  <c:v>1.0564291077949155</c:v>
                </c:pt>
                <c:pt idx="102">
                  <c:v>0.79</c:v>
                </c:pt>
                <c:pt idx="103">
                  <c:v>0.47799999999999998</c:v>
                </c:pt>
                <c:pt idx="104">
                  <c:v>0.41</c:v>
                </c:pt>
                <c:pt idx="105">
                  <c:v>0.4803864210410585</c:v>
                </c:pt>
                <c:pt idx="106">
                  <c:v>1.7034870517045186</c:v>
                </c:pt>
                <c:pt idx="107">
                  <c:v>1.4533928809292416</c:v>
                </c:pt>
                <c:pt idx="108">
                  <c:v>0.96677225345023488</c:v>
                </c:pt>
                <c:pt idx="109">
                  <c:v>0.75975434227181593</c:v>
                </c:pt>
                <c:pt idx="110">
                  <c:v>0.47133082504836149</c:v>
                </c:pt>
                <c:pt idx="111">
                  <c:v>0.44614944520910244</c:v>
                </c:pt>
                <c:pt idx="112">
                  <c:v>0.37449361423456545</c:v>
                </c:pt>
                <c:pt idx="113">
                  <c:v>0.51928782301527476</c:v>
                </c:pt>
                <c:pt idx="114">
                  <c:v>0.34763366422456637</c:v>
                </c:pt>
                <c:pt idx="115">
                  <c:v>7.5892594525126866E-2</c:v>
                </c:pt>
              </c:numCache>
            </c:numRef>
          </c:xVal>
          <c:yVal>
            <c:numRef>
              <c:f>SummDataTable!$BJ$2:$BJ$117</c:f>
              <c:numCache>
                <c:formatCode>0.00</c:formatCode>
                <c:ptCount val="116"/>
                <c:pt idx="0">
                  <c:v>6.38</c:v>
                </c:pt>
                <c:pt idx="1">
                  <c:v>6.36</c:v>
                </c:pt>
                <c:pt idx="2">
                  <c:v>5</c:v>
                </c:pt>
                <c:pt idx="3">
                  <c:v>1.07</c:v>
                </c:pt>
                <c:pt idx="4">
                  <c:v>0.74</c:v>
                </c:pt>
                <c:pt idx="7" formatCode="General">
                  <c:v>5.46</c:v>
                </c:pt>
                <c:pt idx="8" formatCode="General">
                  <c:v>4.45</c:v>
                </c:pt>
                <c:pt idx="9" formatCode="General">
                  <c:v>1.19</c:v>
                </c:pt>
                <c:pt idx="10" formatCode="General">
                  <c:v>0.09</c:v>
                </c:pt>
                <c:pt idx="11" formatCode="General">
                  <c:v>0</c:v>
                </c:pt>
                <c:pt idx="12" formatCode="General">
                  <c:v>0</c:v>
                </c:pt>
                <c:pt idx="16" formatCode="General">
                  <c:v>5.91</c:v>
                </c:pt>
                <c:pt idx="17" formatCode="General">
                  <c:v>7.04</c:v>
                </c:pt>
                <c:pt idx="18" formatCode="General">
                  <c:v>4.9000000000000004</c:v>
                </c:pt>
                <c:pt idx="19" formatCode="General">
                  <c:v>2.4</c:v>
                </c:pt>
                <c:pt idx="20" formatCode="General">
                  <c:v>0.77</c:v>
                </c:pt>
                <c:pt idx="21" formatCode="General">
                  <c:v>0</c:v>
                </c:pt>
                <c:pt idx="22" formatCode="General">
                  <c:v>0</c:v>
                </c:pt>
                <c:pt idx="23" formatCode="General">
                  <c:v>2.4700000000000002</c:v>
                </c:pt>
                <c:pt idx="24" formatCode="General">
                  <c:v>0</c:v>
                </c:pt>
                <c:pt idx="26" formatCode="General">
                  <c:v>7.03</c:v>
                </c:pt>
                <c:pt idx="27" formatCode="General">
                  <c:v>6.71</c:v>
                </c:pt>
                <c:pt idx="28" formatCode="General">
                  <c:v>6.76</c:v>
                </c:pt>
                <c:pt idx="29" formatCode="General">
                  <c:v>6.04</c:v>
                </c:pt>
                <c:pt idx="30" formatCode="General">
                  <c:v>6.06</c:v>
                </c:pt>
                <c:pt idx="31" formatCode="General">
                  <c:v>0.96</c:v>
                </c:pt>
                <c:pt idx="32" formatCode="General">
                  <c:v>3.2</c:v>
                </c:pt>
                <c:pt idx="33" formatCode="General">
                  <c:v>6.88</c:v>
                </c:pt>
                <c:pt idx="34" formatCode="General">
                  <c:v>8.6199999999999992</c:v>
                </c:pt>
                <c:pt idx="36" formatCode="General">
                  <c:v>6.52</c:v>
                </c:pt>
                <c:pt idx="37" formatCode="General">
                  <c:v>7.04</c:v>
                </c:pt>
                <c:pt idx="38" formatCode="General">
                  <c:v>6.3</c:v>
                </c:pt>
                <c:pt idx="39" formatCode="General">
                  <c:v>5.8</c:v>
                </c:pt>
                <c:pt idx="40" formatCode="General">
                  <c:v>6.22</c:v>
                </c:pt>
                <c:pt idx="41" formatCode="General">
                  <c:v>0</c:v>
                </c:pt>
                <c:pt idx="42" formatCode="General">
                  <c:v>0.34</c:v>
                </c:pt>
                <c:pt idx="43" formatCode="General">
                  <c:v>2.4900000000000002</c:v>
                </c:pt>
                <c:pt idx="44" formatCode="General">
                  <c:v>0</c:v>
                </c:pt>
                <c:pt idx="46" formatCode="General">
                  <c:v>6.5</c:v>
                </c:pt>
                <c:pt idx="47" formatCode="General">
                  <c:v>4.96</c:v>
                </c:pt>
                <c:pt idx="48" formatCode="General">
                  <c:v>3.06</c:v>
                </c:pt>
                <c:pt idx="49" formatCode="General">
                  <c:v>2.91</c:v>
                </c:pt>
                <c:pt idx="50" formatCode="General">
                  <c:v>2.5299999999999998</c:v>
                </c:pt>
                <c:pt idx="51" formatCode="General">
                  <c:v>1.5</c:v>
                </c:pt>
                <c:pt idx="52" formatCode="General">
                  <c:v>1.02</c:v>
                </c:pt>
                <c:pt idx="53" formatCode="General">
                  <c:v>3.96</c:v>
                </c:pt>
                <c:pt idx="54" formatCode="General">
                  <c:v>0</c:v>
                </c:pt>
                <c:pt idx="56" formatCode="General">
                  <c:v>5.59</c:v>
                </c:pt>
                <c:pt idx="57" formatCode="General">
                  <c:v>5.33</c:v>
                </c:pt>
                <c:pt idx="58" formatCode="General">
                  <c:v>1.82</c:v>
                </c:pt>
                <c:pt idx="59" formatCode="General">
                  <c:v>0</c:v>
                </c:pt>
                <c:pt idx="60" formatCode="General">
                  <c:v>1.27</c:v>
                </c:pt>
                <c:pt idx="61" formatCode="General">
                  <c:v>0</c:v>
                </c:pt>
                <c:pt idx="62" formatCode="General">
                  <c:v>0</c:v>
                </c:pt>
                <c:pt idx="63" formatCode="General">
                  <c:v>2.86</c:v>
                </c:pt>
                <c:pt idx="64" formatCode="General">
                  <c:v>0</c:v>
                </c:pt>
                <c:pt idx="76" formatCode="General">
                  <c:v>7.15</c:v>
                </c:pt>
                <c:pt idx="77" formatCode="General">
                  <c:v>7.26</c:v>
                </c:pt>
                <c:pt idx="78" formatCode="General">
                  <c:v>6.64</c:v>
                </c:pt>
                <c:pt idx="79" formatCode="General">
                  <c:v>6.22</c:v>
                </c:pt>
                <c:pt idx="80" formatCode="General">
                  <c:v>5.72</c:v>
                </c:pt>
                <c:pt idx="81" formatCode="General">
                  <c:v>4.72</c:v>
                </c:pt>
                <c:pt idx="82" formatCode="General">
                  <c:v>3.98</c:v>
                </c:pt>
                <c:pt idx="83" formatCode="General">
                  <c:v>2.5299999999999998</c:v>
                </c:pt>
                <c:pt idx="84" formatCode="General">
                  <c:v>0</c:v>
                </c:pt>
                <c:pt idx="86" formatCode="General">
                  <c:v>6.97</c:v>
                </c:pt>
                <c:pt idx="87" formatCode="General">
                  <c:v>6.88</c:v>
                </c:pt>
                <c:pt idx="88" formatCode="General">
                  <c:v>6.1</c:v>
                </c:pt>
                <c:pt idx="89" formatCode="General">
                  <c:v>5.7</c:v>
                </c:pt>
                <c:pt idx="90" formatCode="General">
                  <c:v>4</c:v>
                </c:pt>
                <c:pt idx="91" formatCode="General">
                  <c:v>0.47</c:v>
                </c:pt>
                <c:pt idx="92" formatCode="General">
                  <c:v>0.39</c:v>
                </c:pt>
                <c:pt idx="93" formatCode="General">
                  <c:v>0.39</c:v>
                </c:pt>
                <c:pt idx="94" formatCode="General">
                  <c:v>0</c:v>
                </c:pt>
                <c:pt idx="96" formatCode="General">
                  <c:v>8.1300000000000008</c:v>
                </c:pt>
                <c:pt idx="97" formatCode="General">
                  <c:v>7.5</c:v>
                </c:pt>
                <c:pt idx="98" formatCode="General">
                  <c:v>7.98</c:v>
                </c:pt>
                <c:pt idx="99" formatCode="General">
                  <c:v>7.93</c:v>
                </c:pt>
                <c:pt idx="100" formatCode="General">
                  <c:v>7.76</c:v>
                </c:pt>
                <c:pt idx="101" formatCode="General">
                  <c:v>7.16</c:v>
                </c:pt>
                <c:pt idx="102" formatCode="General">
                  <c:v>7.25</c:v>
                </c:pt>
                <c:pt idx="103" formatCode="General">
                  <c:v>8.36</c:v>
                </c:pt>
                <c:pt idx="104" formatCode="General">
                  <c:v>0</c:v>
                </c:pt>
                <c:pt idx="106" formatCode="General">
                  <c:v>8.0299999999999994</c:v>
                </c:pt>
                <c:pt idx="107" formatCode="General">
                  <c:v>8.4499999999999993</c:v>
                </c:pt>
                <c:pt idx="108" formatCode="General">
                  <c:v>8.24</c:v>
                </c:pt>
                <c:pt idx="109" formatCode="General">
                  <c:v>7.73</c:v>
                </c:pt>
                <c:pt idx="110" formatCode="General">
                  <c:v>7.18</c:v>
                </c:pt>
                <c:pt idx="111" formatCode="General">
                  <c:v>8.1300000000000008</c:v>
                </c:pt>
                <c:pt idx="112" formatCode="General">
                  <c:v>8.34</c:v>
                </c:pt>
                <c:pt idx="113" formatCode="General">
                  <c:v>9.41</c:v>
                </c:pt>
                <c:pt idx="114" formatCode="General">
                  <c:v>9.5</c:v>
                </c:pt>
              </c:numCache>
            </c:numRef>
          </c:yVal>
          <c:smooth val="0"/>
          <c:extLst>
            <c:ext xmlns:c16="http://schemas.microsoft.com/office/drawing/2014/chart" uri="{C3380CC4-5D6E-409C-BE32-E72D297353CC}">
              <c16:uniqueId val="{00000000-C9EF-4583-979F-6E78594EE788}"/>
            </c:ext>
          </c:extLst>
        </c:ser>
        <c:dLbls>
          <c:showLegendKey val="0"/>
          <c:showVal val="0"/>
          <c:showCatName val="0"/>
          <c:showSerName val="0"/>
          <c:showPercent val="0"/>
          <c:showBubbleSize val="0"/>
        </c:dLbls>
        <c:axId val="1263822680"/>
        <c:axId val="1263823664"/>
      </c:scatterChart>
      <c:valAx>
        <c:axId val="126382268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Discharge (cfs)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3823664"/>
        <c:crosses val="autoZero"/>
        <c:crossBetween val="midCat"/>
      </c:valAx>
      <c:valAx>
        <c:axId val="12638236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Cont DO (mg/L)</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382268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Discharge and MaxDO_Interval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SummDataTable!$BK$1</c:f>
              <c:strCache>
                <c:ptCount val="1"/>
                <c:pt idx="0">
                  <c:v>MaxDO_Interval</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2700" cap="rnd">
                <a:solidFill>
                  <a:schemeClr val="tx1">
                    <a:lumMod val="65000"/>
                    <a:lumOff val="35000"/>
                  </a:schemeClr>
                </a:solidFill>
                <a:prstDash val="solid"/>
              </a:ln>
              <a:effectLst/>
            </c:spPr>
            <c:trendlineType val="linear"/>
            <c:dispRSqr val="1"/>
            <c:dispEq val="0"/>
            <c:trendlineLbl>
              <c:layout>
                <c:manualLayout>
                  <c:x val="-5.2015529308836399E-2"/>
                  <c:y val="-1.5207421988918052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SummDataTable!$AF$2:$AF$117</c:f>
              <c:numCache>
                <c:formatCode>0.00</c:formatCode>
                <c:ptCount val="116"/>
                <c:pt idx="0">
                  <c:v>2.0322783324009768</c:v>
                </c:pt>
                <c:pt idx="1">
                  <c:v>1.2</c:v>
                </c:pt>
                <c:pt idx="2">
                  <c:v>0.51954270982690975</c:v>
                </c:pt>
                <c:pt idx="3">
                  <c:v>0.11026335935809876</c:v>
                </c:pt>
                <c:pt idx="4">
                  <c:v>0</c:v>
                </c:pt>
                <c:pt idx="5">
                  <c:v>0</c:v>
                </c:pt>
                <c:pt idx="6">
                  <c:v>0</c:v>
                </c:pt>
                <c:pt idx="7">
                  <c:v>1.4388611221627137</c:v>
                </c:pt>
                <c:pt idx="8">
                  <c:v>0.81399999999999995</c:v>
                </c:pt>
                <c:pt idx="9">
                  <c:v>0.30492190666079499</c:v>
                </c:pt>
                <c:pt idx="10">
                  <c:v>0</c:v>
                </c:pt>
                <c:pt idx="11">
                  <c:v>0</c:v>
                </c:pt>
                <c:pt idx="12">
                  <c:v>0</c:v>
                </c:pt>
                <c:pt idx="13">
                  <c:v>0</c:v>
                </c:pt>
                <c:pt idx="14">
                  <c:v>0</c:v>
                </c:pt>
                <c:pt idx="16">
                  <c:v>1.610446404931775</c:v>
                </c:pt>
                <c:pt idx="19">
                  <c:v>0.4810979855903747</c:v>
                </c:pt>
                <c:pt idx="20">
                  <c:v>0.36145534005533486</c:v>
                </c:pt>
                <c:pt idx="21">
                  <c:v>0.42816914202996181</c:v>
                </c:pt>
                <c:pt idx="22">
                  <c:v>9.7531936334204636E-2</c:v>
                </c:pt>
                <c:pt idx="23">
                  <c:v>0.17474066027987711</c:v>
                </c:pt>
                <c:pt idx="24">
                  <c:v>7.3013319797935322E-2</c:v>
                </c:pt>
                <c:pt idx="25">
                  <c:v>4.1869147591254589E-2</c:v>
                </c:pt>
                <c:pt idx="26">
                  <c:v>1.0599108550928469</c:v>
                </c:pt>
                <c:pt idx="27">
                  <c:v>1.3113012732543761</c:v>
                </c:pt>
                <c:pt idx="28">
                  <c:v>0.22845380438431012</c:v>
                </c:pt>
                <c:pt idx="29">
                  <c:v>5.3751788015634697E-2</c:v>
                </c:pt>
                <c:pt idx="30">
                  <c:v>0.31320390845594437</c:v>
                </c:pt>
                <c:pt idx="31">
                  <c:v>0.23828582093304682</c:v>
                </c:pt>
                <c:pt idx="32">
                  <c:v>9.0917271141186445E-2</c:v>
                </c:pt>
                <c:pt idx="33">
                  <c:v>0.11720426007396481</c:v>
                </c:pt>
                <c:pt idx="34">
                  <c:v>9.0368945638614612E-2</c:v>
                </c:pt>
                <c:pt idx="35">
                  <c:v>4.3792361968170275E-2</c:v>
                </c:pt>
                <c:pt idx="37">
                  <c:v>0.56789143520343555</c:v>
                </c:pt>
                <c:pt idx="38">
                  <c:v>0.33514189139109674</c:v>
                </c:pt>
                <c:pt idx="39">
                  <c:v>0.16672096343882287</c:v>
                </c:pt>
                <c:pt idx="40">
                  <c:v>9.9771761732965966E-2</c:v>
                </c:pt>
                <c:pt idx="41">
                  <c:v>8.9719638525618262E-2</c:v>
                </c:pt>
                <c:pt idx="42">
                  <c:v>3.2743235120244928E-2</c:v>
                </c:pt>
                <c:pt idx="43">
                  <c:v>4.8037354229976563E-2</c:v>
                </c:pt>
                <c:pt idx="44">
                  <c:v>9.1126088061738594E-2</c:v>
                </c:pt>
                <c:pt idx="45">
                  <c:v>1.9394431947954389E-2</c:v>
                </c:pt>
                <c:pt idx="47">
                  <c:v>0.45225616597657403</c:v>
                </c:pt>
                <c:pt idx="48">
                  <c:v>0.1648778148239905</c:v>
                </c:pt>
                <c:pt idx="49">
                  <c:v>8.0604543573284851E-2</c:v>
                </c:pt>
                <c:pt idx="50">
                  <c:v>0.11820280839460448</c:v>
                </c:pt>
                <c:pt idx="51">
                  <c:v>6.8883135340710416E-2</c:v>
                </c:pt>
                <c:pt idx="52">
                  <c:v>0</c:v>
                </c:pt>
                <c:pt idx="53">
                  <c:v>0</c:v>
                </c:pt>
                <c:pt idx="54">
                  <c:v>0.12241192206539939</c:v>
                </c:pt>
                <c:pt idx="55">
                  <c:v>0</c:v>
                </c:pt>
                <c:pt idx="56">
                  <c:v>0.65977144628536966</c:v>
                </c:pt>
                <c:pt idx="57">
                  <c:v>0.35608769965125597</c:v>
                </c:pt>
                <c:pt idx="58">
                  <c:v>0.19866523593755978</c:v>
                </c:pt>
                <c:pt idx="59">
                  <c:v>5.9968976212574229E-2</c:v>
                </c:pt>
                <c:pt idx="60">
                  <c:v>4.7946556838245079E-2</c:v>
                </c:pt>
                <c:pt idx="61">
                  <c:v>4.1000000000000002E-2</c:v>
                </c:pt>
                <c:pt idx="62">
                  <c:v>3.0342567285382835E-3</c:v>
                </c:pt>
                <c:pt idx="63">
                  <c:v>2.206533470648816E-3</c:v>
                </c:pt>
                <c:pt idx="64">
                  <c:v>7.680939179682883E-2</c:v>
                </c:pt>
                <c:pt idx="65">
                  <c:v>0</c:v>
                </c:pt>
                <c:pt idx="66">
                  <c:v>0.55124737161854054</c:v>
                </c:pt>
                <c:pt idx="67">
                  <c:v>0.27164446896134303</c:v>
                </c:pt>
                <c:pt idx="68">
                  <c:v>0.15593678783487616</c:v>
                </c:pt>
                <c:pt idx="69">
                  <c:v>6.3946417852170728E-2</c:v>
                </c:pt>
                <c:pt idx="70">
                  <c:v>2.592978553949786E-2</c:v>
                </c:pt>
                <c:pt idx="71" formatCode="General">
                  <c:v>4.5999999999999999E-2</c:v>
                </c:pt>
                <c:pt idx="72">
                  <c:v>1.0869324999999999E-2</c:v>
                </c:pt>
                <c:pt idx="73">
                  <c:v>4.2253700252673342E-3</c:v>
                </c:pt>
                <c:pt idx="74">
                  <c:v>5.674484612109907E-2</c:v>
                </c:pt>
                <c:pt idx="75">
                  <c:v>0</c:v>
                </c:pt>
                <c:pt idx="76">
                  <c:v>5.27673766103901</c:v>
                </c:pt>
                <c:pt idx="77">
                  <c:v>3.1729171637823801</c:v>
                </c:pt>
                <c:pt idx="78">
                  <c:v>1.6117188883018334</c:v>
                </c:pt>
                <c:pt idx="79">
                  <c:v>0.92282312871148886</c:v>
                </c:pt>
                <c:pt idx="80">
                  <c:v>0.37037146774461033</c:v>
                </c:pt>
                <c:pt idx="81">
                  <c:v>0.29294882979411646</c:v>
                </c:pt>
                <c:pt idx="82">
                  <c:v>0.25210311958045323</c:v>
                </c:pt>
                <c:pt idx="83">
                  <c:v>5.856477125078087E-2</c:v>
                </c:pt>
                <c:pt idx="84">
                  <c:v>5.2750670604215039E-2</c:v>
                </c:pt>
                <c:pt idx="85">
                  <c:v>4.9477602771098139E-2</c:v>
                </c:pt>
                <c:pt idx="86">
                  <c:v>5.3303362313252842</c:v>
                </c:pt>
                <c:pt idx="87">
                  <c:v>3.2698775190136238</c:v>
                </c:pt>
                <c:pt idx="88">
                  <c:v>1.6174421770862861</c:v>
                </c:pt>
                <c:pt idx="89">
                  <c:v>0.8114281057200633</c:v>
                </c:pt>
                <c:pt idx="90">
                  <c:v>0.3212944873676189</c:v>
                </c:pt>
                <c:pt idx="91">
                  <c:v>0.17304666172093472</c:v>
                </c:pt>
                <c:pt idx="92">
                  <c:v>5.9664427653087597E-2</c:v>
                </c:pt>
                <c:pt idx="93" formatCode="General">
                  <c:v>2E-3</c:v>
                </c:pt>
                <c:pt idx="95">
                  <c:v>0</c:v>
                </c:pt>
                <c:pt idx="96">
                  <c:v>5.417546303642931</c:v>
                </c:pt>
                <c:pt idx="97">
                  <c:v>3.1859999999999999</c:v>
                </c:pt>
                <c:pt idx="98">
                  <c:v>2.4694018260685731</c:v>
                </c:pt>
                <c:pt idx="99">
                  <c:v>1.4894349164592104</c:v>
                </c:pt>
                <c:pt idx="100">
                  <c:v>1.1142560529694558</c:v>
                </c:pt>
                <c:pt idx="101">
                  <c:v>1.0564291077949155</c:v>
                </c:pt>
                <c:pt idx="102">
                  <c:v>0.79</c:v>
                </c:pt>
                <c:pt idx="103">
                  <c:v>0.47799999999999998</c:v>
                </c:pt>
                <c:pt idx="104">
                  <c:v>0.41</c:v>
                </c:pt>
                <c:pt idx="105">
                  <c:v>0.4803864210410585</c:v>
                </c:pt>
                <c:pt idx="106">
                  <c:v>1.7034870517045186</c:v>
                </c:pt>
                <c:pt idx="107">
                  <c:v>1.4533928809292416</c:v>
                </c:pt>
                <c:pt idx="108">
                  <c:v>0.96677225345023488</c:v>
                </c:pt>
                <c:pt idx="109">
                  <c:v>0.75975434227181593</c:v>
                </c:pt>
                <c:pt idx="110">
                  <c:v>0.47133082504836149</c:v>
                </c:pt>
                <c:pt idx="111">
                  <c:v>0.44614944520910244</c:v>
                </c:pt>
                <c:pt idx="112">
                  <c:v>0.37449361423456545</c:v>
                </c:pt>
                <c:pt idx="113">
                  <c:v>0.51928782301527476</c:v>
                </c:pt>
                <c:pt idx="114">
                  <c:v>0.34763366422456637</c:v>
                </c:pt>
                <c:pt idx="115">
                  <c:v>7.5892594525126866E-2</c:v>
                </c:pt>
              </c:numCache>
            </c:numRef>
          </c:xVal>
          <c:yVal>
            <c:numRef>
              <c:f>SummDataTable!$BK$2:$BK$117</c:f>
              <c:numCache>
                <c:formatCode>0.00</c:formatCode>
                <c:ptCount val="116"/>
                <c:pt idx="0">
                  <c:v>8.75</c:v>
                </c:pt>
                <c:pt idx="1">
                  <c:v>9.52</c:v>
                </c:pt>
                <c:pt idx="2">
                  <c:v>10.62</c:v>
                </c:pt>
                <c:pt idx="3">
                  <c:v>9.14</c:v>
                </c:pt>
                <c:pt idx="4">
                  <c:v>6.31</c:v>
                </c:pt>
                <c:pt idx="7" formatCode="General">
                  <c:v>7.68</c:v>
                </c:pt>
                <c:pt idx="8" formatCode="General">
                  <c:v>6.73</c:v>
                </c:pt>
                <c:pt idx="9" formatCode="General">
                  <c:v>5.21</c:v>
                </c:pt>
                <c:pt idx="10" formatCode="General">
                  <c:v>2.36</c:v>
                </c:pt>
                <c:pt idx="11" formatCode="General">
                  <c:v>2.4700000000000002</c:v>
                </c:pt>
                <c:pt idx="12" formatCode="General">
                  <c:v>3.06</c:v>
                </c:pt>
                <c:pt idx="16" formatCode="General">
                  <c:v>8.93</c:v>
                </c:pt>
                <c:pt idx="17" formatCode="General">
                  <c:v>8.93</c:v>
                </c:pt>
                <c:pt idx="18" formatCode="General">
                  <c:v>8.35</c:v>
                </c:pt>
                <c:pt idx="19" formatCode="General">
                  <c:v>8.3699999999999992</c:v>
                </c:pt>
                <c:pt idx="20" formatCode="General">
                  <c:v>8.76</c:v>
                </c:pt>
                <c:pt idx="21" formatCode="General">
                  <c:v>10.43</c:v>
                </c:pt>
                <c:pt idx="22" formatCode="General">
                  <c:v>11.15</c:v>
                </c:pt>
                <c:pt idx="23" formatCode="General">
                  <c:v>7.28</c:v>
                </c:pt>
                <c:pt idx="24" formatCode="General">
                  <c:v>8.99</c:v>
                </c:pt>
                <c:pt idx="26" formatCode="General">
                  <c:v>9.8800000000000008</c:v>
                </c:pt>
                <c:pt idx="27" formatCode="General">
                  <c:v>10.14</c:v>
                </c:pt>
                <c:pt idx="28" formatCode="General">
                  <c:v>9.7799999999999994</c:v>
                </c:pt>
                <c:pt idx="29" formatCode="General">
                  <c:v>9.8800000000000008</c:v>
                </c:pt>
                <c:pt idx="30" formatCode="General">
                  <c:v>9.89</c:v>
                </c:pt>
                <c:pt idx="31" formatCode="General">
                  <c:v>8.92</c:v>
                </c:pt>
                <c:pt idx="32" formatCode="General">
                  <c:v>7.82</c:v>
                </c:pt>
                <c:pt idx="33" formatCode="General">
                  <c:v>9.5</c:v>
                </c:pt>
                <c:pt idx="34" formatCode="General">
                  <c:v>10.54</c:v>
                </c:pt>
                <c:pt idx="36" formatCode="General">
                  <c:v>9.5500000000000007</c:v>
                </c:pt>
                <c:pt idx="37" formatCode="General">
                  <c:v>8.5399999999999991</c:v>
                </c:pt>
                <c:pt idx="38" formatCode="General">
                  <c:v>8</c:v>
                </c:pt>
                <c:pt idx="39" formatCode="General">
                  <c:v>10.69</c:v>
                </c:pt>
                <c:pt idx="40" formatCode="General">
                  <c:v>10.79</c:v>
                </c:pt>
                <c:pt idx="41" formatCode="General">
                  <c:v>9.17</c:v>
                </c:pt>
                <c:pt idx="42" formatCode="General">
                  <c:v>9.5</c:v>
                </c:pt>
                <c:pt idx="43" formatCode="General">
                  <c:v>8.69</c:v>
                </c:pt>
                <c:pt idx="44" formatCode="General">
                  <c:v>10.119999999999999</c:v>
                </c:pt>
                <c:pt idx="46" formatCode="General">
                  <c:v>10.92</c:v>
                </c:pt>
                <c:pt idx="47" formatCode="General">
                  <c:v>10.6</c:v>
                </c:pt>
                <c:pt idx="48" formatCode="General">
                  <c:v>8.68</c:v>
                </c:pt>
                <c:pt idx="49" formatCode="General">
                  <c:v>9.48</c:v>
                </c:pt>
                <c:pt idx="50" formatCode="General">
                  <c:v>11.77</c:v>
                </c:pt>
                <c:pt idx="51" formatCode="General">
                  <c:v>8.69</c:v>
                </c:pt>
                <c:pt idx="52" formatCode="General">
                  <c:v>7.08</c:v>
                </c:pt>
                <c:pt idx="53" formatCode="General">
                  <c:v>8.64</c:v>
                </c:pt>
                <c:pt idx="54" formatCode="General">
                  <c:v>9.66</c:v>
                </c:pt>
                <c:pt idx="56" formatCode="General">
                  <c:v>8.51</c:v>
                </c:pt>
                <c:pt idx="57" formatCode="General">
                  <c:v>7.34</c:v>
                </c:pt>
                <c:pt idx="58" formatCode="General">
                  <c:v>6.68</c:v>
                </c:pt>
                <c:pt idx="59" formatCode="General">
                  <c:v>7.01</c:v>
                </c:pt>
                <c:pt idx="60" formatCode="General">
                  <c:v>5.41</c:v>
                </c:pt>
                <c:pt idx="61" formatCode="General">
                  <c:v>5.47</c:v>
                </c:pt>
                <c:pt idx="62" formatCode="General">
                  <c:v>5.54</c:v>
                </c:pt>
                <c:pt idx="63" formatCode="General">
                  <c:v>6.48</c:v>
                </c:pt>
                <c:pt idx="64" formatCode="General">
                  <c:v>6.28</c:v>
                </c:pt>
                <c:pt idx="76" formatCode="General">
                  <c:v>9.17</c:v>
                </c:pt>
                <c:pt idx="77" formatCode="General">
                  <c:v>9.92</c:v>
                </c:pt>
                <c:pt idx="78" formatCode="General">
                  <c:v>10</c:v>
                </c:pt>
                <c:pt idx="79" formatCode="General">
                  <c:v>10.87</c:v>
                </c:pt>
                <c:pt idx="80" formatCode="General">
                  <c:v>10.61</c:v>
                </c:pt>
                <c:pt idx="81" formatCode="General">
                  <c:v>8.6</c:v>
                </c:pt>
                <c:pt idx="82" formatCode="General">
                  <c:v>7.83</c:v>
                </c:pt>
                <c:pt idx="83" formatCode="General">
                  <c:v>6.84</c:v>
                </c:pt>
                <c:pt idx="84" formatCode="General">
                  <c:v>7.34</c:v>
                </c:pt>
                <c:pt idx="86" formatCode="General">
                  <c:v>9</c:v>
                </c:pt>
                <c:pt idx="87" formatCode="General">
                  <c:v>8.9499999999999993</c:v>
                </c:pt>
                <c:pt idx="88" formatCode="General">
                  <c:v>8.68</c:v>
                </c:pt>
                <c:pt idx="89" formatCode="General">
                  <c:v>7.46</c:v>
                </c:pt>
                <c:pt idx="90" formatCode="General">
                  <c:v>6.18</c:v>
                </c:pt>
                <c:pt idx="91" formatCode="General">
                  <c:v>5.65</c:v>
                </c:pt>
                <c:pt idx="92" formatCode="General">
                  <c:v>3.28</c:v>
                </c:pt>
                <c:pt idx="93" formatCode="General">
                  <c:v>3.64</c:v>
                </c:pt>
                <c:pt idx="94" formatCode="General">
                  <c:v>3.11</c:v>
                </c:pt>
                <c:pt idx="96" formatCode="General">
                  <c:v>9.91</c:v>
                </c:pt>
                <c:pt idx="97" formatCode="General">
                  <c:v>9.82</c:v>
                </c:pt>
                <c:pt idx="98" formatCode="General">
                  <c:v>9.7100000000000009</c:v>
                </c:pt>
                <c:pt idx="99" formatCode="General">
                  <c:v>9.8000000000000007</c:v>
                </c:pt>
                <c:pt idx="100" formatCode="General">
                  <c:v>10.08</c:v>
                </c:pt>
                <c:pt idx="101" formatCode="General">
                  <c:v>9.92</c:v>
                </c:pt>
                <c:pt idx="102" formatCode="General">
                  <c:v>10.02</c:v>
                </c:pt>
                <c:pt idx="103" formatCode="General">
                  <c:v>10.15</c:v>
                </c:pt>
                <c:pt idx="104" formatCode="General">
                  <c:v>10.89</c:v>
                </c:pt>
                <c:pt idx="106" formatCode="General">
                  <c:v>9.52</c:v>
                </c:pt>
                <c:pt idx="107" formatCode="General">
                  <c:v>9.69</c:v>
                </c:pt>
                <c:pt idx="108" formatCode="General">
                  <c:v>9.65</c:v>
                </c:pt>
                <c:pt idx="109" formatCode="General">
                  <c:v>9.3800000000000008</c:v>
                </c:pt>
                <c:pt idx="110" formatCode="General">
                  <c:v>9.44</c:v>
                </c:pt>
                <c:pt idx="111" formatCode="General">
                  <c:v>9.48</c:v>
                </c:pt>
                <c:pt idx="112" formatCode="General">
                  <c:v>9.89</c:v>
                </c:pt>
                <c:pt idx="113" formatCode="General">
                  <c:v>10.119999999999999</c:v>
                </c:pt>
                <c:pt idx="114" formatCode="General">
                  <c:v>10.61</c:v>
                </c:pt>
              </c:numCache>
            </c:numRef>
          </c:yVal>
          <c:smooth val="0"/>
          <c:extLst>
            <c:ext xmlns:c16="http://schemas.microsoft.com/office/drawing/2014/chart" uri="{C3380CC4-5D6E-409C-BE32-E72D297353CC}">
              <c16:uniqueId val="{00000000-4D39-4054-A206-483950DCA0AB}"/>
            </c:ext>
          </c:extLst>
        </c:ser>
        <c:dLbls>
          <c:showLegendKey val="0"/>
          <c:showVal val="0"/>
          <c:showCatName val="0"/>
          <c:showSerName val="0"/>
          <c:showPercent val="0"/>
          <c:showBubbleSize val="0"/>
        </c:dLbls>
        <c:axId val="1263822680"/>
        <c:axId val="1263823664"/>
      </c:scatterChart>
      <c:valAx>
        <c:axId val="126382268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Discharge (cfs)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3823664"/>
        <c:crosses val="autoZero"/>
        <c:crossBetween val="midCat"/>
      </c:valAx>
      <c:valAx>
        <c:axId val="12638236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Cont DO (mg/L)</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382268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Discharge and HoursBelow3.0mg/L_DO_Interval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SummDataTable!$BN$1</c:f>
              <c:strCache>
                <c:ptCount val="1"/>
                <c:pt idx="0">
                  <c:v>HoursBelow_3.0 DO_mg/L_Interval</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2700" cap="rnd">
                <a:solidFill>
                  <a:schemeClr val="tx1">
                    <a:lumMod val="65000"/>
                    <a:lumOff val="35000"/>
                  </a:schemeClr>
                </a:solidFill>
                <a:prstDash val="solid"/>
              </a:ln>
              <a:effectLst/>
            </c:spPr>
            <c:trendlineType val="linear"/>
            <c:dispRSqr val="1"/>
            <c:dispEq val="0"/>
            <c:trendlineLbl>
              <c:layout>
                <c:manualLayout>
                  <c:x val="-5.2015529308836399E-2"/>
                  <c:y val="-1.5207421988918052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SummDataTable!$AF$2:$AF$117</c:f>
              <c:numCache>
                <c:formatCode>0.00</c:formatCode>
                <c:ptCount val="116"/>
                <c:pt idx="0">
                  <c:v>2.0322783324009768</c:v>
                </c:pt>
                <c:pt idx="1">
                  <c:v>1.2</c:v>
                </c:pt>
                <c:pt idx="2">
                  <c:v>0.51954270982690975</c:v>
                </c:pt>
                <c:pt idx="3">
                  <c:v>0.11026335935809876</c:v>
                </c:pt>
                <c:pt idx="4">
                  <c:v>0</c:v>
                </c:pt>
                <c:pt idx="5">
                  <c:v>0</c:v>
                </c:pt>
                <c:pt idx="6">
                  <c:v>0</c:v>
                </c:pt>
                <c:pt idx="7">
                  <c:v>1.4388611221627137</c:v>
                </c:pt>
                <c:pt idx="8">
                  <c:v>0.81399999999999995</c:v>
                </c:pt>
                <c:pt idx="9">
                  <c:v>0.30492190666079499</c:v>
                </c:pt>
                <c:pt idx="10">
                  <c:v>0</c:v>
                </c:pt>
                <c:pt idx="11">
                  <c:v>0</c:v>
                </c:pt>
                <c:pt idx="12">
                  <c:v>0</c:v>
                </c:pt>
                <c:pt idx="13">
                  <c:v>0</c:v>
                </c:pt>
                <c:pt idx="14">
                  <c:v>0</c:v>
                </c:pt>
                <c:pt idx="16">
                  <c:v>1.610446404931775</c:v>
                </c:pt>
                <c:pt idx="19">
                  <c:v>0.4810979855903747</c:v>
                </c:pt>
                <c:pt idx="20">
                  <c:v>0.36145534005533486</c:v>
                </c:pt>
                <c:pt idx="21">
                  <c:v>0.42816914202996181</c:v>
                </c:pt>
                <c:pt idx="22">
                  <c:v>9.7531936334204636E-2</c:v>
                </c:pt>
                <c:pt idx="23">
                  <c:v>0.17474066027987711</c:v>
                </c:pt>
                <c:pt idx="24">
                  <c:v>7.3013319797935322E-2</c:v>
                </c:pt>
                <c:pt idx="25">
                  <c:v>4.1869147591254589E-2</c:v>
                </c:pt>
                <c:pt idx="26">
                  <c:v>1.0599108550928469</c:v>
                </c:pt>
                <c:pt idx="27">
                  <c:v>1.3113012732543761</c:v>
                </c:pt>
                <c:pt idx="28">
                  <c:v>0.22845380438431012</c:v>
                </c:pt>
                <c:pt idx="29">
                  <c:v>5.3751788015634697E-2</c:v>
                </c:pt>
                <c:pt idx="30">
                  <c:v>0.31320390845594437</c:v>
                </c:pt>
                <c:pt idx="31">
                  <c:v>0.23828582093304682</c:v>
                </c:pt>
                <c:pt idx="32">
                  <c:v>9.0917271141186445E-2</c:v>
                </c:pt>
                <c:pt idx="33">
                  <c:v>0.11720426007396481</c:v>
                </c:pt>
                <c:pt idx="34">
                  <c:v>9.0368945638614612E-2</c:v>
                </c:pt>
                <c:pt idx="35">
                  <c:v>4.3792361968170275E-2</c:v>
                </c:pt>
                <c:pt idx="37">
                  <c:v>0.56789143520343555</c:v>
                </c:pt>
                <c:pt idx="38">
                  <c:v>0.33514189139109674</c:v>
                </c:pt>
                <c:pt idx="39">
                  <c:v>0.16672096343882287</c:v>
                </c:pt>
                <c:pt idx="40">
                  <c:v>9.9771761732965966E-2</c:v>
                </c:pt>
                <c:pt idx="41">
                  <c:v>8.9719638525618262E-2</c:v>
                </c:pt>
                <c:pt idx="42">
                  <c:v>3.2743235120244928E-2</c:v>
                </c:pt>
                <c:pt idx="43">
                  <c:v>4.8037354229976563E-2</c:v>
                </c:pt>
                <c:pt idx="44">
                  <c:v>9.1126088061738594E-2</c:v>
                </c:pt>
                <c:pt idx="45">
                  <c:v>1.9394431947954389E-2</c:v>
                </c:pt>
                <c:pt idx="47">
                  <c:v>0.45225616597657403</c:v>
                </c:pt>
                <c:pt idx="48">
                  <c:v>0.1648778148239905</c:v>
                </c:pt>
                <c:pt idx="49">
                  <c:v>8.0604543573284851E-2</c:v>
                </c:pt>
                <c:pt idx="50">
                  <c:v>0.11820280839460448</c:v>
                </c:pt>
                <c:pt idx="51">
                  <c:v>6.8883135340710416E-2</c:v>
                </c:pt>
                <c:pt idx="52">
                  <c:v>0</c:v>
                </c:pt>
                <c:pt idx="53">
                  <c:v>0</c:v>
                </c:pt>
                <c:pt idx="54">
                  <c:v>0.12241192206539939</c:v>
                </c:pt>
                <c:pt idx="55">
                  <c:v>0</c:v>
                </c:pt>
                <c:pt idx="56">
                  <c:v>0.65977144628536966</c:v>
                </c:pt>
                <c:pt idx="57">
                  <c:v>0.35608769965125597</c:v>
                </c:pt>
                <c:pt idx="58">
                  <c:v>0.19866523593755978</c:v>
                </c:pt>
                <c:pt idx="59">
                  <c:v>5.9968976212574229E-2</c:v>
                </c:pt>
                <c:pt idx="60">
                  <c:v>4.7946556838245079E-2</c:v>
                </c:pt>
                <c:pt idx="61">
                  <c:v>4.1000000000000002E-2</c:v>
                </c:pt>
                <c:pt idx="62">
                  <c:v>3.0342567285382835E-3</c:v>
                </c:pt>
                <c:pt idx="63">
                  <c:v>2.206533470648816E-3</c:v>
                </c:pt>
                <c:pt idx="64">
                  <c:v>7.680939179682883E-2</c:v>
                </c:pt>
                <c:pt idx="65">
                  <c:v>0</c:v>
                </c:pt>
                <c:pt idx="66">
                  <c:v>0.55124737161854054</c:v>
                </c:pt>
                <c:pt idx="67">
                  <c:v>0.27164446896134303</c:v>
                </c:pt>
                <c:pt idx="68">
                  <c:v>0.15593678783487616</c:v>
                </c:pt>
                <c:pt idx="69">
                  <c:v>6.3946417852170728E-2</c:v>
                </c:pt>
                <c:pt idx="70">
                  <c:v>2.592978553949786E-2</c:v>
                </c:pt>
                <c:pt idx="71" formatCode="General">
                  <c:v>4.5999999999999999E-2</c:v>
                </c:pt>
                <c:pt idx="72">
                  <c:v>1.0869324999999999E-2</c:v>
                </c:pt>
                <c:pt idx="73">
                  <c:v>4.2253700252673342E-3</c:v>
                </c:pt>
                <c:pt idx="74">
                  <c:v>5.674484612109907E-2</c:v>
                </c:pt>
                <c:pt idx="75">
                  <c:v>0</c:v>
                </c:pt>
                <c:pt idx="76">
                  <c:v>5.27673766103901</c:v>
                </c:pt>
                <c:pt idx="77">
                  <c:v>3.1729171637823801</c:v>
                </c:pt>
                <c:pt idx="78">
                  <c:v>1.6117188883018334</c:v>
                </c:pt>
                <c:pt idx="79">
                  <c:v>0.92282312871148886</c:v>
                </c:pt>
                <c:pt idx="80">
                  <c:v>0.37037146774461033</c:v>
                </c:pt>
                <c:pt idx="81">
                  <c:v>0.29294882979411646</c:v>
                </c:pt>
                <c:pt idx="82">
                  <c:v>0.25210311958045323</c:v>
                </c:pt>
                <c:pt idx="83">
                  <c:v>5.856477125078087E-2</c:v>
                </c:pt>
                <c:pt idx="84">
                  <c:v>5.2750670604215039E-2</c:v>
                </c:pt>
                <c:pt idx="85">
                  <c:v>4.9477602771098139E-2</c:v>
                </c:pt>
                <c:pt idx="86">
                  <c:v>5.3303362313252842</c:v>
                </c:pt>
                <c:pt idx="87">
                  <c:v>3.2698775190136238</c:v>
                </c:pt>
                <c:pt idx="88">
                  <c:v>1.6174421770862861</c:v>
                </c:pt>
                <c:pt idx="89">
                  <c:v>0.8114281057200633</c:v>
                </c:pt>
                <c:pt idx="90">
                  <c:v>0.3212944873676189</c:v>
                </c:pt>
                <c:pt idx="91">
                  <c:v>0.17304666172093472</c:v>
                </c:pt>
                <c:pt idx="92">
                  <c:v>5.9664427653087597E-2</c:v>
                </c:pt>
                <c:pt idx="93" formatCode="General">
                  <c:v>2E-3</c:v>
                </c:pt>
                <c:pt idx="95">
                  <c:v>0</c:v>
                </c:pt>
                <c:pt idx="96">
                  <c:v>5.417546303642931</c:v>
                </c:pt>
                <c:pt idx="97">
                  <c:v>3.1859999999999999</c:v>
                </c:pt>
                <c:pt idx="98">
                  <c:v>2.4694018260685731</c:v>
                </c:pt>
                <c:pt idx="99">
                  <c:v>1.4894349164592104</c:v>
                </c:pt>
                <c:pt idx="100">
                  <c:v>1.1142560529694558</c:v>
                </c:pt>
                <c:pt idx="101">
                  <c:v>1.0564291077949155</c:v>
                </c:pt>
                <c:pt idx="102">
                  <c:v>0.79</c:v>
                </c:pt>
                <c:pt idx="103">
                  <c:v>0.47799999999999998</c:v>
                </c:pt>
                <c:pt idx="104">
                  <c:v>0.41</c:v>
                </c:pt>
                <c:pt idx="105">
                  <c:v>0.4803864210410585</c:v>
                </c:pt>
                <c:pt idx="106">
                  <c:v>1.7034870517045186</c:v>
                </c:pt>
                <c:pt idx="107">
                  <c:v>1.4533928809292416</c:v>
                </c:pt>
                <c:pt idx="108">
                  <c:v>0.96677225345023488</c:v>
                </c:pt>
                <c:pt idx="109">
                  <c:v>0.75975434227181593</c:v>
                </c:pt>
                <c:pt idx="110">
                  <c:v>0.47133082504836149</c:v>
                </c:pt>
                <c:pt idx="111">
                  <c:v>0.44614944520910244</c:v>
                </c:pt>
                <c:pt idx="112">
                  <c:v>0.37449361423456545</c:v>
                </c:pt>
                <c:pt idx="113">
                  <c:v>0.51928782301527476</c:v>
                </c:pt>
                <c:pt idx="114">
                  <c:v>0.34763366422456637</c:v>
                </c:pt>
                <c:pt idx="115">
                  <c:v>7.5892594525126866E-2</c:v>
                </c:pt>
              </c:numCache>
            </c:numRef>
          </c:xVal>
          <c:yVal>
            <c:numRef>
              <c:f>SummDataTable!$BN$2:$BN$117</c:f>
              <c:numCache>
                <c:formatCode>General</c:formatCode>
                <c:ptCount val="116"/>
                <c:pt idx="0">
                  <c:v>0</c:v>
                </c:pt>
                <c:pt idx="1">
                  <c:v>0</c:v>
                </c:pt>
                <c:pt idx="2">
                  <c:v>0</c:v>
                </c:pt>
                <c:pt idx="3">
                  <c:v>103</c:v>
                </c:pt>
                <c:pt idx="4">
                  <c:v>190.5</c:v>
                </c:pt>
              </c:numCache>
            </c:numRef>
          </c:yVal>
          <c:smooth val="0"/>
          <c:extLst>
            <c:ext xmlns:c16="http://schemas.microsoft.com/office/drawing/2014/chart" uri="{C3380CC4-5D6E-409C-BE32-E72D297353CC}">
              <c16:uniqueId val="{00000000-4405-4C7C-A8D3-80E1A19E7AC3}"/>
            </c:ext>
          </c:extLst>
        </c:ser>
        <c:dLbls>
          <c:showLegendKey val="0"/>
          <c:showVal val="0"/>
          <c:showCatName val="0"/>
          <c:showSerName val="0"/>
          <c:showPercent val="0"/>
          <c:showBubbleSize val="0"/>
        </c:dLbls>
        <c:axId val="1263822680"/>
        <c:axId val="1263823664"/>
      </c:scatterChart>
      <c:valAx>
        <c:axId val="126382268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Discharge (cfs</a:t>
                </a:r>
                <a:r>
                  <a:rPr lang="en-US" baseline="0"/>
                  <a: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3823664"/>
        <c:crosses val="autoZero"/>
        <c:crossBetween val="midCat"/>
      </c:valAx>
      <c:valAx>
        <c:axId val="1263823664"/>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Hours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382268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RCT and AvgDailyMaxDO_Interval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SummDataTable!$BU$1</c:f>
              <c:strCache>
                <c:ptCount val="1"/>
                <c:pt idx="0">
                  <c:v>AvgofDailyMaxDO_Interval</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2700" cap="rnd">
                <a:solidFill>
                  <a:schemeClr val="tx1">
                    <a:lumMod val="65000"/>
                    <a:lumOff val="35000"/>
                  </a:schemeClr>
                </a:solidFill>
                <a:prstDash val="solid"/>
              </a:ln>
              <a:effectLst/>
            </c:spPr>
            <c:trendlineType val="linear"/>
            <c:dispRSqr val="1"/>
            <c:dispEq val="0"/>
            <c:trendlineLbl>
              <c:layout>
                <c:manualLayout>
                  <c:x val="-5.2015529308836399E-2"/>
                  <c:y val="-1.5207421988918052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SummDataTable!$K$2:$K$117</c:f>
              <c:numCache>
                <c:formatCode>0.00</c:formatCode>
                <c:ptCount val="116"/>
                <c:pt idx="0">
                  <c:v>11.2776</c:v>
                </c:pt>
                <c:pt idx="1">
                  <c:v>9.7536000000000005</c:v>
                </c:pt>
                <c:pt idx="2">
                  <c:v>7.0103999999999997</c:v>
                </c:pt>
                <c:pt idx="3">
                  <c:v>4.5720000000000001</c:v>
                </c:pt>
                <c:pt idx="4">
                  <c:v>0</c:v>
                </c:pt>
                <c:pt idx="5">
                  <c:v>0</c:v>
                </c:pt>
                <c:pt idx="6">
                  <c:v>0</c:v>
                </c:pt>
                <c:pt idx="7">
                  <c:v>11.5824</c:v>
                </c:pt>
                <c:pt idx="8">
                  <c:v>9.7536000000000005</c:v>
                </c:pt>
                <c:pt idx="9">
                  <c:v>7.3151999999999999</c:v>
                </c:pt>
                <c:pt idx="10">
                  <c:v>0</c:v>
                </c:pt>
                <c:pt idx="11">
                  <c:v>0</c:v>
                </c:pt>
                <c:pt idx="12">
                  <c:v>0</c:v>
                </c:pt>
                <c:pt idx="13">
                  <c:v>0</c:v>
                </c:pt>
                <c:pt idx="14">
                  <c:v>0</c:v>
                </c:pt>
                <c:pt idx="15">
                  <c:v>0</c:v>
                </c:pt>
                <c:pt idx="16">
                  <c:v>20.116800000000001</c:v>
                </c:pt>
                <c:pt idx="17">
                  <c:v>18.5928</c:v>
                </c:pt>
                <c:pt idx="18">
                  <c:v>15.5448</c:v>
                </c:pt>
                <c:pt idx="19">
                  <c:v>15.5448</c:v>
                </c:pt>
                <c:pt idx="20">
                  <c:v>14.3256</c:v>
                </c:pt>
                <c:pt idx="21">
                  <c:v>15.24</c:v>
                </c:pt>
                <c:pt idx="22">
                  <c:v>12.4968</c:v>
                </c:pt>
                <c:pt idx="23">
                  <c:v>14.9352</c:v>
                </c:pt>
                <c:pt idx="24">
                  <c:v>12.801600000000001</c:v>
                </c:pt>
                <c:pt idx="25">
                  <c:v>11.5824</c:v>
                </c:pt>
                <c:pt idx="26">
                  <c:v>15.5448</c:v>
                </c:pt>
                <c:pt idx="27">
                  <c:v>14.9352</c:v>
                </c:pt>
                <c:pt idx="28">
                  <c:v>12.192</c:v>
                </c:pt>
                <c:pt idx="29">
                  <c:v>9.1440000000000001</c:v>
                </c:pt>
                <c:pt idx="30">
                  <c:v>9.7536000000000005</c:v>
                </c:pt>
                <c:pt idx="31">
                  <c:v>8.8391999999999999</c:v>
                </c:pt>
                <c:pt idx="32">
                  <c:v>7.62</c:v>
                </c:pt>
                <c:pt idx="33">
                  <c:v>7.0103999999999997</c:v>
                </c:pt>
                <c:pt idx="34">
                  <c:v>7.0103999999999997</c:v>
                </c:pt>
                <c:pt idx="35">
                  <c:v>6.0960000000000001</c:v>
                </c:pt>
                <c:pt idx="36">
                  <c:v>7.0103999999999997</c:v>
                </c:pt>
                <c:pt idx="37">
                  <c:v>4.8768000000000002</c:v>
                </c:pt>
                <c:pt idx="38">
                  <c:v>4.5720000000000001</c:v>
                </c:pt>
                <c:pt idx="39">
                  <c:v>3.3527999999999998</c:v>
                </c:pt>
                <c:pt idx="40">
                  <c:v>2.7431999999999999</c:v>
                </c:pt>
                <c:pt idx="41">
                  <c:v>3.3527999999999998</c:v>
                </c:pt>
                <c:pt idx="42">
                  <c:v>1.524</c:v>
                </c:pt>
                <c:pt idx="43">
                  <c:v>2.7431999999999999</c:v>
                </c:pt>
                <c:pt idx="44">
                  <c:v>3.3527999999999998</c:v>
                </c:pt>
                <c:pt idx="45">
                  <c:v>1.524</c:v>
                </c:pt>
                <c:pt idx="47">
                  <c:v>7.9248000000000003</c:v>
                </c:pt>
                <c:pt idx="48">
                  <c:v>6.7055999999999996</c:v>
                </c:pt>
                <c:pt idx="49">
                  <c:v>5.7911999999999999</c:v>
                </c:pt>
                <c:pt idx="50">
                  <c:v>4.8768000000000002</c:v>
                </c:pt>
                <c:pt idx="51">
                  <c:v>5.7911999999999999</c:v>
                </c:pt>
                <c:pt idx="52">
                  <c:v>0</c:v>
                </c:pt>
                <c:pt idx="53">
                  <c:v>0</c:v>
                </c:pt>
                <c:pt idx="54">
                  <c:v>5.4863999999999997</c:v>
                </c:pt>
                <c:pt idx="55">
                  <c:v>0</c:v>
                </c:pt>
                <c:pt idx="56" formatCode="General">
                  <c:v>7.01</c:v>
                </c:pt>
                <c:pt idx="57">
                  <c:v>5.4863999999999997</c:v>
                </c:pt>
                <c:pt idx="58">
                  <c:v>4.5720000000000001</c:v>
                </c:pt>
                <c:pt idx="59">
                  <c:v>3.3527999999999998</c:v>
                </c:pt>
                <c:pt idx="60">
                  <c:v>2.4384000000000001</c:v>
                </c:pt>
                <c:pt idx="61">
                  <c:v>3.6576</c:v>
                </c:pt>
                <c:pt idx="62">
                  <c:v>2.4384000000000001</c:v>
                </c:pt>
                <c:pt idx="63">
                  <c:v>2.1335999999999999</c:v>
                </c:pt>
                <c:pt idx="64">
                  <c:v>2.7431999999999999</c:v>
                </c:pt>
                <c:pt idx="65">
                  <c:v>0</c:v>
                </c:pt>
                <c:pt idx="66">
                  <c:v>9.7536000000000005</c:v>
                </c:pt>
                <c:pt idx="67">
                  <c:v>10.972799999999999</c:v>
                </c:pt>
                <c:pt idx="68">
                  <c:v>7.9248000000000003</c:v>
                </c:pt>
                <c:pt idx="69">
                  <c:v>5.4863999999999997</c:v>
                </c:pt>
                <c:pt idx="70">
                  <c:v>5.7911999999999999</c:v>
                </c:pt>
                <c:pt idx="71">
                  <c:v>5.4863999999999997</c:v>
                </c:pt>
                <c:pt idx="72">
                  <c:v>4.5720000000000001</c:v>
                </c:pt>
                <c:pt idx="73">
                  <c:v>3.3527999999999998</c:v>
                </c:pt>
                <c:pt idx="74">
                  <c:v>6.0960000000000001</c:v>
                </c:pt>
                <c:pt idx="75">
                  <c:v>3.048</c:v>
                </c:pt>
                <c:pt idx="76">
                  <c:v>15.849600000000001</c:v>
                </c:pt>
                <c:pt idx="77">
                  <c:v>14.6304</c:v>
                </c:pt>
                <c:pt idx="78">
                  <c:v>12.192</c:v>
                </c:pt>
                <c:pt idx="79">
                  <c:v>10.058400000000001</c:v>
                </c:pt>
                <c:pt idx="80">
                  <c:v>7.62</c:v>
                </c:pt>
                <c:pt idx="81">
                  <c:v>6.7055999999999996</c:v>
                </c:pt>
                <c:pt idx="82">
                  <c:v>4.8768000000000002</c:v>
                </c:pt>
                <c:pt idx="83">
                  <c:v>2.4384000000000001</c:v>
                </c:pt>
                <c:pt idx="84">
                  <c:v>3.048</c:v>
                </c:pt>
                <c:pt idx="85">
                  <c:v>2.1335999999999999</c:v>
                </c:pt>
                <c:pt idx="86">
                  <c:v>12.4968</c:v>
                </c:pt>
                <c:pt idx="87">
                  <c:v>9.4488000000000003</c:v>
                </c:pt>
                <c:pt idx="88">
                  <c:v>6.7055999999999996</c:v>
                </c:pt>
                <c:pt idx="89">
                  <c:v>6.1</c:v>
                </c:pt>
                <c:pt idx="90">
                  <c:v>4.8768000000000002</c:v>
                </c:pt>
                <c:pt idx="91">
                  <c:v>4.5720000000000001</c:v>
                </c:pt>
                <c:pt idx="92">
                  <c:v>3.048</c:v>
                </c:pt>
                <c:pt idx="93">
                  <c:v>2.4384000000000001</c:v>
                </c:pt>
                <c:pt idx="94">
                  <c:v>1.2192000000000001</c:v>
                </c:pt>
                <c:pt idx="95">
                  <c:v>0</c:v>
                </c:pt>
                <c:pt idx="96">
                  <c:v>25.908000000000001</c:v>
                </c:pt>
                <c:pt idx="97">
                  <c:v>21.945599999999999</c:v>
                </c:pt>
                <c:pt idx="98">
                  <c:v>18.288</c:v>
                </c:pt>
                <c:pt idx="99">
                  <c:v>14.3256</c:v>
                </c:pt>
                <c:pt idx="100">
                  <c:v>13.715999999999999</c:v>
                </c:pt>
                <c:pt idx="101">
                  <c:v>13.715999999999999</c:v>
                </c:pt>
                <c:pt idx="102">
                  <c:v>14.3256</c:v>
                </c:pt>
                <c:pt idx="103">
                  <c:v>13.106400000000001</c:v>
                </c:pt>
                <c:pt idx="104">
                  <c:v>13.106400000000001</c:v>
                </c:pt>
                <c:pt idx="105">
                  <c:v>14.9352</c:v>
                </c:pt>
                <c:pt idx="106">
                  <c:v>15.24</c:v>
                </c:pt>
                <c:pt idx="107">
                  <c:v>17.0688</c:v>
                </c:pt>
                <c:pt idx="108">
                  <c:v>14.6304</c:v>
                </c:pt>
                <c:pt idx="109">
                  <c:v>12.4968</c:v>
                </c:pt>
                <c:pt idx="110">
                  <c:v>12.192</c:v>
                </c:pt>
                <c:pt idx="111">
                  <c:v>6.0960000000000001</c:v>
                </c:pt>
                <c:pt idx="112">
                  <c:v>7.62</c:v>
                </c:pt>
                <c:pt idx="113">
                  <c:v>4.8768000000000002</c:v>
                </c:pt>
                <c:pt idx="114">
                  <c:v>5.4863999999999997</c:v>
                </c:pt>
                <c:pt idx="115">
                  <c:v>7.0103999999999997</c:v>
                </c:pt>
              </c:numCache>
            </c:numRef>
          </c:xVal>
          <c:yVal>
            <c:numRef>
              <c:f>SummDataTable!$BU$2:$BU$117</c:f>
              <c:numCache>
                <c:formatCode>0.00</c:formatCode>
                <c:ptCount val="116"/>
                <c:pt idx="0">
                  <c:v>8.0620000000000012</c:v>
                </c:pt>
                <c:pt idx="1">
                  <c:v>8.8907692307692301</c:v>
                </c:pt>
                <c:pt idx="2">
                  <c:v>9.3353333333333328</c:v>
                </c:pt>
                <c:pt idx="3">
                  <c:v>5.221333333333332</c:v>
                </c:pt>
                <c:pt idx="4">
                  <c:v>3.8526666666666665</c:v>
                </c:pt>
                <c:pt idx="7">
                  <c:v>6.6253333333333329</c:v>
                </c:pt>
                <c:pt idx="8">
                  <c:v>6.0330769230769246</c:v>
                </c:pt>
                <c:pt idx="9">
                  <c:v>3.8540000000000005</c:v>
                </c:pt>
                <c:pt idx="10">
                  <c:v>1.7646666666666666</c:v>
                </c:pt>
                <c:pt idx="11">
                  <c:v>1.6213333333333333</c:v>
                </c:pt>
                <c:pt idx="12">
                  <c:v>0.98937500000000023</c:v>
                </c:pt>
                <c:pt idx="16">
                  <c:v>8.3586666666666662</c:v>
                </c:pt>
                <c:pt idx="17">
                  <c:v>8.6323076923076929</c:v>
                </c:pt>
                <c:pt idx="18">
                  <c:v>7.78</c:v>
                </c:pt>
                <c:pt idx="19">
                  <c:v>7.8446666666666669</c:v>
                </c:pt>
                <c:pt idx="20">
                  <c:v>8.0886666666666667</c:v>
                </c:pt>
                <c:pt idx="21">
                  <c:v>7.6106249999999998</c:v>
                </c:pt>
                <c:pt idx="22">
                  <c:v>8.3421428571428589</c:v>
                </c:pt>
                <c:pt idx="23">
                  <c:v>6.63</c:v>
                </c:pt>
                <c:pt idx="24">
                  <c:v>7.8799999999999981</c:v>
                </c:pt>
                <c:pt idx="26">
                  <c:v>9.2346666666666675</c:v>
                </c:pt>
                <c:pt idx="27">
                  <c:v>9.6323076923076929</c:v>
                </c:pt>
                <c:pt idx="28">
                  <c:v>9.0586666666666655</c:v>
                </c:pt>
                <c:pt idx="29">
                  <c:v>9.1513333333333335</c:v>
                </c:pt>
                <c:pt idx="30">
                  <c:v>8.7140000000000004</c:v>
                </c:pt>
                <c:pt idx="31">
                  <c:v>7.2293750000000001</c:v>
                </c:pt>
                <c:pt idx="32">
                  <c:v>6.9428571428571431</c:v>
                </c:pt>
                <c:pt idx="33">
                  <c:v>8.3607142857142858</c:v>
                </c:pt>
                <c:pt idx="34">
                  <c:v>9.5839999999999979</c:v>
                </c:pt>
                <c:pt idx="36">
                  <c:v>8.4015789473684226</c:v>
                </c:pt>
                <c:pt idx="37">
                  <c:v>8.1486666666666654</c:v>
                </c:pt>
                <c:pt idx="38">
                  <c:v>7.616666666666668</c:v>
                </c:pt>
                <c:pt idx="39">
                  <c:v>9.1519999999999992</c:v>
                </c:pt>
                <c:pt idx="40">
                  <c:v>9.4593333333333316</c:v>
                </c:pt>
                <c:pt idx="41">
                  <c:v>7.9612499999999997</c:v>
                </c:pt>
                <c:pt idx="42">
                  <c:v>8.3564285714285713</c:v>
                </c:pt>
                <c:pt idx="43">
                  <c:v>7.7220000000000004</c:v>
                </c:pt>
                <c:pt idx="44">
                  <c:v>9.2380000000000013</c:v>
                </c:pt>
                <c:pt idx="46">
                  <c:v>9.9268421052631588</c:v>
                </c:pt>
                <c:pt idx="47">
                  <c:v>9.6099999999999977</c:v>
                </c:pt>
                <c:pt idx="48">
                  <c:v>8.2779999999999987</c:v>
                </c:pt>
                <c:pt idx="49">
                  <c:v>8.3026666666666671</c:v>
                </c:pt>
                <c:pt idx="50">
                  <c:v>9.038000000000002</c:v>
                </c:pt>
                <c:pt idx="51">
                  <c:v>6.841874999999999</c:v>
                </c:pt>
                <c:pt idx="52">
                  <c:v>5.0542857142857134</c:v>
                </c:pt>
                <c:pt idx="53">
                  <c:v>5.6806666666666663</c:v>
                </c:pt>
                <c:pt idx="54">
                  <c:v>7.7019999999999991</c:v>
                </c:pt>
                <c:pt idx="56">
                  <c:v>7.2633333333333328</c:v>
                </c:pt>
                <c:pt idx="57">
                  <c:v>6.9373333333333331</c:v>
                </c:pt>
                <c:pt idx="58">
                  <c:v>5.9553333333333338</c:v>
                </c:pt>
                <c:pt idx="59">
                  <c:v>5.6333333333333337</c:v>
                </c:pt>
                <c:pt idx="60">
                  <c:v>4.8380000000000001</c:v>
                </c:pt>
                <c:pt idx="61">
                  <c:v>3.1624999999999996</c:v>
                </c:pt>
                <c:pt idx="62">
                  <c:v>3.1035714285714286</c:v>
                </c:pt>
                <c:pt idx="63">
                  <c:v>5.1500000000000012</c:v>
                </c:pt>
                <c:pt idx="64">
                  <c:v>5.6786666666666674</c:v>
                </c:pt>
                <c:pt idx="76">
                  <c:v>8.7259999999999991</c:v>
                </c:pt>
                <c:pt idx="77">
                  <c:v>9.4394117647058824</c:v>
                </c:pt>
                <c:pt idx="78">
                  <c:v>9.5200000000000014</c:v>
                </c:pt>
                <c:pt idx="79">
                  <c:v>10.170666666666667</c:v>
                </c:pt>
                <c:pt idx="80">
                  <c:v>9.4306666666666654</c:v>
                </c:pt>
                <c:pt idx="81">
                  <c:v>7.982499999999999</c:v>
                </c:pt>
                <c:pt idx="82">
                  <c:v>7.2371428571428567</c:v>
                </c:pt>
                <c:pt idx="83">
                  <c:v>6.3761538461538452</c:v>
                </c:pt>
                <c:pt idx="84">
                  <c:v>6.3135294117647058</c:v>
                </c:pt>
                <c:pt idx="86">
                  <c:v>8.4906666666666659</c:v>
                </c:pt>
                <c:pt idx="87">
                  <c:v>8.7005882352941182</c:v>
                </c:pt>
                <c:pt idx="88">
                  <c:v>7.810666666666668</c:v>
                </c:pt>
                <c:pt idx="89">
                  <c:v>7.0066666666666686</c:v>
                </c:pt>
                <c:pt idx="90">
                  <c:v>5.9313333333333329</c:v>
                </c:pt>
                <c:pt idx="91">
                  <c:v>3.9581250000000003</c:v>
                </c:pt>
                <c:pt idx="92">
                  <c:v>2.5092857142857143</c:v>
                </c:pt>
                <c:pt idx="93">
                  <c:v>2.2192307692307693</c:v>
                </c:pt>
                <c:pt idx="94">
                  <c:v>2.0270588235294116</c:v>
                </c:pt>
                <c:pt idx="96">
                  <c:v>9.2986666666666657</c:v>
                </c:pt>
                <c:pt idx="97">
                  <c:v>9.5823529411764703</c:v>
                </c:pt>
                <c:pt idx="98">
                  <c:v>9.4633333333333329</c:v>
                </c:pt>
                <c:pt idx="99">
                  <c:v>9.5960000000000001</c:v>
                </c:pt>
                <c:pt idx="100">
                  <c:v>9.767333333333335</c:v>
                </c:pt>
                <c:pt idx="101">
                  <c:v>9.4387500000000006</c:v>
                </c:pt>
                <c:pt idx="102">
                  <c:v>9.4035714285714285</c:v>
                </c:pt>
                <c:pt idx="103">
                  <c:v>9.7061538461538461</c:v>
                </c:pt>
                <c:pt idx="104">
                  <c:v>10.214705882352943</c:v>
                </c:pt>
                <c:pt idx="106">
                  <c:v>9.0593333333333348</c:v>
                </c:pt>
                <c:pt idx="107">
                  <c:v>9.5005882352941189</c:v>
                </c:pt>
                <c:pt idx="108">
                  <c:v>9.5020000000000007</c:v>
                </c:pt>
                <c:pt idx="109">
                  <c:v>9.1699999999999964</c:v>
                </c:pt>
                <c:pt idx="110">
                  <c:v>9.1333333333333329</c:v>
                </c:pt>
                <c:pt idx="111">
                  <c:v>9.1306250000000002</c:v>
                </c:pt>
                <c:pt idx="112">
                  <c:v>9.4357142857142851</c:v>
                </c:pt>
                <c:pt idx="113">
                  <c:v>9.8169230769230769</c:v>
                </c:pt>
                <c:pt idx="114">
                  <c:v>10.285294117647059</c:v>
                </c:pt>
              </c:numCache>
            </c:numRef>
          </c:yVal>
          <c:smooth val="0"/>
          <c:extLst>
            <c:ext xmlns:c16="http://schemas.microsoft.com/office/drawing/2014/chart" uri="{C3380CC4-5D6E-409C-BE32-E72D297353CC}">
              <c16:uniqueId val="{00000000-77E0-4616-BF42-4AF6A4F5A6F3}"/>
            </c:ext>
          </c:extLst>
        </c:ser>
        <c:dLbls>
          <c:showLegendKey val="0"/>
          <c:showVal val="0"/>
          <c:showCatName val="0"/>
          <c:showSerName val="0"/>
          <c:showPercent val="0"/>
          <c:showBubbleSize val="0"/>
        </c:dLbls>
        <c:axId val="1263822680"/>
        <c:axId val="1263823664"/>
      </c:scatterChart>
      <c:valAx>
        <c:axId val="126382268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RCT (cm)</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3823664"/>
        <c:crosses val="autoZero"/>
        <c:crossBetween val="midCat"/>
      </c:valAx>
      <c:valAx>
        <c:axId val="12638236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Discrete DO (mg/L)</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382268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Discharge and AvgDailyMinDO_Interval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SummDataTable!$BP$1</c:f>
              <c:strCache>
                <c:ptCount val="1"/>
                <c:pt idx="0">
                  <c:v>AvgofDailyMinDO_Interval</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2700" cap="rnd">
                <a:solidFill>
                  <a:schemeClr val="tx1">
                    <a:lumMod val="65000"/>
                    <a:lumOff val="35000"/>
                  </a:schemeClr>
                </a:solidFill>
                <a:prstDash val="solid"/>
              </a:ln>
              <a:effectLst/>
            </c:spPr>
            <c:trendlineType val="linear"/>
            <c:dispRSqr val="1"/>
            <c:dispEq val="0"/>
            <c:trendlineLbl>
              <c:layout>
                <c:manualLayout>
                  <c:x val="-5.2015529308836399E-2"/>
                  <c:y val="-1.5207421988918052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SummDataTable!$AF$2:$AF$117</c:f>
              <c:numCache>
                <c:formatCode>0.00</c:formatCode>
                <c:ptCount val="116"/>
                <c:pt idx="0">
                  <c:v>2.0322783324009768</c:v>
                </c:pt>
                <c:pt idx="1">
                  <c:v>1.2</c:v>
                </c:pt>
                <c:pt idx="2">
                  <c:v>0.51954270982690975</c:v>
                </c:pt>
                <c:pt idx="3">
                  <c:v>0.11026335935809876</c:v>
                </c:pt>
                <c:pt idx="4">
                  <c:v>0</c:v>
                </c:pt>
                <c:pt idx="5">
                  <c:v>0</c:v>
                </c:pt>
                <c:pt idx="6">
                  <c:v>0</c:v>
                </c:pt>
                <c:pt idx="7">
                  <c:v>1.4388611221627137</c:v>
                </c:pt>
                <c:pt idx="8">
                  <c:v>0.81399999999999995</c:v>
                </c:pt>
                <c:pt idx="9">
                  <c:v>0.30492190666079499</c:v>
                </c:pt>
                <c:pt idx="10">
                  <c:v>0</c:v>
                </c:pt>
                <c:pt idx="11">
                  <c:v>0</c:v>
                </c:pt>
                <c:pt idx="12">
                  <c:v>0</c:v>
                </c:pt>
                <c:pt idx="13">
                  <c:v>0</c:v>
                </c:pt>
                <c:pt idx="14">
                  <c:v>0</c:v>
                </c:pt>
                <c:pt idx="16">
                  <c:v>1.610446404931775</c:v>
                </c:pt>
                <c:pt idx="19">
                  <c:v>0.4810979855903747</c:v>
                </c:pt>
                <c:pt idx="20">
                  <c:v>0.36145534005533486</c:v>
                </c:pt>
                <c:pt idx="21">
                  <c:v>0.42816914202996181</c:v>
                </c:pt>
                <c:pt idx="22">
                  <c:v>9.7531936334204636E-2</c:v>
                </c:pt>
                <c:pt idx="23">
                  <c:v>0.17474066027987711</c:v>
                </c:pt>
                <c:pt idx="24">
                  <c:v>7.3013319797935322E-2</c:v>
                </c:pt>
                <c:pt idx="25">
                  <c:v>4.1869147591254589E-2</c:v>
                </c:pt>
                <c:pt idx="26">
                  <c:v>1.0599108550928469</c:v>
                </c:pt>
                <c:pt idx="27">
                  <c:v>1.3113012732543761</c:v>
                </c:pt>
                <c:pt idx="28">
                  <c:v>0.22845380438431012</c:v>
                </c:pt>
                <c:pt idx="29">
                  <c:v>5.3751788015634697E-2</c:v>
                </c:pt>
                <c:pt idx="30">
                  <c:v>0.31320390845594437</c:v>
                </c:pt>
                <c:pt idx="31">
                  <c:v>0.23828582093304682</c:v>
                </c:pt>
                <c:pt idx="32">
                  <c:v>9.0917271141186445E-2</c:v>
                </c:pt>
                <c:pt idx="33">
                  <c:v>0.11720426007396481</c:v>
                </c:pt>
                <c:pt idx="34">
                  <c:v>9.0368945638614612E-2</c:v>
                </c:pt>
                <c:pt idx="35">
                  <c:v>4.3792361968170275E-2</c:v>
                </c:pt>
                <c:pt idx="37">
                  <c:v>0.56789143520343555</c:v>
                </c:pt>
                <c:pt idx="38">
                  <c:v>0.33514189139109674</c:v>
                </c:pt>
                <c:pt idx="39">
                  <c:v>0.16672096343882287</c:v>
                </c:pt>
                <c:pt idx="40">
                  <c:v>9.9771761732965966E-2</c:v>
                </c:pt>
                <c:pt idx="41">
                  <c:v>8.9719638525618262E-2</c:v>
                </c:pt>
                <c:pt idx="42">
                  <c:v>3.2743235120244928E-2</c:v>
                </c:pt>
                <c:pt idx="43">
                  <c:v>4.8037354229976563E-2</c:v>
                </c:pt>
                <c:pt idx="44">
                  <c:v>9.1126088061738594E-2</c:v>
                </c:pt>
                <c:pt idx="45">
                  <c:v>1.9394431947954389E-2</c:v>
                </c:pt>
                <c:pt idx="47">
                  <c:v>0.45225616597657403</c:v>
                </c:pt>
                <c:pt idx="48">
                  <c:v>0.1648778148239905</c:v>
                </c:pt>
                <c:pt idx="49">
                  <c:v>8.0604543573284851E-2</c:v>
                </c:pt>
                <c:pt idx="50">
                  <c:v>0.11820280839460448</c:v>
                </c:pt>
                <c:pt idx="51">
                  <c:v>6.8883135340710416E-2</c:v>
                </c:pt>
                <c:pt idx="52">
                  <c:v>0</c:v>
                </c:pt>
                <c:pt idx="53">
                  <c:v>0</c:v>
                </c:pt>
                <c:pt idx="54">
                  <c:v>0.12241192206539939</c:v>
                </c:pt>
                <c:pt idx="55">
                  <c:v>0</c:v>
                </c:pt>
                <c:pt idx="56">
                  <c:v>0.65977144628536966</c:v>
                </c:pt>
                <c:pt idx="57">
                  <c:v>0.35608769965125597</c:v>
                </c:pt>
                <c:pt idx="58">
                  <c:v>0.19866523593755978</c:v>
                </c:pt>
                <c:pt idx="59">
                  <c:v>5.9968976212574229E-2</c:v>
                </c:pt>
                <c:pt idx="60">
                  <c:v>4.7946556838245079E-2</c:v>
                </c:pt>
                <c:pt idx="61">
                  <c:v>4.1000000000000002E-2</c:v>
                </c:pt>
                <c:pt idx="62">
                  <c:v>3.0342567285382835E-3</c:v>
                </c:pt>
                <c:pt idx="63">
                  <c:v>2.206533470648816E-3</c:v>
                </c:pt>
                <c:pt idx="64">
                  <c:v>7.680939179682883E-2</c:v>
                </c:pt>
                <c:pt idx="65">
                  <c:v>0</c:v>
                </c:pt>
                <c:pt idx="66">
                  <c:v>0.55124737161854054</c:v>
                </c:pt>
                <c:pt idx="67">
                  <c:v>0.27164446896134303</c:v>
                </c:pt>
                <c:pt idx="68">
                  <c:v>0.15593678783487616</c:v>
                </c:pt>
                <c:pt idx="69">
                  <c:v>6.3946417852170728E-2</c:v>
                </c:pt>
                <c:pt idx="70">
                  <c:v>2.592978553949786E-2</c:v>
                </c:pt>
                <c:pt idx="71" formatCode="General">
                  <c:v>4.5999999999999999E-2</c:v>
                </c:pt>
                <c:pt idx="72">
                  <c:v>1.0869324999999999E-2</c:v>
                </c:pt>
                <c:pt idx="73">
                  <c:v>4.2253700252673342E-3</c:v>
                </c:pt>
                <c:pt idx="74">
                  <c:v>5.674484612109907E-2</c:v>
                </c:pt>
                <c:pt idx="75">
                  <c:v>0</c:v>
                </c:pt>
                <c:pt idx="76">
                  <c:v>5.27673766103901</c:v>
                </c:pt>
                <c:pt idx="77">
                  <c:v>3.1729171637823801</c:v>
                </c:pt>
                <c:pt idx="78">
                  <c:v>1.6117188883018334</c:v>
                </c:pt>
                <c:pt idx="79">
                  <c:v>0.92282312871148886</c:v>
                </c:pt>
                <c:pt idx="80">
                  <c:v>0.37037146774461033</c:v>
                </c:pt>
                <c:pt idx="81">
                  <c:v>0.29294882979411646</c:v>
                </c:pt>
                <c:pt idx="82">
                  <c:v>0.25210311958045323</c:v>
                </c:pt>
                <c:pt idx="83">
                  <c:v>5.856477125078087E-2</c:v>
                </c:pt>
                <c:pt idx="84">
                  <c:v>5.2750670604215039E-2</c:v>
                </c:pt>
                <c:pt idx="85">
                  <c:v>4.9477602771098139E-2</c:v>
                </c:pt>
                <c:pt idx="86">
                  <c:v>5.3303362313252842</c:v>
                </c:pt>
                <c:pt idx="87">
                  <c:v>3.2698775190136238</c:v>
                </c:pt>
                <c:pt idx="88">
                  <c:v>1.6174421770862861</c:v>
                </c:pt>
                <c:pt idx="89">
                  <c:v>0.8114281057200633</c:v>
                </c:pt>
                <c:pt idx="90">
                  <c:v>0.3212944873676189</c:v>
                </c:pt>
                <c:pt idx="91">
                  <c:v>0.17304666172093472</c:v>
                </c:pt>
                <c:pt idx="92">
                  <c:v>5.9664427653087597E-2</c:v>
                </c:pt>
                <c:pt idx="93" formatCode="General">
                  <c:v>2E-3</c:v>
                </c:pt>
                <c:pt idx="95">
                  <c:v>0</c:v>
                </c:pt>
                <c:pt idx="96">
                  <c:v>5.417546303642931</c:v>
                </c:pt>
                <c:pt idx="97">
                  <c:v>3.1859999999999999</c:v>
                </c:pt>
                <c:pt idx="98">
                  <c:v>2.4694018260685731</c:v>
                </c:pt>
                <c:pt idx="99">
                  <c:v>1.4894349164592104</c:v>
                </c:pt>
                <c:pt idx="100">
                  <c:v>1.1142560529694558</c:v>
                </c:pt>
                <c:pt idx="101">
                  <c:v>1.0564291077949155</c:v>
                </c:pt>
                <c:pt idx="102">
                  <c:v>0.79</c:v>
                </c:pt>
                <c:pt idx="103">
                  <c:v>0.47799999999999998</c:v>
                </c:pt>
                <c:pt idx="104">
                  <c:v>0.41</c:v>
                </c:pt>
                <c:pt idx="105">
                  <c:v>0.4803864210410585</c:v>
                </c:pt>
                <c:pt idx="106">
                  <c:v>1.7034870517045186</c:v>
                </c:pt>
                <c:pt idx="107">
                  <c:v>1.4533928809292416</c:v>
                </c:pt>
                <c:pt idx="108">
                  <c:v>0.96677225345023488</c:v>
                </c:pt>
                <c:pt idx="109">
                  <c:v>0.75975434227181593</c:v>
                </c:pt>
                <c:pt idx="110">
                  <c:v>0.47133082504836149</c:v>
                </c:pt>
                <c:pt idx="111">
                  <c:v>0.44614944520910244</c:v>
                </c:pt>
                <c:pt idx="112">
                  <c:v>0.37449361423456545</c:v>
                </c:pt>
                <c:pt idx="113">
                  <c:v>0.51928782301527476</c:v>
                </c:pt>
                <c:pt idx="114">
                  <c:v>0.34763366422456637</c:v>
                </c:pt>
                <c:pt idx="115">
                  <c:v>7.5892594525126866E-2</c:v>
                </c:pt>
              </c:numCache>
            </c:numRef>
          </c:xVal>
          <c:yVal>
            <c:numRef>
              <c:f>SummDataTable!$BP$2:$BP$117</c:f>
              <c:numCache>
                <c:formatCode>0.00</c:formatCode>
                <c:ptCount val="116"/>
                <c:pt idx="0">
                  <c:v>6.8513333333333328</c:v>
                </c:pt>
                <c:pt idx="1">
                  <c:v>7.1523076923076916</c:v>
                </c:pt>
                <c:pt idx="2">
                  <c:v>6.8899999999999988</c:v>
                </c:pt>
                <c:pt idx="3">
                  <c:v>3.1553333333333331</c:v>
                </c:pt>
                <c:pt idx="4">
                  <c:v>1.7715384615384613</c:v>
                </c:pt>
                <c:pt idx="7">
                  <c:v>6.0060000000000011</c:v>
                </c:pt>
                <c:pt idx="8">
                  <c:v>5.2615384615384606</c:v>
                </c:pt>
                <c:pt idx="9">
                  <c:v>2.3407692307692307</c:v>
                </c:pt>
                <c:pt idx="10">
                  <c:v>0.67533333333333334</c:v>
                </c:pt>
                <c:pt idx="11">
                  <c:v>5.5384615384615379E-2</c:v>
                </c:pt>
                <c:pt idx="12">
                  <c:v>1.3125000000000001E-2</c:v>
                </c:pt>
                <c:pt idx="16">
                  <c:v>7.2240000000000002</c:v>
                </c:pt>
                <c:pt idx="17">
                  <c:v>7.4961538461538471</c:v>
                </c:pt>
                <c:pt idx="18">
                  <c:v>6.0915384615384616</c:v>
                </c:pt>
                <c:pt idx="19">
                  <c:v>4.5953333333333335</c:v>
                </c:pt>
                <c:pt idx="20">
                  <c:v>3.4023076923076925</c:v>
                </c:pt>
                <c:pt idx="21">
                  <c:v>1.0493750000000002</c:v>
                </c:pt>
                <c:pt idx="22">
                  <c:v>1.9308333333333332</c:v>
                </c:pt>
                <c:pt idx="23">
                  <c:v>3.5392857142857141</c:v>
                </c:pt>
                <c:pt idx="24">
                  <c:v>5.1333333333333346</c:v>
                </c:pt>
                <c:pt idx="26">
                  <c:v>7.9013333333333344</c:v>
                </c:pt>
                <c:pt idx="27">
                  <c:v>7.8923076923076927</c:v>
                </c:pt>
                <c:pt idx="28">
                  <c:v>7.2884615384615374</c:v>
                </c:pt>
                <c:pt idx="29">
                  <c:v>7.3280000000000003</c:v>
                </c:pt>
                <c:pt idx="30">
                  <c:v>6.8530769230769231</c:v>
                </c:pt>
                <c:pt idx="31">
                  <c:v>4.9799999999999986</c:v>
                </c:pt>
                <c:pt idx="32">
                  <c:v>5.1241666666666665</c:v>
                </c:pt>
                <c:pt idx="33">
                  <c:v>6.5750000000000011</c:v>
                </c:pt>
                <c:pt idx="34">
                  <c:v>8.239333333333331</c:v>
                </c:pt>
                <c:pt idx="36">
                  <c:v>7.641578947368421</c:v>
                </c:pt>
                <c:pt idx="37">
                  <c:v>7.4973333333333336</c:v>
                </c:pt>
                <c:pt idx="38">
                  <c:v>6.9066666666666663</c:v>
                </c:pt>
                <c:pt idx="39">
                  <c:v>7.46</c:v>
                </c:pt>
                <c:pt idx="40">
                  <c:v>7.3546666666666658</c:v>
                </c:pt>
                <c:pt idx="41">
                  <c:v>3.9706249999999996</c:v>
                </c:pt>
                <c:pt idx="42">
                  <c:v>3.6114285714285717</c:v>
                </c:pt>
                <c:pt idx="43">
                  <c:v>3.4353333333333333</c:v>
                </c:pt>
                <c:pt idx="44">
                  <c:v>4.985384615384616</c:v>
                </c:pt>
                <c:pt idx="46">
                  <c:v>7.958947368421053</c:v>
                </c:pt>
                <c:pt idx="47">
                  <c:v>7.1560000000000015</c:v>
                </c:pt>
                <c:pt idx="48">
                  <c:v>5.0113333333333321</c:v>
                </c:pt>
                <c:pt idx="49">
                  <c:v>4.7813333333333334</c:v>
                </c:pt>
                <c:pt idx="50">
                  <c:v>4.8006666666666664</c:v>
                </c:pt>
                <c:pt idx="51">
                  <c:v>3.8324999999999996</c:v>
                </c:pt>
                <c:pt idx="52">
                  <c:v>2.5428571428571431</c:v>
                </c:pt>
                <c:pt idx="53">
                  <c:v>4.1840000000000002</c:v>
                </c:pt>
                <c:pt idx="54">
                  <c:v>5.233076923076923</c:v>
                </c:pt>
                <c:pt idx="56">
                  <c:v>6.2899999999999983</c:v>
                </c:pt>
                <c:pt idx="57">
                  <c:v>6.0953333333333326</c:v>
                </c:pt>
                <c:pt idx="58">
                  <c:v>4.3926666666666669</c:v>
                </c:pt>
                <c:pt idx="59">
                  <c:v>2.3499999999999996</c:v>
                </c:pt>
                <c:pt idx="60">
                  <c:v>1.9746666666666668</c:v>
                </c:pt>
                <c:pt idx="61">
                  <c:v>1.1193749999999998</c:v>
                </c:pt>
                <c:pt idx="62">
                  <c:v>0.62714285714285711</c:v>
                </c:pt>
                <c:pt idx="63">
                  <c:v>3.0333333333333332</c:v>
                </c:pt>
                <c:pt idx="64">
                  <c:v>3.7893333333333339</c:v>
                </c:pt>
                <c:pt idx="76">
                  <c:v>7.5920000000000005</c:v>
                </c:pt>
                <c:pt idx="77">
                  <c:v>7.591764705882353</c:v>
                </c:pt>
                <c:pt idx="78">
                  <c:v>6.8760000000000003</c:v>
                </c:pt>
                <c:pt idx="79">
                  <c:v>6.4906666666666677</c:v>
                </c:pt>
                <c:pt idx="80">
                  <c:v>6.1493333333333338</c:v>
                </c:pt>
                <c:pt idx="81">
                  <c:v>5.6574999999999998</c:v>
                </c:pt>
                <c:pt idx="82">
                  <c:v>5.4750000000000005</c:v>
                </c:pt>
                <c:pt idx="83">
                  <c:v>5.0961538461538458</c:v>
                </c:pt>
                <c:pt idx="84">
                  <c:v>4.5958823529411763</c:v>
                </c:pt>
                <c:pt idx="86">
                  <c:v>7.3719999999999999</c:v>
                </c:pt>
                <c:pt idx="87">
                  <c:v>7.3147058823529401</c:v>
                </c:pt>
                <c:pt idx="88">
                  <c:v>6.6846666666666676</c:v>
                </c:pt>
                <c:pt idx="89">
                  <c:v>6.0713333333333317</c:v>
                </c:pt>
                <c:pt idx="90">
                  <c:v>4.5566666666666684</c:v>
                </c:pt>
                <c:pt idx="91">
                  <c:v>1.9118749999999998</c:v>
                </c:pt>
                <c:pt idx="92">
                  <c:v>1.0050000000000001</c:v>
                </c:pt>
                <c:pt idx="93">
                  <c:v>0.88923076923076927</c:v>
                </c:pt>
                <c:pt idx="94">
                  <c:v>0.83117647058823518</c:v>
                </c:pt>
                <c:pt idx="96">
                  <c:v>8.544666666666668</c:v>
                </c:pt>
                <c:pt idx="97">
                  <c:v>8.5241176470588247</c:v>
                </c:pt>
                <c:pt idx="98">
                  <c:v>8.1813333333333329</c:v>
                </c:pt>
                <c:pt idx="99">
                  <c:v>8.0453333333333301</c:v>
                </c:pt>
                <c:pt idx="100">
                  <c:v>8.0560000000000009</c:v>
                </c:pt>
                <c:pt idx="101">
                  <c:v>7.6137500000000005</c:v>
                </c:pt>
                <c:pt idx="102">
                  <c:v>7.9328571428571424</c:v>
                </c:pt>
                <c:pt idx="103">
                  <c:v>8.4746153846153831</c:v>
                </c:pt>
                <c:pt idx="104">
                  <c:v>9.0358823529411776</c:v>
                </c:pt>
                <c:pt idx="106">
                  <c:v>8.3753333333333337</c:v>
                </c:pt>
                <c:pt idx="107">
                  <c:v>8.61</c:v>
                </c:pt>
                <c:pt idx="108">
                  <c:v>8.4286666666666665</c:v>
                </c:pt>
                <c:pt idx="109">
                  <c:v>8.108666666666668</c:v>
                </c:pt>
                <c:pt idx="110">
                  <c:v>7.9640000000000013</c:v>
                </c:pt>
                <c:pt idx="111">
                  <c:v>8.3262499999999999</c:v>
                </c:pt>
                <c:pt idx="112">
                  <c:v>8.8021428571428579</c:v>
                </c:pt>
                <c:pt idx="113">
                  <c:v>9.2969230769230773</c:v>
                </c:pt>
                <c:pt idx="114">
                  <c:v>9.7429411764705875</c:v>
                </c:pt>
              </c:numCache>
            </c:numRef>
          </c:yVal>
          <c:smooth val="0"/>
          <c:extLst>
            <c:ext xmlns:c16="http://schemas.microsoft.com/office/drawing/2014/chart" uri="{C3380CC4-5D6E-409C-BE32-E72D297353CC}">
              <c16:uniqueId val="{00000000-6FC1-4729-9C1F-19D7CE13CF2B}"/>
            </c:ext>
          </c:extLst>
        </c:ser>
        <c:dLbls>
          <c:showLegendKey val="0"/>
          <c:showVal val="0"/>
          <c:showCatName val="0"/>
          <c:showSerName val="0"/>
          <c:showPercent val="0"/>
          <c:showBubbleSize val="0"/>
        </c:dLbls>
        <c:axId val="1263822680"/>
        <c:axId val="1263823664"/>
      </c:scatterChart>
      <c:valAx>
        <c:axId val="126382268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Discharge (cfs)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3823664"/>
        <c:crosses val="autoZero"/>
        <c:crossBetween val="midCat"/>
      </c:valAx>
      <c:valAx>
        <c:axId val="12638236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Cont</a:t>
                </a:r>
                <a:r>
                  <a:rPr lang="en-US" baseline="0"/>
                  <a:t> </a:t>
                </a:r>
                <a:r>
                  <a:rPr lang="en-US"/>
                  <a:t> DO (mg/L)</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382268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Discharge and AvgDailyAvgDO_Interval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SummDataTable!$BS$1</c:f>
              <c:strCache>
                <c:ptCount val="1"/>
                <c:pt idx="0">
                  <c:v>AvgofDailyAvgDO_Interval</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2700" cap="rnd">
                <a:solidFill>
                  <a:schemeClr val="tx1">
                    <a:lumMod val="65000"/>
                    <a:lumOff val="35000"/>
                  </a:schemeClr>
                </a:solidFill>
                <a:prstDash val="solid"/>
              </a:ln>
              <a:effectLst/>
            </c:spPr>
            <c:trendlineType val="linear"/>
            <c:dispRSqr val="1"/>
            <c:dispEq val="0"/>
            <c:trendlineLbl>
              <c:layout>
                <c:manualLayout>
                  <c:x val="-5.2015529308836399E-2"/>
                  <c:y val="-1.5207421988918052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SummDataTable!$AF$2:$AF$117</c:f>
              <c:numCache>
                <c:formatCode>0.00</c:formatCode>
                <c:ptCount val="116"/>
                <c:pt idx="0">
                  <c:v>2.0322783324009768</c:v>
                </c:pt>
                <c:pt idx="1">
                  <c:v>1.2</c:v>
                </c:pt>
                <c:pt idx="2">
                  <c:v>0.51954270982690975</c:v>
                </c:pt>
                <c:pt idx="3">
                  <c:v>0.11026335935809876</c:v>
                </c:pt>
                <c:pt idx="4">
                  <c:v>0</c:v>
                </c:pt>
                <c:pt idx="5">
                  <c:v>0</c:v>
                </c:pt>
                <c:pt idx="6">
                  <c:v>0</c:v>
                </c:pt>
                <c:pt idx="7">
                  <c:v>1.4388611221627137</c:v>
                </c:pt>
                <c:pt idx="8">
                  <c:v>0.81399999999999995</c:v>
                </c:pt>
                <c:pt idx="9">
                  <c:v>0.30492190666079499</c:v>
                </c:pt>
                <c:pt idx="10">
                  <c:v>0</c:v>
                </c:pt>
                <c:pt idx="11">
                  <c:v>0</c:v>
                </c:pt>
                <c:pt idx="12">
                  <c:v>0</c:v>
                </c:pt>
                <c:pt idx="13">
                  <c:v>0</c:v>
                </c:pt>
                <c:pt idx="14">
                  <c:v>0</c:v>
                </c:pt>
                <c:pt idx="16">
                  <c:v>1.610446404931775</c:v>
                </c:pt>
                <c:pt idx="19">
                  <c:v>0.4810979855903747</c:v>
                </c:pt>
                <c:pt idx="20">
                  <c:v>0.36145534005533486</c:v>
                </c:pt>
                <c:pt idx="21">
                  <c:v>0.42816914202996181</c:v>
                </c:pt>
                <c:pt idx="22">
                  <c:v>9.7531936334204636E-2</c:v>
                </c:pt>
                <c:pt idx="23">
                  <c:v>0.17474066027987711</c:v>
                </c:pt>
                <c:pt idx="24">
                  <c:v>7.3013319797935322E-2</c:v>
                </c:pt>
                <c:pt idx="25">
                  <c:v>4.1869147591254589E-2</c:v>
                </c:pt>
                <c:pt idx="26">
                  <c:v>1.0599108550928469</c:v>
                </c:pt>
                <c:pt idx="27">
                  <c:v>1.3113012732543761</c:v>
                </c:pt>
                <c:pt idx="28">
                  <c:v>0.22845380438431012</c:v>
                </c:pt>
                <c:pt idx="29">
                  <c:v>5.3751788015634697E-2</c:v>
                </c:pt>
                <c:pt idx="30">
                  <c:v>0.31320390845594437</c:v>
                </c:pt>
                <c:pt idx="31">
                  <c:v>0.23828582093304682</c:v>
                </c:pt>
                <c:pt idx="32">
                  <c:v>9.0917271141186445E-2</c:v>
                </c:pt>
                <c:pt idx="33">
                  <c:v>0.11720426007396481</c:v>
                </c:pt>
                <c:pt idx="34">
                  <c:v>9.0368945638614612E-2</c:v>
                </c:pt>
                <c:pt idx="35">
                  <c:v>4.3792361968170275E-2</c:v>
                </c:pt>
                <c:pt idx="37">
                  <c:v>0.56789143520343555</c:v>
                </c:pt>
                <c:pt idx="38">
                  <c:v>0.33514189139109674</c:v>
                </c:pt>
                <c:pt idx="39">
                  <c:v>0.16672096343882287</c:v>
                </c:pt>
                <c:pt idx="40">
                  <c:v>9.9771761732965966E-2</c:v>
                </c:pt>
                <c:pt idx="41">
                  <c:v>8.9719638525618262E-2</c:v>
                </c:pt>
                <c:pt idx="42">
                  <c:v>3.2743235120244928E-2</c:v>
                </c:pt>
                <c:pt idx="43">
                  <c:v>4.8037354229976563E-2</c:v>
                </c:pt>
                <c:pt idx="44">
                  <c:v>9.1126088061738594E-2</c:v>
                </c:pt>
                <c:pt idx="45">
                  <c:v>1.9394431947954389E-2</c:v>
                </c:pt>
                <c:pt idx="47">
                  <c:v>0.45225616597657403</c:v>
                </c:pt>
                <c:pt idx="48">
                  <c:v>0.1648778148239905</c:v>
                </c:pt>
                <c:pt idx="49">
                  <c:v>8.0604543573284851E-2</c:v>
                </c:pt>
                <c:pt idx="50">
                  <c:v>0.11820280839460448</c:v>
                </c:pt>
                <c:pt idx="51">
                  <c:v>6.8883135340710416E-2</c:v>
                </c:pt>
                <c:pt idx="52">
                  <c:v>0</c:v>
                </c:pt>
                <c:pt idx="53">
                  <c:v>0</c:v>
                </c:pt>
                <c:pt idx="54">
                  <c:v>0.12241192206539939</c:v>
                </c:pt>
                <c:pt idx="55">
                  <c:v>0</c:v>
                </c:pt>
                <c:pt idx="56">
                  <c:v>0.65977144628536966</c:v>
                </c:pt>
                <c:pt idx="57">
                  <c:v>0.35608769965125597</c:v>
                </c:pt>
                <c:pt idx="58">
                  <c:v>0.19866523593755978</c:v>
                </c:pt>
                <c:pt idx="59">
                  <c:v>5.9968976212574229E-2</c:v>
                </c:pt>
                <c:pt idx="60">
                  <c:v>4.7946556838245079E-2</c:v>
                </c:pt>
                <c:pt idx="61">
                  <c:v>4.1000000000000002E-2</c:v>
                </c:pt>
                <c:pt idx="62">
                  <c:v>3.0342567285382835E-3</c:v>
                </c:pt>
                <c:pt idx="63">
                  <c:v>2.206533470648816E-3</c:v>
                </c:pt>
                <c:pt idx="64">
                  <c:v>7.680939179682883E-2</c:v>
                </c:pt>
                <c:pt idx="65">
                  <c:v>0</c:v>
                </c:pt>
                <c:pt idx="66">
                  <c:v>0.55124737161854054</c:v>
                </c:pt>
                <c:pt idx="67">
                  <c:v>0.27164446896134303</c:v>
                </c:pt>
                <c:pt idx="68">
                  <c:v>0.15593678783487616</c:v>
                </c:pt>
                <c:pt idx="69">
                  <c:v>6.3946417852170728E-2</c:v>
                </c:pt>
                <c:pt idx="70">
                  <c:v>2.592978553949786E-2</c:v>
                </c:pt>
                <c:pt idx="71" formatCode="General">
                  <c:v>4.5999999999999999E-2</c:v>
                </c:pt>
                <c:pt idx="72">
                  <c:v>1.0869324999999999E-2</c:v>
                </c:pt>
                <c:pt idx="73">
                  <c:v>4.2253700252673342E-3</c:v>
                </c:pt>
                <c:pt idx="74">
                  <c:v>5.674484612109907E-2</c:v>
                </c:pt>
                <c:pt idx="75">
                  <c:v>0</c:v>
                </c:pt>
                <c:pt idx="76">
                  <c:v>5.27673766103901</c:v>
                </c:pt>
                <c:pt idx="77">
                  <c:v>3.1729171637823801</c:v>
                </c:pt>
                <c:pt idx="78">
                  <c:v>1.6117188883018334</c:v>
                </c:pt>
                <c:pt idx="79">
                  <c:v>0.92282312871148886</c:v>
                </c:pt>
                <c:pt idx="80">
                  <c:v>0.37037146774461033</c:v>
                </c:pt>
                <c:pt idx="81">
                  <c:v>0.29294882979411646</c:v>
                </c:pt>
                <c:pt idx="82">
                  <c:v>0.25210311958045323</c:v>
                </c:pt>
                <c:pt idx="83">
                  <c:v>5.856477125078087E-2</c:v>
                </c:pt>
                <c:pt idx="84">
                  <c:v>5.2750670604215039E-2</c:v>
                </c:pt>
                <c:pt idx="85">
                  <c:v>4.9477602771098139E-2</c:v>
                </c:pt>
                <c:pt idx="86">
                  <c:v>5.3303362313252842</c:v>
                </c:pt>
                <c:pt idx="87">
                  <c:v>3.2698775190136238</c:v>
                </c:pt>
                <c:pt idx="88">
                  <c:v>1.6174421770862861</c:v>
                </c:pt>
                <c:pt idx="89">
                  <c:v>0.8114281057200633</c:v>
                </c:pt>
                <c:pt idx="90">
                  <c:v>0.3212944873676189</c:v>
                </c:pt>
                <c:pt idx="91">
                  <c:v>0.17304666172093472</c:v>
                </c:pt>
                <c:pt idx="92">
                  <c:v>5.9664427653087597E-2</c:v>
                </c:pt>
                <c:pt idx="93" formatCode="General">
                  <c:v>2E-3</c:v>
                </c:pt>
                <c:pt idx="95">
                  <c:v>0</c:v>
                </c:pt>
                <c:pt idx="96">
                  <c:v>5.417546303642931</c:v>
                </c:pt>
                <c:pt idx="97">
                  <c:v>3.1859999999999999</c:v>
                </c:pt>
                <c:pt idx="98">
                  <c:v>2.4694018260685731</c:v>
                </c:pt>
                <c:pt idx="99">
                  <c:v>1.4894349164592104</c:v>
                </c:pt>
                <c:pt idx="100">
                  <c:v>1.1142560529694558</c:v>
                </c:pt>
                <c:pt idx="101">
                  <c:v>1.0564291077949155</c:v>
                </c:pt>
                <c:pt idx="102">
                  <c:v>0.79</c:v>
                </c:pt>
                <c:pt idx="103">
                  <c:v>0.47799999999999998</c:v>
                </c:pt>
                <c:pt idx="104">
                  <c:v>0.41</c:v>
                </c:pt>
                <c:pt idx="105">
                  <c:v>0.4803864210410585</c:v>
                </c:pt>
                <c:pt idx="106">
                  <c:v>1.7034870517045186</c:v>
                </c:pt>
                <c:pt idx="107">
                  <c:v>1.4533928809292416</c:v>
                </c:pt>
                <c:pt idx="108">
                  <c:v>0.96677225345023488</c:v>
                </c:pt>
                <c:pt idx="109">
                  <c:v>0.75975434227181593</c:v>
                </c:pt>
                <c:pt idx="110">
                  <c:v>0.47133082504836149</c:v>
                </c:pt>
                <c:pt idx="111">
                  <c:v>0.44614944520910244</c:v>
                </c:pt>
                <c:pt idx="112">
                  <c:v>0.37449361423456545</c:v>
                </c:pt>
                <c:pt idx="113">
                  <c:v>0.51928782301527476</c:v>
                </c:pt>
                <c:pt idx="114">
                  <c:v>0.34763366422456637</c:v>
                </c:pt>
                <c:pt idx="115">
                  <c:v>7.5892594525126866E-2</c:v>
                </c:pt>
              </c:numCache>
            </c:numRef>
          </c:xVal>
          <c:yVal>
            <c:numRef>
              <c:f>SummDataTable!$BS$2:$BS$117</c:f>
              <c:numCache>
                <c:formatCode>0.00</c:formatCode>
                <c:ptCount val="116"/>
                <c:pt idx="0">
                  <c:v>7.3717245948557855</c:v>
                </c:pt>
                <c:pt idx="1">
                  <c:v>7.9928621928141164</c:v>
                </c:pt>
                <c:pt idx="2">
                  <c:v>7.903694757727652</c:v>
                </c:pt>
                <c:pt idx="3">
                  <c:v>4.1187518274853794</c:v>
                </c:pt>
                <c:pt idx="4">
                  <c:v>2.7925818452380957</c:v>
                </c:pt>
                <c:pt idx="7">
                  <c:v>6.2810264837819192</c:v>
                </c:pt>
                <c:pt idx="8">
                  <c:v>5.6022647144522146</c:v>
                </c:pt>
                <c:pt idx="9">
                  <c:v>3.2650998931623931</c:v>
                </c:pt>
                <c:pt idx="10">
                  <c:v>1.1041160230352307</c:v>
                </c:pt>
                <c:pt idx="11">
                  <c:v>0.47612481546231539</c:v>
                </c:pt>
                <c:pt idx="12">
                  <c:v>0.31560647035256406</c:v>
                </c:pt>
                <c:pt idx="16">
                  <c:v>7.8023349396255686</c:v>
                </c:pt>
                <c:pt idx="17">
                  <c:v>7.9684024007038703</c:v>
                </c:pt>
                <c:pt idx="18">
                  <c:v>6.9810025925925938</c:v>
                </c:pt>
                <c:pt idx="19">
                  <c:v>6.5885688476013922</c:v>
                </c:pt>
                <c:pt idx="20">
                  <c:v>6.092422809711862</c:v>
                </c:pt>
                <c:pt idx="21">
                  <c:v>3.7167578394644503</c:v>
                </c:pt>
                <c:pt idx="22">
                  <c:v>4.6229984910922406</c:v>
                </c:pt>
                <c:pt idx="23">
                  <c:v>5.5899025702497758</c:v>
                </c:pt>
                <c:pt idx="24">
                  <c:v>6.9453998998998987</c:v>
                </c:pt>
                <c:pt idx="26">
                  <c:v>8.5296570097031061</c:v>
                </c:pt>
                <c:pt idx="27">
                  <c:v>8.9030826919894075</c:v>
                </c:pt>
                <c:pt idx="28">
                  <c:v>8.37331500967586</c:v>
                </c:pt>
                <c:pt idx="29">
                  <c:v>8.3767093253968259</c:v>
                </c:pt>
                <c:pt idx="30">
                  <c:v>7.9213288398692816</c:v>
                </c:pt>
                <c:pt idx="31">
                  <c:v>6.1470312500000004</c:v>
                </c:pt>
                <c:pt idx="32">
                  <c:v>6.0856666984975822</c:v>
                </c:pt>
                <c:pt idx="33">
                  <c:v>7.590386811105561</c:v>
                </c:pt>
                <c:pt idx="34">
                  <c:v>9.0536558111603842</c:v>
                </c:pt>
                <c:pt idx="36">
                  <c:v>8.0077075501253141</c:v>
                </c:pt>
                <c:pt idx="37">
                  <c:v>7.8335686728395073</c:v>
                </c:pt>
                <c:pt idx="38">
                  <c:v>7.2484528989756827</c:v>
                </c:pt>
                <c:pt idx="39">
                  <c:v>8.4087733731071488</c:v>
                </c:pt>
                <c:pt idx="40">
                  <c:v>8.3051419749896649</c:v>
                </c:pt>
                <c:pt idx="41">
                  <c:v>6.4668649320485256</c:v>
                </c:pt>
                <c:pt idx="42">
                  <c:v>6.7004206822671089</c:v>
                </c:pt>
                <c:pt idx="43">
                  <c:v>6.1731546136653908</c:v>
                </c:pt>
                <c:pt idx="44">
                  <c:v>7.2294559640522866</c:v>
                </c:pt>
                <c:pt idx="46">
                  <c:v>8.6258734637395627</c:v>
                </c:pt>
                <c:pt idx="47">
                  <c:v>7.9616215780998383</c:v>
                </c:pt>
                <c:pt idx="48">
                  <c:v>6.6339836111111117</c:v>
                </c:pt>
                <c:pt idx="49">
                  <c:v>6.6816043771043772</c:v>
                </c:pt>
                <c:pt idx="50">
                  <c:v>6.609758853882524</c:v>
                </c:pt>
                <c:pt idx="51">
                  <c:v>5.3136760834420969</c:v>
                </c:pt>
                <c:pt idx="52">
                  <c:v>3.6038728252879202</c:v>
                </c:pt>
                <c:pt idx="53">
                  <c:v>4.9382736111111107</c:v>
                </c:pt>
                <c:pt idx="54">
                  <c:v>6.7217320165945171</c:v>
                </c:pt>
                <c:pt idx="56">
                  <c:v>6.7895898078529653</c:v>
                </c:pt>
                <c:pt idx="57">
                  <c:v>6.4584833293017256</c:v>
                </c:pt>
                <c:pt idx="58">
                  <c:v>5.4524242864693431</c:v>
                </c:pt>
                <c:pt idx="59">
                  <c:v>4.3928311965811968</c:v>
                </c:pt>
                <c:pt idx="60">
                  <c:v>3.7426858204688398</c:v>
                </c:pt>
                <c:pt idx="61">
                  <c:v>2.544480832122094</c:v>
                </c:pt>
                <c:pt idx="62">
                  <c:v>1.8404319782168184</c:v>
                </c:pt>
                <c:pt idx="63">
                  <c:v>4.2446539888682748</c:v>
                </c:pt>
                <c:pt idx="64">
                  <c:v>4.9714994842322415</c:v>
                </c:pt>
                <c:pt idx="76">
                  <c:v>8.0799025005041312</c:v>
                </c:pt>
                <c:pt idx="77">
                  <c:v>8.3074932275541773</c:v>
                </c:pt>
                <c:pt idx="78">
                  <c:v>7.8379013031861255</c:v>
                </c:pt>
                <c:pt idx="79">
                  <c:v>7.8242197369783559</c:v>
                </c:pt>
                <c:pt idx="80">
                  <c:v>7.3591102394767649</c:v>
                </c:pt>
                <c:pt idx="81">
                  <c:v>6.6407723487523542</c:v>
                </c:pt>
                <c:pt idx="82">
                  <c:v>6.3411868622448981</c:v>
                </c:pt>
                <c:pt idx="83">
                  <c:v>5.8005383584495434</c:v>
                </c:pt>
                <c:pt idx="84">
                  <c:v>5.5802237413533042</c:v>
                </c:pt>
                <c:pt idx="86">
                  <c:v>7.859920442908348</c:v>
                </c:pt>
                <c:pt idx="87">
                  <c:v>7.9180497339310056</c:v>
                </c:pt>
                <c:pt idx="88">
                  <c:v>7.2074452146690531</c:v>
                </c:pt>
                <c:pt idx="89">
                  <c:v>6.4943461892399199</c:v>
                </c:pt>
                <c:pt idx="90">
                  <c:v>5.2920893669785745</c:v>
                </c:pt>
                <c:pt idx="91">
                  <c:v>2.8056994554924239</c:v>
                </c:pt>
                <c:pt idx="92">
                  <c:v>1.6667628968253965</c:v>
                </c:pt>
                <c:pt idx="93">
                  <c:v>1.5494609863176041</c:v>
                </c:pt>
                <c:pt idx="94">
                  <c:v>1.4015400010133252</c:v>
                </c:pt>
                <c:pt idx="96">
                  <c:v>8.87441695090439</c:v>
                </c:pt>
                <c:pt idx="97">
                  <c:v>9.0448976831298573</c:v>
                </c:pt>
                <c:pt idx="98">
                  <c:v>8.7768219444444444</c:v>
                </c:pt>
                <c:pt idx="99">
                  <c:v>8.6990024154589367</c:v>
                </c:pt>
                <c:pt idx="100">
                  <c:v>8.764445328282827</c:v>
                </c:pt>
                <c:pt idx="101">
                  <c:v>8.3831860783566476</c:v>
                </c:pt>
                <c:pt idx="102">
                  <c:v>8.5573674242424236</c:v>
                </c:pt>
                <c:pt idx="103">
                  <c:v>8.9851274118934619</c:v>
                </c:pt>
                <c:pt idx="104">
                  <c:v>9.5241471109720486</c:v>
                </c:pt>
                <c:pt idx="106">
                  <c:v>8.6706727777777797</c:v>
                </c:pt>
                <c:pt idx="107">
                  <c:v>8.9756998614663264</c:v>
                </c:pt>
                <c:pt idx="108">
                  <c:v>8.8499890873015872</c:v>
                </c:pt>
                <c:pt idx="109">
                  <c:v>8.5340290249433117</c:v>
                </c:pt>
                <c:pt idx="110">
                  <c:v>8.5779168144208047</c:v>
                </c:pt>
                <c:pt idx="111">
                  <c:v>8.6796014492753635</c:v>
                </c:pt>
                <c:pt idx="112">
                  <c:v>9.080136904761904</c:v>
                </c:pt>
                <c:pt idx="113">
                  <c:v>9.5301675306577476</c:v>
                </c:pt>
                <c:pt idx="114">
                  <c:v>9.9907510123614642</c:v>
                </c:pt>
              </c:numCache>
            </c:numRef>
          </c:yVal>
          <c:smooth val="0"/>
          <c:extLst>
            <c:ext xmlns:c16="http://schemas.microsoft.com/office/drawing/2014/chart" uri="{C3380CC4-5D6E-409C-BE32-E72D297353CC}">
              <c16:uniqueId val="{00000000-063B-4CFA-8C70-AFEA584EF97B}"/>
            </c:ext>
          </c:extLst>
        </c:ser>
        <c:dLbls>
          <c:showLegendKey val="0"/>
          <c:showVal val="0"/>
          <c:showCatName val="0"/>
          <c:showSerName val="0"/>
          <c:showPercent val="0"/>
          <c:showBubbleSize val="0"/>
        </c:dLbls>
        <c:axId val="1263822680"/>
        <c:axId val="1263823664"/>
      </c:scatterChart>
      <c:valAx>
        <c:axId val="126382268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Discharge (cfs)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3823664"/>
        <c:crosses val="autoZero"/>
        <c:crossBetween val="midCat"/>
      </c:valAx>
      <c:valAx>
        <c:axId val="12638236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Discrete DO (mg/L)</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382268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Discharge and AvgDailyMaxDO_Interval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SummDataTable!$BU$1</c:f>
              <c:strCache>
                <c:ptCount val="1"/>
                <c:pt idx="0">
                  <c:v>AvgofDailyMaxDO_Interval</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2700" cap="rnd">
                <a:solidFill>
                  <a:schemeClr val="tx1">
                    <a:lumMod val="65000"/>
                    <a:lumOff val="35000"/>
                  </a:schemeClr>
                </a:solidFill>
                <a:prstDash val="solid"/>
              </a:ln>
              <a:effectLst/>
            </c:spPr>
            <c:trendlineType val="linear"/>
            <c:dispRSqr val="1"/>
            <c:dispEq val="0"/>
            <c:trendlineLbl>
              <c:layout>
                <c:manualLayout>
                  <c:x val="-5.2015529308836399E-2"/>
                  <c:y val="-1.5207421988918052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SummDataTable!$AF$2:$AF$117</c:f>
              <c:numCache>
                <c:formatCode>0.00</c:formatCode>
                <c:ptCount val="116"/>
                <c:pt idx="0">
                  <c:v>2.0322783324009768</c:v>
                </c:pt>
                <c:pt idx="1">
                  <c:v>1.2</c:v>
                </c:pt>
                <c:pt idx="2">
                  <c:v>0.51954270982690975</c:v>
                </c:pt>
                <c:pt idx="3">
                  <c:v>0.11026335935809876</c:v>
                </c:pt>
                <c:pt idx="4">
                  <c:v>0</c:v>
                </c:pt>
                <c:pt idx="5">
                  <c:v>0</c:v>
                </c:pt>
                <c:pt idx="6">
                  <c:v>0</c:v>
                </c:pt>
                <c:pt idx="7">
                  <c:v>1.4388611221627137</c:v>
                </c:pt>
                <c:pt idx="8">
                  <c:v>0.81399999999999995</c:v>
                </c:pt>
                <c:pt idx="9">
                  <c:v>0.30492190666079499</c:v>
                </c:pt>
                <c:pt idx="10">
                  <c:v>0</c:v>
                </c:pt>
                <c:pt idx="11">
                  <c:v>0</c:v>
                </c:pt>
                <c:pt idx="12">
                  <c:v>0</c:v>
                </c:pt>
                <c:pt idx="13">
                  <c:v>0</c:v>
                </c:pt>
                <c:pt idx="14">
                  <c:v>0</c:v>
                </c:pt>
                <c:pt idx="16">
                  <c:v>1.610446404931775</c:v>
                </c:pt>
                <c:pt idx="19">
                  <c:v>0.4810979855903747</c:v>
                </c:pt>
                <c:pt idx="20">
                  <c:v>0.36145534005533486</c:v>
                </c:pt>
                <c:pt idx="21">
                  <c:v>0.42816914202996181</c:v>
                </c:pt>
                <c:pt idx="22">
                  <c:v>9.7531936334204636E-2</c:v>
                </c:pt>
                <c:pt idx="23">
                  <c:v>0.17474066027987711</c:v>
                </c:pt>
                <c:pt idx="24">
                  <c:v>7.3013319797935322E-2</c:v>
                </c:pt>
                <c:pt idx="25">
                  <c:v>4.1869147591254589E-2</c:v>
                </c:pt>
                <c:pt idx="26">
                  <c:v>1.0599108550928469</c:v>
                </c:pt>
                <c:pt idx="27">
                  <c:v>1.3113012732543761</c:v>
                </c:pt>
                <c:pt idx="28">
                  <c:v>0.22845380438431012</c:v>
                </c:pt>
                <c:pt idx="29">
                  <c:v>5.3751788015634697E-2</c:v>
                </c:pt>
                <c:pt idx="30">
                  <c:v>0.31320390845594437</c:v>
                </c:pt>
                <c:pt idx="31">
                  <c:v>0.23828582093304682</c:v>
                </c:pt>
                <c:pt idx="32">
                  <c:v>9.0917271141186445E-2</c:v>
                </c:pt>
                <c:pt idx="33">
                  <c:v>0.11720426007396481</c:v>
                </c:pt>
                <c:pt idx="34">
                  <c:v>9.0368945638614612E-2</c:v>
                </c:pt>
                <c:pt idx="35">
                  <c:v>4.3792361968170275E-2</c:v>
                </c:pt>
                <c:pt idx="37">
                  <c:v>0.56789143520343555</c:v>
                </c:pt>
                <c:pt idx="38">
                  <c:v>0.33514189139109674</c:v>
                </c:pt>
                <c:pt idx="39">
                  <c:v>0.16672096343882287</c:v>
                </c:pt>
                <c:pt idx="40">
                  <c:v>9.9771761732965966E-2</c:v>
                </c:pt>
                <c:pt idx="41">
                  <c:v>8.9719638525618262E-2</c:v>
                </c:pt>
                <c:pt idx="42">
                  <c:v>3.2743235120244928E-2</c:v>
                </c:pt>
                <c:pt idx="43">
                  <c:v>4.8037354229976563E-2</c:v>
                </c:pt>
                <c:pt idx="44">
                  <c:v>9.1126088061738594E-2</c:v>
                </c:pt>
                <c:pt idx="45">
                  <c:v>1.9394431947954389E-2</c:v>
                </c:pt>
                <c:pt idx="47">
                  <c:v>0.45225616597657403</c:v>
                </c:pt>
                <c:pt idx="48">
                  <c:v>0.1648778148239905</c:v>
                </c:pt>
                <c:pt idx="49">
                  <c:v>8.0604543573284851E-2</c:v>
                </c:pt>
                <c:pt idx="50">
                  <c:v>0.11820280839460448</c:v>
                </c:pt>
                <c:pt idx="51">
                  <c:v>6.8883135340710416E-2</c:v>
                </c:pt>
                <c:pt idx="52">
                  <c:v>0</c:v>
                </c:pt>
                <c:pt idx="53">
                  <c:v>0</c:v>
                </c:pt>
                <c:pt idx="54">
                  <c:v>0.12241192206539939</c:v>
                </c:pt>
                <c:pt idx="55">
                  <c:v>0</c:v>
                </c:pt>
                <c:pt idx="56">
                  <c:v>0.65977144628536966</c:v>
                </c:pt>
                <c:pt idx="57">
                  <c:v>0.35608769965125597</c:v>
                </c:pt>
                <c:pt idx="58">
                  <c:v>0.19866523593755978</c:v>
                </c:pt>
                <c:pt idx="59">
                  <c:v>5.9968976212574229E-2</c:v>
                </c:pt>
                <c:pt idx="60">
                  <c:v>4.7946556838245079E-2</c:v>
                </c:pt>
                <c:pt idx="61">
                  <c:v>4.1000000000000002E-2</c:v>
                </c:pt>
                <c:pt idx="62">
                  <c:v>3.0342567285382835E-3</c:v>
                </c:pt>
                <c:pt idx="63">
                  <c:v>2.206533470648816E-3</c:v>
                </c:pt>
                <c:pt idx="64">
                  <c:v>7.680939179682883E-2</c:v>
                </c:pt>
                <c:pt idx="65">
                  <c:v>0</c:v>
                </c:pt>
                <c:pt idx="66">
                  <c:v>0.55124737161854054</c:v>
                </c:pt>
                <c:pt idx="67">
                  <c:v>0.27164446896134303</c:v>
                </c:pt>
                <c:pt idx="68">
                  <c:v>0.15593678783487616</c:v>
                </c:pt>
                <c:pt idx="69">
                  <c:v>6.3946417852170728E-2</c:v>
                </c:pt>
                <c:pt idx="70">
                  <c:v>2.592978553949786E-2</c:v>
                </c:pt>
                <c:pt idx="71" formatCode="General">
                  <c:v>4.5999999999999999E-2</c:v>
                </c:pt>
                <c:pt idx="72">
                  <c:v>1.0869324999999999E-2</c:v>
                </c:pt>
                <c:pt idx="73">
                  <c:v>4.2253700252673342E-3</c:v>
                </c:pt>
                <c:pt idx="74">
                  <c:v>5.674484612109907E-2</c:v>
                </c:pt>
                <c:pt idx="75">
                  <c:v>0</c:v>
                </c:pt>
                <c:pt idx="76">
                  <c:v>5.27673766103901</c:v>
                </c:pt>
                <c:pt idx="77">
                  <c:v>3.1729171637823801</c:v>
                </c:pt>
                <c:pt idx="78">
                  <c:v>1.6117188883018334</c:v>
                </c:pt>
                <c:pt idx="79">
                  <c:v>0.92282312871148886</c:v>
                </c:pt>
                <c:pt idx="80">
                  <c:v>0.37037146774461033</c:v>
                </c:pt>
                <c:pt idx="81">
                  <c:v>0.29294882979411646</c:v>
                </c:pt>
                <c:pt idx="82">
                  <c:v>0.25210311958045323</c:v>
                </c:pt>
                <c:pt idx="83">
                  <c:v>5.856477125078087E-2</c:v>
                </c:pt>
                <c:pt idx="84">
                  <c:v>5.2750670604215039E-2</c:v>
                </c:pt>
                <c:pt idx="85">
                  <c:v>4.9477602771098139E-2</c:v>
                </c:pt>
                <c:pt idx="86">
                  <c:v>5.3303362313252842</c:v>
                </c:pt>
                <c:pt idx="87">
                  <c:v>3.2698775190136238</c:v>
                </c:pt>
                <c:pt idx="88">
                  <c:v>1.6174421770862861</c:v>
                </c:pt>
                <c:pt idx="89">
                  <c:v>0.8114281057200633</c:v>
                </c:pt>
                <c:pt idx="90">
                  <c:v>0.3212944873676189</c:v>
                </c:pt>
                <c:pt idx="91">
                  <c:v>0.17304666172093472</c:v>
                </c:pt>
                <c:pt idx="92">
                  <c:v>5.9664427653087597E-2</c:v>
                </c:pt>
                <c:pt idx="93" formatCode="General">
                  <c:v>2E-3</c:v>
                </c:pt>
                <c:pt idx="95">
                  <c:v>0</c:v>
                </c:pt>
                <c:pt idx="96">
                  <c:v>5.417546303642931</c:v>
                </c:pt>
                <c:pt idx="97">
                  <c:v>3.1859999999999999</c:v>
                </c:pt>
                <c:pt idx="98">
                  <c:v>2.4694018260685731</c:v>
                </c:pt>
                <c:pt idx="99">
                  <c:v>1.4894349164592104</c:v>
                </c:pt>
                <c:pt idx="100">
                  <c:v>1.1142560529694558</c:v>
                </c:pt>
                <c:pt idx="101">
                  <c:v>1.0564291077949155</c:v>
                </c:pt>
                <c:pt idx="102">
                  <c:v>0.79</c:v>
                </c:pt>
                <c:pt idx="103">
                  <c:v>0.47799999999999998</c:v>
                </c:pt>
                <c:pt idx="104">
                  <c:v>0.41</c:v>
                </c:pt>
                <c:pt idx="105">
                  <c:v>0.4803864210410585</c:v>
                </c:pt>
                <c:pt idx="106">
                  <c:v>1.7034870517045186</c:v>
                </c:pt>
                <c:pt idx="107">
                  <c:v>1.4533928809292416</c:v>
                </c:pt>
                <c:pt idx="108">
                  <c:v>0.96677225345023488</c:v>
                </c:pt>
                <c:pt idx="109">
                  <c:v>0.75975434227181593</c:v>
                </c:pt>
                <c:pt idx="110">
                  <c:v>0.47133082504836149</c:v>
                </c:pt>
                <c:pt idx="111">
                  <c:v>0.44614944520910244</c:v>
                </c:pt>
                <c:pt idx="112">
                  <c:v>0.37449361423456545</c:v>
                </c:pt>
                <c:pt idx="113">
                  <c:v>0.51928782301527476</c:v>
                </c:pt>
                <c:pt idx="114">
                  <c:v>0.34763366422456637</c:v>
                </c:pt>
                <c:pt idx="115">
                  <c:v>7.5892594525126866E-2</c:v>
                </c:pt>
              </c:numCache>
            </c:numRef>
          </c:xVal>
          <c:yVal>
            <c:numRef>
              <c:f>SummDataTable!$BU$2:$BU$117</c:f>
              <c:numCache>
                <c:formatCode>0.00</c:formatCode>
                <c:ptCount val="116"/>
                <c:pt idx="0">
                  <c:v>8.0620000000000012</c:v>
                </c:pt>
                <c:pt idx="1">
                  <c:v>8.8907692307692301</c:v>
                </c:pt>
                <c:pt idx="2">
                  <c:v>9.3353333333333328</c:v>
                </c:pt>
                <c:pt idx="3">
                  <c:v>5.221333333333332</c:v>
                </c:pt>
                <c:pt idx="4">
                  <c:v>3.8526666666666665</c:v>
                </c:pt>
                <c:pt idx="7">
                  <c:v>6.6253333333333329</c:v>
                </c:pt>
                <c:pt idx="8">
                  <c:v>6.0330769230769246</c:v>
                </c:pt>
                <c:pt idx="9">
                  <c:v>3.8540000000000005</c:v>
                </c:pt>
                <c:pt idx="10">
                  <c:v>1.7646666666666666</c:v>
                </c:pt>
                <c:pt idx="11">
                  <c:v>1.6213333333333333</c:v>
                </c:pt>
                <c:pt idx="12">
                  <c:v>0.98937500000000023</c:v>
                </c:pt>
                <c:pt idx="16">
                  <c:v>8.3586666666666662</c:v>
                </c:pt>
                <c:pt idx="17">
                  <c:v>8.6323076923076929</c:v>
                </c:pt>
                <c:pt idx="18">
                  <c:v>7.78</c:v>
                </c:pt>
                <c:pt idx="19">
                  <c:v>7.8446666666666669</c:v>
                </c:pt>
                <c:pt idx="20">
                  <c:v>8.0886666666666667</c:v>
                </c:pt>
                <c:pt idx="21">
                  <c:v>7.6106249999999998</c:v>
                </c:pt>
                <c:pt idx="22">
                  <c:v>8.3421428571428589</c:v>
                </c:pt>
                <c:pt idx="23">
                  <c:v>6.63</c:v>
                </c:pt>
                <c:pt idx="24">
                  <c:v>7.8799999999999981</c:v>
                </c:pt>
                <c:pt idx="26">
                  <c:v>9.2346666666666675</c:v>
                </c:pt>
                <c:pt idx="27">
                  <c:v>9.6323076923076929</c:v>
                </c:pt>
                <c:pt idx="28">
                  <c:v>9.0586666666666655</c:v>
                </c:pt>
                <c:pt idx="29">
                  <c:v>9.1513333333333335</c:v>
                </c:pt>
                <c:pt idx="30">
                  <c:v>8.7140000000000004</c:v>
                </c:pt>
                <c:pt idx="31">
                  <c:v>7.2293750000000001</c:v>
                </c:pt>
                <c:pt idx="32">
                  <c:v>6.9428571428571431</c:v>
                </c:pt>
                <c:pt idx="33">
                  <c:v>8.3607142857142858</c:v>
                </c:pt>
                <c:pt idx="34">
                  <c:v>9.5839999999999979</c:v>
                </c:pt>
                <c:pt idx="36">
                  <c:v>8.4015789473684226</c:v>
                </c:pt>
                <c:pt idx="37">
                  <c:v>8.1486666666666654</c:v>
                </c:pt>
                <c:pt idx="38">
                  <c:v>7.616666666666668</c:v>
                </c:pt>
                <c:pt idx="39">
                  <c:v>9.1519999999999992</c:v>
                </c:pt>
                <c:pt idx="40">
                  <c:v>9.4593333333333316</c:v>
                </c:pt>
                <c:pt idx="41">
                  <c:v>7.9612499999999997</c:v>
                </c:pt>
                <c:pt idx="42">
                  <c:v>8.3564285714285713</c:v>
                </c:pt>
                <c:pt idx="43">
                  <c:v>7.7220000000000004</c:v>
                </c:pt>
                <c:pt idx="44">
                  <c:v>9.2380000000000013</c:v>
                </c:pt>
                <c:pt idx="46">
                  <c:v>9.9268421052631588</c:v>
                </c:pt>
                <c:pt idx="47">
                  <c:v>9.6099999999999977</c:v>
                </c:pt>
                <c:pt idx="48">
                  <c:v>8.2779999999999987</c:v>
                </c:pt>
                <c:pt idx="49">
                  <c:v>8.3026666666666671</c:v>
                </c:pt>
                <c:pt idx="50">
                  <c:v>9.038000000000002</c:v>
                </c:pt>
                <c:pt idx="51">
                  <c:v>6.841874999999999</c:v>
                </c:pt>
                <c:pt idx="52">
                  <c:v>5.0542857142857134</c:v>
                </c:pt>
                <c:pt idx="53">
                  <c:v>5.6806666666666663</c:v>
                </c:pt>
                <c:pt idx="54">
                  <c:v>7.7019999999999991</c:v>
                </c:pt>
                <c:pt idx="56">
                  <c:v>7.2633333333333328</c:v>
                </c:pt>
                <c:pt idx="57">
                  <c:v>6.9373333333333331</c:v>
                </c:pt>
                <c:pt idx="58">
                  <c:v>5.9553333333333338</c:v>
                </c:pt>
                <c:pt idx="59">
                  <c:v>5.6333333333333337</c:v>
                </c:pt>
                <c:pt idx="60">
                  <c:v>4.8380000000000001</c:v>
                </c:pt>
                <c:pt idx="61">
                  <c:v>3.1624999999999996</c:v>
                </c:pt>
                <c:pt idx="62">
                  <c:v>3.1035714285714286</c:v>
                </c:pt>
                <c:pt idx="63">
                  <c:v>5.1500000000000012</c:v>
                </c:pt>
                <c:pt idx="64">
                  <c:v>5.6786666666666674</c:v>
                </c:pt>
                <c:pt idx="76">
                  <c:v>8.7259999999999991</c:v>
                </c:pt>
                <c:pt idx="77">
                  <c:v>9.4394117647058824</c:v>
                </c:pt>
                <c:pt idx="78">
                  <c:v>9.5200000000000014</c:v>
                </c:pt>
                <c:pt idx="79">
                  <c:v>10.170666666666667</c:v>
                </c:pt>
                <c:pt idx="80">
                  <c:v>9.4306666666666654</c:v>
                </c:pt>
                <c:pt idx="81">
                  <c:v>7.982499999999999</c:v>
                </c:pt>
                <c:pt idx="82">
                  <c:v>7.2371428571428567</c:v>
                </c:pt>
                <c:pt idx="83">
                  <c:v>6.3761538461538452</c:v>
                </c:pt>
                <c:pt idx="84">
                  <c:v>6.3135294117647058</c:v>
                </c:pt>
                <c:pt idx="86">
                  <c:v>8.4906666666666659</c:v>
                </c:pt>
                <c:pt idx="87">
                  <c:v>8.7005882352941182</c:v>
                </c:pt>
                <c:pt idx="88">
                  <c:v>7.810666666666668</c:v>
                </c:pt>
                <c:pt idx="89">
                  <c:v>7.0066666666666686</c:v>
                </c:pt>
                <c:pt idx="90">
                  <c:v>5.9313333333333329</c:v>
                </c:pt>
                <c:pt idx="91">
                  <c:v>3.9581250000000003</c:v>
                </c:pt>
                <c:pt idx="92">
                  <c:v>2.5092857142857143</c:v>
                </c:pt>
                <c:pt idx="93">
                  <c:v>2.2192307692307693</c:v>
                </c:pt>
                <c:pt idx="94">
                  <c:v>2.0270588235294116</c:v>
                </c:pt>
                <c:pt idx="96">
                  <c:v>9.2986666666666657</c:v>
                </c:pt>
                <c:pt idx="97">
                  <c:v>9.5823529411764703</c:v>
                </c:pt>
                <c:pt idx="98">
                  <c:v>9.4633333333333329</c:v>
                </c:pt>
                <c:pt idx="99">
                  <c:v>9.5960000000000001</c:v>
                </c:pt>
                <c:pt idx="100">
                  <c:v>9.767333333333335</c:v>
                </c:pt>
                <c:pt idx="101">
                  <c:v>9.4387500000000006</c:v>
                </c:pt>
                <c:pt idx="102">
                  <c:v>9.4035714285714285</c:v>
                </c:pt>
                <c:pt idx="103">
                  <c:v>9.7061538461538461</c:v>
                </c:pt>
                <c:pt idx="104">
                  <c:v>10.214705882352943</c:v>
                </c:pt>
                <c:pt idx="106">
                  <c:v>9.0593333333333348</c:v>
                </c:pt>
                <c:pt idx="107">
                  <c:v>9.5005882352941189</c:v>
                </c:pt>
                <c:pt idx="108">
                  <c:v>9.5020000000000007</c:v>
                </c:pt>
                <c:pt idx="109">
                  <c:v>9.1699999999999964</c:v>
                </c:pt>
                <c:pt idx="110">
                  <c:v>9.1333333333333329</c:v>
                </c:pt>
                <c:pt idx="111">
                  <c:v>9.1306250000000002</c:v>
                </c:pt>
                <c:pt idx="112">
                  <c:v>9.4357142857142851</c:v>
                </c:pt>
                <c:pt idx="113">
                  <c:v>9.8169230769230769</c:v>
                </c:pt>
                <c:pt idx="114">
                  <c:v>10.285294117647059</c:v>
                </c:pt>
              </c:numCache>
            </c:numRef>
          </c:yVal>
          <c:smooth val="0"/>
          <c:extLst>
            <c:ext xmlns:c16="http://schemas.microsoft.com/office/drawing/2014/chart" uri="{C3380CC4-5D6E-409C-BE32-E72D297353CC}">
              <c16:uniqueId val="{00000000-225B-4F0B-9315-5BA4A7599A9A}"/>
            </c:ext>
          </c:extLst>
        </c:ser>
        <c:dLbls>
          <c:showLegendKey val="0"/>
          <c:showVal val="0"/>
          <c:showCatName val="0"/>
          <c:showSerName val="0"/>
          <c:showPercent val="0"/>
          <c:showBubbleSize val="0"/>
        </c:dLbls>
        <c:axId val="1263822680"/>
        <c:axId val="1263823664"/>
      </c:scatterChart>
      <c:valAx>
        <c:axId val="126382268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Discharge (cfs)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3823664"/>
        <c:crosses val="autoZero"/>
        <c:crossBetween val="midCat"/>
      </c:valAx>
      <c:valAx>
        <c:axId val="12638236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Discrete DO (mg/L)</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382268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DaysDisc and DiscreteDO</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SummDataTable!$AN$1</c:f>
              <c:strCache>
                <c:ptCount val="1"/>
                <c:pt idx="0">
                  <c:v>DiscreteDO_mg/L</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2700" cap="rnd">
                <a:solidFill>
                  <a:schemeClr val="tx1">
                    <a:lumMod val="65000"/>
                    <a:lumOff val="35000"/>
                  </a:schemeClr>
                </a:solidFill>
                <a:prstDash val="solid"/>
              </a:ln>
              <a:effectLst/>
            </c:spPr>
            <c:trendlineType val="linear"/>
            <c:dispRSqr val="1"/>
            <c:dispEq val="0"/>
            <c:trendlineLbl>
              <c:layout>
                <c:manualLayout>
                  <c:x val="1.4095800524934383E-2"/>
                  <c:y val="-0.38934711286089241"/>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SummDataTable!$AX$2:$AX$117</c:f>
              <c:numCache>
                <c:formatCode>General</c:formatCode>
                <c:ptCount val="116"/>
                <c:pt idx="0">
                  <c:v>0</c:v>
                </c:pt>
                <c:pt idx="1">
                  <c:v>0</c:v>
                </c:pt>
                <c:pt idx="2">
                  <c:v>0</c:v>
                </c:pt>
                <c:pt idx="3">
                  <c:v>7</c:v>
                </c:pt>
                <c:pt idx="4">
                  <c:v>14</c:v>
                </c:pt>
                <c:pt idx="5">
                  <c:v>14</c:v>
                </c:pt>
                <c:pt idx="7">
                  <c:v>0</c:v>
                </c:pt>
                <c:pt idx="8">
                  <c:v>0</c:v>
                </c:pt>
                <c:pt idx="9">
                  <c:v>5</c:v>
                </c:pt>
                <c:pt idx="10">
                  <c:v>14</c:v>
                </c:pt>
                <c:pt idx="11">
                  <c:v>14</c:v>
                </c:pt>
                <c:pt idx="12">
                  <c:v>14</c:v>
                </c:pt>
                <c:pt idx="13">
                  <c:v>14</c:v>
                </c:pt>
                <c:pt idx="14">
                  <c:v>14</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2</c:v>
                </c:pt>
                <c:pt idx="52">
                  <c:v>8</c:v>
                </c:pt>
                <c:pt idx="53">
                  <c:v>12</c:v>
                </c:pt>
                <c:pt idx="54">
                  <c:v>7</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3</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numCache>
            </c:numRef>
          </c:xVal>
          <c:yVal>
            <c:numRef>
              <c:f>SummDataTable!$AN$2:$AN$117</c:f>
              <c:numCache>
                <c:formatCode>0.00</c:formatCode>
                <c:ptCount val="116"/>
                <c:pt idx="0">
                  <c:v>8.1199999999999992</c:v>
                </c:pt>
                <c:pt idx="1">
                  <c:v>8.16</c:v>
                </c:pt>
                <c:pt idx="2">
                  <c:v>7.02</c:v>
                </c:pt>
                <c:pt idx="3">
                  <c:v>5.27</c:v>
                </c:pt>
                <c:pt idx="4">
                  <c:v>2.12</c:v>
                </c:pt>
                <c:pt idx="5">
                  <c:v>1.79</c:v>
                </c:pt>
                <c:pt idx="6">
                  <c:v>0</c:v>
                </c:pt>
                <c:pt idx="7">
                  <c:v>7.48</c:v>
                </c:pt>
                <c:pt idx="8">
                  <c:v>6.53</c:v>
                </c:pt>
                <c:pt idx="9">
                  <c:v>4.47</c:v>
                </c:pt>
                <c:pt idx="10">
                  <c:v>2.66</c:v>
                </c:pt>
                <c:pt idx="11">
                  <c:v>2.29</c:v>
                </c:pt>
                <c:pt idx="12">
                  <c:v>2.5499999999999998</c:v>
                </c:pt>
                <c:pt idx="13">
                  <c:v>1.29</c:v>
                </c:pt>
                <c:pt idx="14" formatCode="General">
                  <c:v>2.2200000000000002</c:v>
                </c:pt>
                <c:pt idx="15">
                  <c:v>0</c:v>
                </c:pt>
                <c:pt idx="16">
                  <c:v>8.5399999999999991</c:v>
                </c:pt>
                <c:pt idx="17">
                  <c:v>8.83</c:v>
                </c:pt>
                <c:pt idx="18">
                  <c:v>8.2100000000000009</c:v>
                </c:pt>
                <c:pt idx="19">
                  <c:v>7.57</c:v>
                </c:pt>
                <c:pt idx="20">
                  <c:v>7.03</c:v>
                </c:pt>
                <c:pt idx="21">
                  <c:v>7.02</c:v>
                </c:pt>
                <c:pt idx="22">
                  <c:v>5.18</c:v>
                </c:pt>
                <c:pt idx="23">
                  <c:v>6</c:v>
                </c:pt>
                <c:pt idx="24">
                  <c:v>6.47</c:v>
                </c:pt>
                <c:pt idx="25">
                  <c:v>7.95</c:v>
                </c:pt>
                <c:pt idx="26">
                  <c:v>9.58</c:v>
                </c:pt>
                <c:pt idx="27">
                  <c:v>9.5</c:v>
                </c:pt>
                <c:pt idx="28">
                  <c:v>9.19</c:v>
                </c:pt>
                <c:pt idx="29">
                  <c:v>9.26</c:v>
                </c:pt>
                <c:pt idx="30">
                  <c:v>8.5500000000000007</c:v>
                </c:pt>
                <c:pt idx="31">
                  <c:v>8.92</c:v>
                </c:pt>
                <c:pt idx="32">
                  <c:v>7.04</c:v>
                </c:pt>
                <c:pt idx="33">
                  <c:v>8.07</c:v>
                </c:pt>
                <c:pt idx="34">
                  <c:v>9.3800000000000008</c:v>
                </c:pt>
                <c:pt idx="35">
                  <c:v>9.58</c:v>
                </c:pt>
                <c:pt idx="36">
                  <c:v>9.01</c:v>
                </c:pt>
                <c:pt idx="37">
                  <c:v>7.91</c:v>
                </c:pt>
                <c:pt idx="38">
                  <c:v>7.32</c:v>
                </c:pt>
                <c:pt idx="39">
                  <c:v>7.14</c:v>
                </c:pt>
                <c:pt idx="40">
                  <c:v>6.65</c:v>
                </c:pt>
                <c:pt idx="41">
                  <c:v>6.76</c:v>
                </c:pt>
                <c:pt idx="42">
                  <c:v>5.68</c:v>
                </c:pt>
                <c:pt idx="43">
                  <c:v>6.65</c:v>
                </c:pt>
                <c:pt idx="44">
                  <c:v>7.71</c:v>
                </c:pt>
                <c:pt idx="45">
                  <c:v>8.1199999999999992</c:v>
                </c:pt>
                <c:pt idx="46">
                  <c:v>9.18</c:v>
                </c:pt>
                <c:pt idx="47">
                  <c:v>9.57</c:v>
                </c:pt>
                <c:pt idx="48">
                  <c:v>7.22</c:v>
                </c:pt>
                <c:pt idx="49">
                  <c:v>7.82</c:v>
                </c:pt>
                <c:pt idx="50">
                  <c:v>7.58</c:v>
                </c:pt>
                <c:pt idx="51">
                  <c:v>7.33</c:v>
                </c:pt>
                <c:pt idx="52">
                  <c:v>3.02</c:v>
                </c:pt>
                <c:pt idx="53">
                  <c:v>4.1900000000000004</c:v>
                </c:pt>
                <c:pt idx="54">
                  <c:v>8.64</c:v>
                </c:pt>
                <c:pt idx="55">
                  <c:v>6.73</c:v>
                </c:pt>
                <c:pt idx="56">
                  <c:v>8.32</c:v>
                </c:pt>
                <c:pt idx="57">
                  <c:v>7.33</c:v>
                </c:pt>
                <c:pt idx="58">
                  <c:v>5.9</c:v>
                </c:pt>
                <c:pt idx="59">
                  <c:v>4.7300000000000004</c:v>
                </c:pt>
                <c:pt idx="60">
                  <c:v>4.1900000000000004</c:v>
                </c:pt>
                <c:pt idx="61">
                  <c:v>3.99</c:v>
                </c:pt>
                <c:pt idx="62">
                  <c:v>1.97</c:v>
                </c:pt>
                <c:pt idx="63">
                  <c:v>3.73</c:v>
                </c:pt>
                <c:pt idx="64">
                  <c:v>5.97</c:v>
                </c:pt>
                <c:pt idx="65">
                  <c:v>5.2</c:v>
                </c:pt>
                <c:pt idx="66">
                  <c:v>8.6999999999999993</c:v>
                </c:pt>
                <c:pt idx="67">
                  <c:v>8.48</c:v>
                </c:pt>
                <c:pt idx="68">
                  <c:v>7.42</c:v>
                </c:pt>
                <c:pt idx="69">
                  <c:v>5.78</c:v>
                </c:pt>
                <c:pt idx="70">
                  <c:v>6.06</c:v>
                </c:pt>
                <c:pt idx="71">
                  <c:v>6.06</c:v>
                </c:pt>
                <c:pt idx="72">
                  <c:v>3.81</c:v>
                </c:pt>
                <c:pt idx="73">
                  <c:v>4.01</c:v>
                </c:pt>
                <c:pt idx="74">
                  <c:v>7.7</c:v>
                </c:pt>
                <c:pt idx="75">
                  <c:v>5.34</c:v>
                </c:pt>
                <c:pt idx="76">
                  <c:v>8.99</c:v>
                </c:pt>
                <c:pt idx="77">
                  <c:v>9.11</c:v>
                </c:pt>
                <c:pt idx="78">
                  <c:v>8.61</c:v>
                </c:pt>
                <c:pt idx="79">
                  <c:v>8.08</c:v>
                </c:pt>
                <c:pt idx="80">
                  <c:v>7.2</c:v>
                </c:pt>
                <c:pt idx="81">
                  <c:v>7.03</c:v>
                </c:pt>
                <c:pt idx="82">
                  <c:v>6.1</c:v>
                </c:pt>
                <c:pt idx="83">
                  <c:v>6.56</c:v>
                </c:pt>
                <c:pt idx="84">
                  <c:v>6.11</c:v>
                </c:pt>
                <c:pt idx="85">
                  <c:v>5.33</c:v>
                </c:pt>
                <c:pt idx="86">
                  <c:v>9</c:v>
                </c:pt>
                <c:pt idx="87">
                  <c:v>8.59</c:v>
                </c:pt>
                <c:pt idx="88">
                  <c:v>8.1999999999999993</c:v>
                </c:pt>
                <c:pt idx="89">
                  <c:v>7.14</c:v>
                </c:pt>
                <c:pt idx="90">
                  <c:v>6.09</c:v>
                </c:pt>
                <c:pt idx="91">
                  <c:v>5.25</c:v>
                </c:pt>
                <c:pt idx="92">
                  <c:v>2.67</c:v>
                </c:pt>
                <c:pt idx="93">
                  <c:v>2.83</c:v>
                </c:pt>
                <c:pt idx="94">
                  <c:v>2.11</c:v>
                </c:pt>
                <c:pt idx="95">
                  <c:v>1.4</c:v>
                </c:pt>
                <c:pt idx="96">
                  <c:v>9.91</c:v>
                </c:pt>
                <c:pt idx="97">
                  <c:v>9.5500000000000007</c:v>
                </c:pt>
                <c:pt idx="98">
                  <c:v>9.4499999999999993</c:v>
                </c:pt>
                <c:pt idx="99">
                  <c:v>9.5500000000000007</c:v>
                </c:pt>
                <c:pt idx="100">
                  <c:v>9.5</c:v>
                </c:pt>
                <c:pt idx="101">
                  <c:v>9.8699999999999992</c:v>
                </c:pt>
                <c:pt idx="102">
                  <c:v>9.0500000000000007</c:v>
                </c:pt>
                <c:pt idx="103">
                  <c:v>9.6300000000000008</c:v>
                </c:pt>
                <c:pt idx="104">
                  <c:v>9.44</c:v>
                </c:pt>
                <c:pt idx="105">
                  <c:v>10.35</c:v>
                </c:pt>
                <c:pt idx="106">
                  <c:v>9.5</c:v>
                </c:pt>
                <c:pt idx="107">
                  <c:v>9.33</c:v>
                </c:pt>
                <c:pt idx="108">
                  <c:v>9.11</c:v>
                </c:pt>
                <c:pt idx="109">
                  <c:v>9.39</c:v>
                </c:pt>
                <c:pt idx="110">
                  <c:v>8.9499999999999993</c:v>
                </c:pt>
                <c:pt idx="111">
                  <c:v>9.1999999999999993</c:v>
                </c:pt>
                <c:pt idx="112">
                  <c:v>9.1</c:v>
                </c:pt>
                <c:pt idx="113">
                  <c:v>9.68</c:v>
                </c:pt>
                <c:pt idx="114">
                  <c:v>9.7799999999999994</c:v>
                </c:pt>
                <c:pt idx="115">
                  <c:v>10.37</c:v>
                </c:pt>
              </c:numCache>
            </c:numRef>
          </c:yVal>
          <c:smooth val="0"/>
          <c:extLst>
            <c:ext xmlns:c16="http://schemas.microsoft.com/office/drawing/2014/chart" uri="{C3380CC4-5D6E-409C-BE32-E72D297353CC}">
              <c16:uniqueId val="{00000000-87FA-488B-B69D-F3A915F5B822}"/>
            </c:ext>
          </c:extLst>
        </c:ser>
        <c:dLbls>
          <c:showLegendKey val="0"/>
          <c:showVal val="0"/>
          <c:showCatName val="0"/>
          <c:showSerName val="0"/>
          <c:showPercent val="0"/>
          <c:showBubbleSize val="0"/>
        </c:dLbls>
        <c:axId val="1263822680"/>
        <c:axId val="1263823664"/>
      </c:scatterChart>
      <c:valAx>
        <c:axId val="126382268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Days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3823664"/>
        <c:crosses val="autoZero"/>
        <c:crossBetween val="midCat"/>
      </c:valAx>
      <c:valAx>
        <c:axId val="12638236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DO</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382268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RCT and MinDOonSampleDate - only 1st 0 ea site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SummDataTable!$AZ$1</c:f>
              <c:strCache>
                <c:ptCount val="1"/>
                <c:pt idx="0">
                  <c:v>MinDO_SampleDate</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2700" cap="rnd">
                <a:solidFill>
                  <a:schemeClr val="tx1">
                    <a:lumMod val="65000"/>
                    <a:lumOff val="35000"/>
                  </a:schemeClr>
                </a:solidFill>
                <a:prstDash val="solid"/>
              </a:ln>
              <a:effectLst/>
            </c:spPr>
            <c:trendlineType val="linear"/>
            <c:dispRSqr val="1"/>
            <c:dispEq val="0"/>
            <c:trendlineLbl>
              <c:layout>
                <c:manualLayout>
                  <c:x val="-5.2015529308836399E-2"/>
                  <c:y val="-1.5207421988918052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(SummDataTable!$K$2:$K$6,SummDataTable!$K$9:$K$12,SummDataTable!$K$18:$K$117)</c:f>
              <c:numCache>
                <c:formatCode>0.00</c:formatCode>
                <c:ptCount val="109"/>
                <c:pt idx="0">
                  <c:v>11.2776</c:v>
                </c:pt>
                <c:pt idx="1">
                  <c:v>9.7536000000000005</c:v>
                </c:pt>
                <c:pt idx="2">
                  <c:v>7.0103999999999997</c:v>
                </c:pt>
                <c:pt idx="3">
                  <c:v>4.5720000000000001</c:v>
                </c:pt>
                <c:pt idx="4">
                  <c:v>0</c:v>
                </c:pt>
                <c:pt idx="5">
                  <c:v>11.5824</c:v>
                </c:pt>
                <c:pt idx="6">
                  <c:v>9.7536000000000005</c:v>
                </c:pt>
                <c:pt idx="7">
                  <c:v>7.3151999999999999</c:v>
                </c:pt>
                <c:pt idx="8">
                  <c:v>0</c:v>
                </c:pt>
                <c:pt idx="9">
                  <c:v>20.116800000000001</c:v>
                </c:pt>
                <c:pt idx="10">
                  <c:v>18.5928</c:v>
                </c:pt>
                <c:pt idx="11">
                  <c:v>15.5448</c:v>
                </c:pt>
                <c:pt idx="12">
                  <c:v>15.5448</c:v>
                </c:pt>
                <c:pt idx="13">
                  <c:v>14.3256</c:v>
                </c:pt>
                <c:pt idx="14">
                  <c:v>15.24</c:v>
                </c:pt>
                <c:pt idx="15">
                  <c:v>12.4968</c:v>
                </c:pt>
                <c:pt idx="16">
                  <c:v>14.9352</c:v>
                </c:pt>
                <c:pt idx="17">
                  <c:v>12.801600000000001</c:v>
                </c:pt>
                <c:pt idx="18">
                  <c:v>11.5824</c:v>
                </c:pt>
                <c:pt idx="19">
                  <c:v>15.5448</c:v>
                </c:pt>
                <c:pt idx="20">
                  <c:v>14.9352</c:v>
                </c:pt>
                <c:pt idx="21">
                  <c:v>12.192</c:v>
                </c:pt>
                <c:pt idx="22">
                  <c:v>9.1440000000000001</c:v>
                </c:pt>
                <c:pt idx="23">
                  <c:v>9.7536000000000005</c:v>
                </c:pt>
                <c:pt idx="24">
                  <c:v>8.8391999999999999</c:v>
                </c:pt>
                <c:pt idx="25">
                  <c:v>7.62</c:v>
                </c:pt>
                <c:pt idx="26">
                  <c:v>7.0103999999999997</c:v>
                </c:pt>
                <c:pt idx="27">
                  <c:v>7.0103999999999997</c:v>
                </c:pt>
                <c:pt idx="28">
                  <c:v>6.0960000000000001</c:v>
                </c:pt>
                <c:pt idx="29">
                  <c:v>7.0103999999999997</c:v>
                </c:pt>
                <c:pt idx="30">
                  <c:v>4.8768000000000002</c:v>
                </c:pt>
                <c:pt idx="31">
                  <c:v>4.5720000000000001</c:v>
                </c:pt>
                <c:pt idx="32">
                  <c:v>3.3527999999999998</c:v>
                </c:pt>
                <c:pt idx="33">
                  <c:v>2.7431999999999999</c:v>
                </c:pt>
                <c:pt idx="34">
                  <c:v>3.3527999999999998</c:v>
                </c:pt>
                <c:pt idx="35">
                  <c:v>1.524</c:v>
                </c:pt>
                <c:pt idx="36">
                  <c:v>2.7431999999999999</c:v>
                </c:pt>
                <c:pt idx="37">
                  <c:v>3.3527999999999998</c:v>
                </c:pt>
                <c:pt idx="38">
                  <c:v>1.524</c:v>
                </c:pt>
                <c:pt idx="40">
                  <c:v>7.9248000000000003</c:v>
                </c:pt>
                <c:pt idx="41">
                  <c:v>6.7055999999999996</c:v>
                </c:pt>
                <c:pt idx="42">
                  <c:v>5.7911999999999999</c:v>
                </c:pt>
                <c:pt idx="43">
                  <c:v>4.8768000000000002</c:v>
                </c:pt>
                <c:pt idx="44">
                  <c:v>5.7911999999999999</c:v>
                </c:pt>
                <c:pt idx="45">
                  <c:v>0</c:v>
                </c:pt>
                <c:pt idx="46">
                  <c:v>0</c:v>
                </c:pt>
                <c:pt idx="47">
                  <c:v>5.4863999999999997</c:v>
                </c:pt>
                <c:pt idx="48">
                  <c:v>0</c:v>
                </c:pt>
                <c:pt idx="49" formatCode="General">
                  <c:v>7.01</c:v>
                </c:pt>
                <c:pt idx="50">
                  <c:v>5.4863999999999997</c:v>
                </c:pt>
                <c:pt idx="51">
                  <c:v>4.5720000000000001</c:v>
                </c:pt>
                <c:pt idx="52">
                  <c:v>3.3527999999999998</c:v>
                </c:pt>
                <c:pt idx="53">
                  <c:v>2.4384000000000001</c:v>
                </c:pt>
                <c:pt idx="54">
                  <c:v>3.6576</c:v>
                </c:pt>
                <c:pt idx="55">
                  <c:v>2.4384000000000001</c:v>
                </c:pt>
                <c:pt idx="56">
                  <c:v>2.1335999999999999</c:v>
                </c:pt>
                <c:pt idx="57">
                  <c:v>2.7431999999999999</c:v>
                </c:pt>
                <c:pt idx="58">
                  <c:v>0</c:v>
                </c:pt>
                <c:pt idx="59">
                  <c:v>9.7536000000000005</c:v>
                </c:pt>
                <c:pt idx="60">
                  <c:v>10.972799999999999</c:v>
                </c:pt>
                <c:pt idx="61">
                  <c:v>7.9248000000000003</c:v>
                </c:pt>
                <c:pt idx="62">
                  <c:v>5.4863999999999997</c:v>
                </c:pt>
                <c:pt idx="63">
                  <c:v>5.7911999999999999</c:v>
                </c:pt>
                <c:pt idx="64">
                  <c:v>5.4863999999999997</c:v>
                </c:pt>
                <c:pt idx="65">
                  <c:v>4.5720000000000001</c:v>
                </c:pt>
                <c:pt idx="66">
                  <c:v>3.3527999999999998</c:v>
                </c:pt>
                <c:pt idx="67">
                  <c:v>6.0960000000000001</c:v>
                </c:pt>
                <c:pt idx="68">
                  <c:v>3.048</c:v>
                </c:pt>
                <c:pt idx="69">
                  <c:v>15.849600000000001</c:v>
                </c:pt>
                <c:pt idx="70">
                  <c:v>14.6304</c:v>
                </c:pt>
                <c:pt idx="71">
                  <c:v>12.192</c:v>
                </c:pt>
                <c:pt idx="72">
                  <c:v>10.058400000000001</c:v>
                </c:pt>
                <c:pt idx="73">
                  <c:v>7.62</c:v>
                </c:pt>
                <c:pt idx="74">
                  <c:v>6.7055999999999996</c:v>
                </c:pt>
                <c:pt idx="75">
                  <c:v>4.8768000000000002</c:v>
                </c:pt>
                <c:pt idx="76">
                  <c:v>2.4384000000000001</c:v>
                </c:pt>
                <c:pt idx="77">
                  <c:v>3.048</c:v>
                </c:pt>
                <c:pt idx="78">
                  <c:v>2.1335999999999999</c:v>
                </c:pt>
                <c:pt idx="79">
                  <c:v>12.4968</c:v>
                </c:pt>
                <c:pt idx="80">
                  <c:v>9.4488000000000003</c:v>
                </c:pt>
                <c:pt idx="81">
                  <c:v>6.7055999999999996</c:v>
                </c:pt>
                <c:pt idx="82">
                  <c:v>6.1</c:v>
                </c:pt>
                <c:pt idx="83">
                  <c:v>4.8768000000000002</c:v>
                </c:pt>
                <c:pt idx="84">
                  <c:v>4.5720000000000001</c:v>
                </c:pt>
                <c:pt idx="85">
                  <c:v>3.048</c:v>
                </c:pt>
                <c:pt idx="86">
                  <c:v>2.4384000000000001</c:v>
                </c:pt>
                <c:pt idx="87">
                  <c:v>1.2192000000000001</c:v>
                </c:pt>
                <c:pt idx="88">
                  <c:v>0</c:v>
                </c:pt>
                <c:pt idx="89">
                  <c:v>25.908000000000001</c:v>
                </c:pt>
                <c:pt idx="90">
                  <c:v>21.945599999999999</c:v>
                </c:pt>
                <c:pt idx="91">
                  <c:v>18.288</c:v>
                </c:pt>
                <c:pt idx="92">
                  <c:v>14.3256</c:v>
                </c:pt>
                <c:pt idx="93">
                  <c:v>13.715999999999999</c:v>
                </c:pt>
                <c:pt idx="94">
                  <c:v>13.715999999999999</c:v>
                </c:pt>
                <c:pt idx="95">
                  <c:v>14.3256</c:v>
                </c:pt>
                <c:pt idx="96">
                  <c:v>13.106400000000001</c:v>
                </c:pt>
                <c:pt idx="97">
                  <c:v>13.106400000000001</c:v>
                </c:pt>
                <c:pt idx="98">
                  <c:v>14.9352</c:v>
                </c:pt>
                <c:pt idx="99">
                  <c:v>15.24</c:v>
                </c:pt>
                <c:pt idx="100">
                  <c:v>17.0688</c:v>
                </c:pt>
                <c:pt idx="101">
                  <c:v>14.6304</c:v>
                </c:pt>
                <c:pt idx="102">
                  <c:v>12.4968</c:v>
                </c:pt>
                <c:pt idx="103">
                  <c:v>12.192</c:v>
                </c:pt>
                <c:pt idx="104">
                  <c:v>6.0960000000000001</c:v>
                </c:pt>
                <c:pt idx="105">
                  <c:v>7.62</c:v>
                </c:pt>
                <c:pt idx="106">
                  <c:v>4.8768000000000002</c:v>
                </c:pt>
                <c:pt idx="107">
                  <c:v>5.4863999999999997</c:v>
                </c:pt>
                <c:pt idx="108">
                  <c:v>7.0103999999999997</c:v>
                </c:pt>
              </c:numCache>
            </c:numRef>
          </c:xVal>
          <c:yVal>
            <c:numRef>
              <c:f>(SummDataTable!$AZ$2:$AZ$6,SummDataTable!$AZ$9:$AZ$12,SummDataTable!$AZ$18:$AZ$117)</c:f>
              <c:numCache>
                <c:formatCode>0.00</c:formatCode>
                <c:ptCount val="109"/>
                <c:pt idx="0">
                  <c:v>7.19</c:v>
                </c:pt>
                <c:pt idx="1">
                  <c:v>7.31</c:v>
                </c:pt>
                <c:pt idx="2">
                  <c:v>6.86</c:v>
                </c:pt>
                <c:pt idx="3">
                  <c:v>5</c:v>
                </c:pt>
                <c:pt idx="4">
                  <c:v>1.1499999999999999</c:v>
                </c:pt>
                <c:pt idx="5">
                  <c:v>6.97</c:v>
                </c:pt>
                <c:pt idx="6">
                  <c:v>6.08</c:v>
                </c:pt>
                <c:pt idx="7">
                  <c:v>4.16</c:v>
                </c:pt>
                <c:pt idx="8">
                  <c:v>1.41</c:v>
                </c:pt>
                <c:pt idx="9">
                  <c:v>8.0399999999999991</c:v>
                </c:pt>
                <c:pt idx="10">
                  <c:v>7.93</c:v>
                </c:pt>
                <c:pt idx="11">
                  <c:v>6.77</c:v>
                </c:pt>
                <c:pt idx="12">
                  <c:v>5.91</c:v>
                </c:pt>
                <c:pt idx="13">
                  <c:v>4.7699999999999996</c:v>
                </c:pt>
                <c:pt idx="14">
                  <c:v>3.3</c:v>
                </c:pt>
                <c:pt idx="15">
                  <c:v>0</c:v>
                </c:pt>
                <c:pt idx="16">
                  <c:v>3.9</c:v>
                </c:pt>
                <c:pt idx="17">
                  <c:v>4.74</c:v>
                </c:pt>
                <c:pt idx="18">
                  <c:v>7.59</c:v>
                </c:pt>
                <c:pt idx="19">
                  <c:v>8.44</c:v>
                </c:pt>
                <c:pt idx="20">
                  <c:v>8.1999999999999993</c:v>
                </c:pt>
                <c:pt idx="21">
                  <c:v>6.71</c:v>
                </c:pt>
                <c:pt idx="22">
                  <c:v>8.35</c:v>
                </c:pt>
                <c:pt idx="23">
                  <c:v>7.53</c:v>
                </c:pt>
                <c:pt idx="24">
                  <c:v>7.32</c:v>
                </c:pt>
                <c:pt idx="25">
                  <c:v>1.55</c:v>
                </c:pt>
                <c:pt idx="26">
                  <c:v>6.47</c:v>
                </c:pt>
                <c:pt idx="27">
                  <c:v>7.25</c:v>
                </c:pt>
                <c:pt idx="28">
                  <c:v>9.2100000000000009</c:v>
                </c:pt>
                <c:pt idx="29">
                  <c:v>8.69</c:v>
                </c:pt>
                <c:pt idx="30">
                  <c:v>7.48</c:v>
                </c:pt>
                <c:pt idx="31">
                  <c:v>7.09</c:v>
                </c:pt>
                <c:pt idx="32">
                  <c:v>6.3</c:v>
                </c:pt>
                <c:pt idx="33">
                  <c:v>6.65</c:v>
                </c:pt>
                <c:pt idx="34">
                  <c:v>6.39</c:v>
                </c:pt>
                <c:pt idx="35">
                  <c:v>0.75</c:v>
                </c:pt>
                <c:pt idx="36">
                  <c:v>3.18</c:v>
                </c:pt>
                <c:pt idx="37">
                  <c:v>6.97</c:v>
                </c:pt>
                <c:pt idx="38">
                  <c:v>4.2699999999999996</c:v>
                </c:pt>
                <c:pt idx="39">
                  <c:v>8.9499999999999993</c:v>
                </c:pt>
                <c:pt idx="40">
                  <c:v>7.75</c:v>
                </c:pt>
                <c:pt idx="41">
                  <c:v>5.64</c:v>
                </c:pt>
                <c:pt idx="42">
                  <c:v>5.38</c:v>
                </c:pt>
                <c:pt idx="43">
                  <c:v>6.76</c:v>
                </c:pt>
                <c:pt idx="44">
                  <c:v>6.36</c:v>
                </c:pt>
                <c:pt idx="45">
                  <c:v>1.55</c:v>
                </c:pt>
                <c:pt idx="46">
                  <c:v>3.56</c:v>
                </c:pt>
                <c:pt idx="47">
                  <c:v>5.91</c:v>
                </c:pt>
                <c:pt idx="48">
                  <c:v>5.78</c:v>
                </c:pt>
                <c:pt idx="49">
                  <c:v>7.65</c:v>
                </c:pt>
                <c:pt idx="50">
                  <c:v>6.46</c:v>
                </c:pt>
                <c:pt idx="51">
                  <c:v>5.46</c:v>
                </c:pt>
                <c:pt idx="52">
                  <c:v>3.84</c:v>
                </c:pt>
                <c:pt idx="53">
                  <c:v>3.3</c:v>
                </c:pt>
                <c:pt idx="54">
                  <c:v>3.41</c:v>
                </c:pt>
                <c:pt idx="55">
                  <c:v>0</c:v>
                </c:pt>
                <c:pt idx="56">
                  <c:v>1.34</c:v>
                </c:pt>
                <c:pt idx="57">
                  <c:v>4.97</c:v>
                </c:pt>
                <c:pt idx="58">
                  <c:v>3.82</c:v>
                </c:pt>
                <c:pt idx="59">
                  <c:v>8.17</c:v>
                </c:pt>
                <c:pt idx="60">
                  <c:v>7.85</c:v>
                </c:pt>
                <c:pt idx="61">
                  <c:v>6.26</c:v>
                </c:pt>
                <c:pt idx="62">
                  <c:v>5.78</c:v>
                </c:pt>
                <c:pt idx="63">
                  <c:v>4.78</c:v>
                </c:pt>
                <c:pt idx="64">
                  <c:v>4.4000000000000004</c:v>
                </c:pt>
                <c:pt idx="65">
                  <c:v>0</c:v>
                </c:pt>
                <c:pt idx="66">
                  <c:v>0.03</c:v>
                </c:pt>
                <c:pt idx="67">
                  <c:v>7.28</c:v>
                </c:pt>
                <c:pt idx="68">
                  <c:v>2.78</c:v>
                </c:pt>
                <c:pt idx="69">
                  <c:v>8.23</c:v>
                </c:pt>
                <c:pt idx="70">
                  <c:v>7.84</c:v>
                </c:pt>
                <c:pt idx="71">
                  <c:v>7.38</c:v>
                </c:pt>
                <c:pt idx="72">
                  <c:v>6.64</c:v>
                </c:pt>
                <c:pt idx="73">
                  <c:v>6.43</c:v>
                </c:pt>
                <c:pt idx="74">
                  <c:v>6.16</c:v>
                </c:pt>
                <c:pt idx="75">
                  <c:v>5.42</c:v>
                </c:pt>
                <c:pt idx="76">
                  <c:v>4.88</c:v>
                </c:pt>
                <c:pt idx="77">
                  <c:v>5.18</c:v>
                </c:pt>
                <c:pt idx="78">
                  <c:v>4.7699999999999996</c:v>
                </c:pt>
                <c:pt idx="79">
                  <c:v>8.08</c:v>
                </c:pt>
                <c:pt idx="80">
                  <c:v>7.53</c:v>
                </c:pt>
                <c:pt idx="81">
                  <c:v>7.4</c:v>
                </c:pt>
                <c:pt idx="82">
                  <c:v>6.53</c:v>
                </c:pt>
                <c:pt idx="83">
                  <c:v>5.7</c:v>
                </c:pt>
                <c:pt idx="84">
                  <c:v>3.92</c:v>
                </c:pt>
                <c:pt idx="85">
                  <c:v>0.47</c:v>
                </c:pt>
                <c:pt idx="86">
                  <c:v>1.87</c:v>
                </c:pt>
                <c:pt idx="87">
                  <c:v>0.64</c:v>
                </c:pt>
                <c:pt idx="88">
                  <c:v>0.39</c:v>
                </c:pt>
                <c:pt idx="89">
                  <c:v>9.15</c:v>
                </c:pt>
                <c:pt idx="90">
                  <c:v>8.81</c:v>
                </c:pt>
                <c:pt idx="91">
                  <c:v>8.1300000000000008</c:v>
                </c:pt>
                <c:pt idx="92">
                  <c:v>8.1199999999999992</c:v>
                </c:pt>
                <c:pt idx="93">
                  <c:v>7.9</c:v>
                </c:pt>
                <c:pt idx="94">
                  <c:v>8.2200000000000006</c:v>
                </c:pt>
                <c:pt idx="95">
                  <c:v>7.71</c:v>
                </c:pt>
                <c:pt idx="96">
                  <c:v>8.41</c:v>
                </c:pt>
                <c:pt idx="97">
                  <c:v>8.33</c:v>
                </c:pt>
                <c:pt idx="98">
                  <c:v>9.0299999999999994</c:v>
                </c:pt>
                <c:pt idx="99">
                  <c:v>8.85</c:v>
                </c:pt>
                <c:pt idx="100">
                  <c:v>8.6</c:v>
                </c:pt>
                <c:pt idx="101">
                  <c:v>8.6300000000000008</c:v>
                </c:pt>
                <c:pt idx="102">
                  <c:v>8.31</c:v>
                </c:pt>
                <c:pt idx="103">
                  <c:v>7.72</c:v>
                </c:pt>
                <c:pt idx="104">
                  <c:v>8.31</c:v>
                </c:pt>
                <c:pt idx="105">
                  <c:v>8.56</c:v>
                </c:pt>
                <c:pt idx="106">
                  <c:v>9.24</c:v>
                </c:pt>
                <c:pt idx="107">
                  <c:v>9.34</c:v>
                </c:pt>
                <c:pt idx="108">
                  <c:v>9.9600000000000009</c:v>
                </c:pt>
              </c:numCache>
            </c:numRef>
          </c:yVal>
          <c:smooth val="0"/>
          <c:extLst>
            <c:ext xmlns:c16="http://schemas.microsoft.com/office/drawing/2014/chart" uri="{C3380CC4-5D6E-409C-BE32-E72D297353CC}">
              <c16:uniqueId val="{00000000-0230-4517-815F-119508386694}"/>
            </c:ext>
          </c:extLst>
        </c:ser>
        <c:dLbls>
          <c:showLegendKey val="0"/>
          <c:showVal val="0"/>
          <c:showCatName val="0"/>
          <c:showSerName val="0"/>
          <c:showPercent val="0"/>
          <c:showBubbleSize val="0"/>
        </c:dLbls>
        <c:axId val="1263822680"/>
        <c:axId val="1263823664"/>
      </c:scatterChart>
      <c:valAx>
        <c:axId val="126382268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RCT (cm)</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3823664"/>
        <c:crosses val="autoZero"/>
        <c:crossBetween val="midCat"/>
      </c:valAx>
      <c:valAx>
        <c:axId val="12638236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Min DO Sample Date (mg/L)</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382268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RCT and AvgDOonSampleDate - only 1st 0 ea site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SummDataTable!$BC$1</c:f>
              <c:strCache>
                <c:ptCount val="1"/>
                <c:pt idx="0">
                  <c:v>AvgDO_SampleDate</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2700" cap="rnd">
                <a:solidFill>
                  <a:schemeClr val="tx1">
                    <a:lumMod val="65000"/>
                    <a:lumOff val="35000"/>
                  </a:schemeClr>
                </a:solidFill>
                <a:prstDash val="solid"/>
              </a:ln>
              <a:effectLst/>
            </c:spPr>
            <c:trendlineType val="linear"/>
            <c:dispRSqr val="1"/>
            <c:dispEq val="0"/>
            <c:trendlineLbl>
              <c:layout>
                <c:manualLayout>
                  <c:x val="-5.2015529308836399E-2"/>
                  <c:y val="-1.5207421988918052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(SummDataTable!$K$2:$K$6,SummDataTable!$K$9:$K$12,SummDataTable!$K$18:$K$117)</c:f>
              <c:numCache>
                <c:formatCode>0.00</c:formatCode>
                <c:ptCount val="109"/>
                <c:pt idx="0">
                  <c:v>11.2776</c:v>
                </c:pt>
                <c:pt idx="1">
                  <c:v>9.7536000000000005</c:v>
                </c:pt>
                <c:pt idx="2">
                  <c:v>7.0103999999999997</c:v>
                </c:pt>
                <c:pt idx="3">
                  <c:v>4.5720000000000001</c:v>
                </c:pt>
                <c:pt idx="4">
                  <c:v>0</c:v>
                </c:pt>
                <c:pt idx="5">
                  <c:v>11.5824</c:v>
                </c:pt>
                <c:pt idx="6">
                  <c:v>9.7536000000000005</c:v>
                </c:pt>
                <c:pt idx="7">
                  <c:v>7.3151999999999999</c:v>
                </c:pt>
                <c:pt idx="8">
                  <c:v>0</c:v>
                </c:pt>
                <c:pt idx="9">
                  <c:v>20.116800000000001</c:v>
                </c:pt>
                <c:pt idx="10">
                  <c:v>18.5928</c:v>
                </c:pt>
                <c:pt idx="11">
                  <c:v>15.5448</c:v>
                </c:pt>
                <c:pt idx="12">
                  <c:v>15.5448</c:v>
                </c:pt>
                <c:pt idx="13">
                  <c:v>14.3256</c:v>
                </c:pt>
                <c:pt idx="14">
                  <c:v>15.24</c:v>
                </c:pt>
                <c:pt idx="15">
                  <c:v>12.4968</c:v>
                </c:pt>
                <c:pt idx="16">
                  <c:v>14.9352</c:v>
                </c:pt>
                <c:pt idx="17">
                  <c:v>12.801600000000001</c:v>
                </c:pt>
                <c:pt idx="18">
                  <c:v>11.5824</c:v>
                </c:pt>
                <c:pt idx="19">
                  <c:v>15.5448</c:v>
                </c:pt>
                <c:pt idx="20">
                  <c:v>14.9352</c:v>
                </c:pt>
                <c:pt idx="21">
                  <c:v>12.192</c:v>
                </c:pt>
                <c:pt idx="22">
                  <c:v>9.1440000000000001</c:v>
                </c:pt>
                <c:pt idx="23">
                  <c:v>9.7536000000000005</c:v>
                </c:pt>
                <c:pt idx="24">
                  <c:v>8.8391999999999999</c:v>
                </c:pt>
                <c:pt idx="25">
                  <c:v>7.62</c:v>
                </c:pt>
                <c:pt idx="26">
                  <c:v>7.0103999999999997</c:v>
                </c:pt>
                <c:pt idx="27">
                  <c:v>7.0103999999999997</c:v>
                </c:pt>
                <c:pt idx="28">
                  <c:v>6.0960000000000001</c:v>
                </c:pt>
                <c:pt idx="29">
                  <c:v>7.0103999999999997</c:v>
                </c:pt>
                <c:pt idx="30">
                  <c:v>4.8768000000000002</c:v>
                </c:pt>
                <c:pt idx="31">
                  <c:v>4.5720000000000001</c:v>
                </c:pt>
                <c:pt idx="32">
                  <c:v>3.3527999999999998</c:v>
                </c:pt>
                <c:pt idx="33">
                  <c:v>2.7431999999999999</c:v>
                </c:pt>
                <c:pt idx="34">
                  <c:v>3.3527999999999998</c:v>
                </c:pt>
                <c:pt idx="35">
                  <c:v>1.524</c:v>
                </c:pt>
                <c:pt idx="36">
                  <c:v>2.7431999999999999</c:v>
                </c:pt>
                <c:pt idx="37">
                  <c:v>3.3527999999999998</c:v>
                </c:pt>
                <c:pt idx="38">
                  <c:v>1.524</c:v>
                </c:pt>
                <c:pt idx="40">
                  <c:v>7.9248000000000003</c:v>
                </c:pt>
                <c:pt idx="41">
                  <c:v>6.7055999999999996</c:v>
                </c:pt>
                <c:pt idx="42">
                  <c:v>5.7911999999999999</c:v>
                </c:pt>
                <c:pt idx="43">
                  <c:v>4.8768000000000002</c:v>
                </c:pt>
                <c:pt idx="44">
                  <c:v>5.7911999999999999</c:v>
                </c:pt>
                <c:pt idx="45">
                  <c:v>0</c:v>
                </c:pt>
                <c:pt idx="46">
                  <c:v>0</c:v>
                </c:pt>
                <c:pt idx="47">
                  <c:v>5.4863999999999997</c:v>
                </c:pt>
                <c:pt idx="48">
                  <c:v>0</c:v>
                </c:pt>
                <c:pt idx="49" formatCode="General">
                  <c:v>7.01</c:v>
                </c:pt>
                <c:pt idx="50">
                  <c:v>5.4863999999999997</c:v>
                </c:pt>
                <c:pt idx="51">
                  <c:v>4.5720000000000001</c:v>
                </c:pt>
                <c:pt idx="52">
                  <c:v>3.3527999999999998</c:v>
                </c:pt>
                <c:pt idx="53">
                  <c:v>2.4384000000000001</c:v>
                </c:pt>
                <c:pt idx="54">
                  <c:v>3.6576</c:v>
                </c:pt>
                <c:pt idx="55">
                  <c:v>2.4384000000000001</c:v>
                </c:pt>
                <c:pt idx="56">
                  <c:v>2.1335999999999999</c:v>
                </c:pt>
                <c:pt idx="57">
                  <c:v>2.7431999999999999</c:v>
                </c:pt>
                <c:pt idx="58">
                  <c:v>0</c:v>
                </c:pt>
                <c:pt idx="59">
                  <c:v>9.7536000000000005</c:v>
                </c:pt>
                <c:pt idx="60">
                  <c:v>10.972799999999999</c:v>
                </c:pt>
                <c:pt idx="61">
                  <c:v>7.9248000000000003</c:v>
                </c:pt>
                <c:pt idx="62">
                  <c:v>5.4863999999999997</c:v>
                </c:pt>
                <c:pt idx="63">
                  <c:v>5.7911999999999999</c:v>
                </c:pt>
                <c:pt idx="64">
                  <c:v>5.4863999999999997</c:v>
                </c:pt>
                <c:pt idx="65">
                  <c:v>4.5720000000000001</c:v>
                </c:pt>
                <c:pt idx="66">
                  <c:v>3.3527999999999998</c:v>
                </c:pt>
                <c:pt idx="67">
                  <c:v>6.0960000000000001</c:v>
                </c:pt>
                <c:pt idx="68">
                  <c:v>3.048</c:v>
                </c:pt>
                <c:pt idx="69">
                  <c:v>15.849600000000001</c:v>
                </c:pt>
                <c:pt idx="70">
                  <c:v>14.6304</c:v>
                </c:pt>
                <c:pt idx="71">
                  <c:v>12.192</c:v>
                </c:pt>
                <c:pt idx="72">
                  <c:v>10.058400000000001</c:v>
                </c:pt>
                <c:pt idx="73">
                  <c:v>7.62</c:v>
                </c:pt>
                <c:pt idx="74">
                  <c:v>6.7055999999999996</c:v>
                </c:pt>
                <c:pt idx="75">
                  <c:v>4.8768000000000002</c:v>
                </c:pt>
                <c:pt idx="76">
                  <c:v>2.4384000000000001</c:v>
                </c:pt>
                <c:pt idx="77">
                  <c:v>3.048</c:v>
                </c:pt>
                <c:pt idx="78">
                  <c:v>2.1335999999999999</c:v>
                </c:pt>
                <c:pt idx="79">
                  <c:v>12.4968</c:v>
                </c:pt>
                <c:pt idx="80">
                  <c:v>9.4488000000000003</c:v>
                </c:pt>
                <c:pt idx="81">
                  <c:v>6.7055999999999996</c:v>
                </c:pt>
                <c:pt idx="82">
                  <c:v>6.1</c:v>
                </c:pt>
                <c:pt idx="83">
                  <c:v>4.8768000000000002</c:v>
                </c:pt>
                <c:pt idx="84">
                  <c:v>4.5720000000000001</c:v>
                </c:pt>
                <c:pt idx="85">
                  <c:v>3.048</c:v>
                </c:pt>
                <c:pt idx="86">
                  <c:v>2.4384000000000001</c:v>
                </c:pt>
                <c:pt idx="87">
                  <c:v>1.2192000000000001</c:v>
                </c:pt>
                <c:pt idx="88">
                  <c:v>0</c:v>
                </c:pt>
                <c:pt idx="89">
                  <c:v>25.908000000000001</c:v>
                </c:pt>
                <c:pt idx="90">
                  <c:v>21.945599999999999</c:v>
                </c:pt>
                <c:pt idx="91">
                  <c:v>18.288</c:v>
                </c:pt>
                <c:pt idx="92">
                  <c:v>14.3256</c:v>
                </c:pt>
                <c:pt idx="93">
                  <c:v>13.715999999999999</c:v>
                </c:pt>
                <c:pt idx="94">
                  <c:v>13.715999999999999</c:v>
                </c:pt>
                <c:pt idx="95">
                  <c:v>14.3256</c:v>
                </c:pt>
                <c:pt idx="96">
                  <c:v>13.106400000000001</c:v>
                </c:pt>
                <c:pt idx="97">
                  <c:v>13.106400000000001</c:v>
                </c:pt>
                <c:pt idx="98">
                  <c:v>14.9352</c:v>
                </c:pt>
                <c:pt idx="99">
                  <c:v>15.24</c:v>
                </c:pt>
                <c:pt idx="100">
                  <c:v>17.0688</c:v>
                </c:pt>
                <c:pt idx="101">
                  <c:v>14.6304</c:v>
                </c:pt>
                <c:pt idx="102">
                  <c:v>12.4968</c:v>
                </c:pt>
                <c:pt idx="103">
                  <c:v>12.192</c:v>
                </c:pt>
                <c:pt idx="104">
                  <c:v>6.0960000000000001</c:v>
                </c:pt>
                <c:pt idx="105">
                  <c:v>7.62</c:v>
                </c:pt>
                <c:pt idx="106">
                  <c:v>4.8768000000000002</c:v>
                </c:pt>
                <c:pt idx="107">
                  <c:v>5.4863999999999997</c:v>
                </c:pt>
                <c:pt idx="108">
                  <c:v>7.0103999999999997</c:v>
                </c:pt>
              </c:numCache>
            </c:numRef>
          </c:xVal>
          <c:yVal>
            <c:numRef>
              <c:f>(SummDataTable!$BC$2:$BC$6,SummDataTable!$BC$9:$BC$12,SummDataTable!$BC$18:$BC$117)</c:f>
              <c:numCache>
                <c:formatCode>0.00</c:formatCode>
                <c:ptCount val="109"/>
                <c:pt idx="0">
                  <c:v>7.7157894736842101</c:v>
                </c:pt>
                <c:pt idx="1">
                  <c:v>7.9387500000000015</c:v>
                </c:pt>
                <c:pt idx="2">
                  <c:v>8.2110416666666666</c:v>
                </c:pt>
                <c:pt idx="3">
                  <c:v>5.5615624999999982</c:v>
                </c:pt>
                <c:pt idx="4">
                  <c:v>1.7661458333333322</c:v>
                </c:pt>
                <c:pt idx="5">
                  <c:v>7.3073913043478287</c:v>
                </c:pt>
                <c:pt idx="6">
                  <c:v>6.319687499999997</c:v>
                </c:pt>
                <c:pt idx="7">
                  <c:v>4.5886458333333309</c:v>
                </c:pt>
                <c:pt idx="8">
                  <c:v>1.8635416666666658</c:v>
                </c:pt>
                <c:pt idx="9">
                  <c:v>8.5820338983050828</c:v>
                </c:pt>
                <c:pt idx="10">
                  <c:v>8.2655208333333317</c:v>
                </c:pt>
                <c:pt idx="11">
                  <c:v>7.5252083333333326</c:v>
                </c:pt>
                <c:pt idx="12">
                  <c:v>6.9889583333333318</c:v>
                </c:pt>
                <c:pt idx="13">
                  <c:v>7.3067708333333314</c:v>
                </c:pt>
                <c:pt idx="14">
                  <c:v>6.1220833333333333</c:v>
                </c:pt>
                <c:pt idx="15">
                  <c:v>2.9688541666666666</c:v>
                </c:pt>
                <c:pt idx="16">
                  <c:v>5.7152083333333321</c:v>
                </c:pt>
                <c:pt idx="17">
                  <c:v>6.1087499999999997</c:v>
                </c:pt>
                <c:pt idx="18">
                  <c:v>7.9902777777777771</c:v>
                </c:pt>
                <c:pt idx="19">
                  <c:v>9.1218367346938773</c:v>
                </c:pt>
                <c:pt idx="20">
                  <c:v>8.9602083333333322</c:v>
                </c:pt>
                <c:pt idx="21">
                  <c:v>8.6646875000000012</c:v>
                </c:pt>
                <c:pt idx="22">
                  <c:v>8.7693749999999984</c:v>
                </c:pt>
                <c:pt idx="23">
                  <c:v>8.568229166666665</c:v>
                </c:pt>
                <c:pt idx="24">
                  <c:v>8.3372916666666708</c:v>
                </c:pt>
                <c:pt idx="25">
                  <c:v>5.2211458333333338</c:v>
                </c:pt>
                <c:pt idx="26">
                  <c:v>7.3021874999999952</c:v>
                </c:pt>
                <c:pt idx="27">
                  <c:v>8.3638541666666679</c:v>
                </c:pt>
                <c:pt idx="28">
                  <c:v>9.5054545454545458</c:v>
                </c:pt>
                <c:pt idx="29">
                  <c:v>8.8983333333333352</c:v>
                </c:pt>
                <c:pt idx="30">
                  <c:v>7.8333333333333348</c:v>
                </c:pt>
                <c:pt idx="31">
                  <c:v>7.4460416666666633</c:v>
                </c:pt>
                <c:pt idx="32">
                  <c:v>7.0458333333333334</c:v>
                </c:pt>
                <c:pt idx="33">
                  <c:v>8.9447916666666689</c:v>
                </c:pt>
                <c:pt idx="34">
                  <c:v>6.8656249999999988</c:v>
                </c:pt>
                <c:pt idx="35">
                  <c:v>5.6721875000000024</c:v>
                </c:pt>
                <c:pt idx="36">
                  <c:v>6.5451041666666683</c:v>
                </c:pt>
                <c:pt idx="37">
                  <c:v>8.3684374999999971</c:v>
                </c:pt>
                <c:pt idx="38">
                  <c:v>7.2257692307692318</c:v>
                </c:pt>
                <c:pt idx="39">
                  <c:v>9.3030909090909102</c:v>
                </c:pt>
                <c:pt idx="40">
                  <c:v>8.6419791666666654</c:v>
                </c:pt>
                <c:pt idx="41">
                  <c:v>6.8326041666666653</c:v>
                </c:pt>
                <c:pt idx="42">
                  <c:v>6.6627083333333337</c:v>
                </c:pt>
                <c:pt idx="43">
                  <c:v>7.3228125000000013</c:v>
                </c:pt>
                <c:pt idx="44">
                  <c:v>7.0131249999999978</c:v>
                </c:pt>
                <c:pt idx="45">
                  <c:v>2.2678125000000007</c:v>
                </c:pt>
                <c:pt idx="46">
                  <c:v>4.1984375000000016</c:v>
                </c:pt>
                <c:pt idx="47">
                  <c:v>8.025520833333335</c:v>
                </c:pt>
                <c:pt idx="48">
                  <c:v>6.0628571428571432</c:v>
                </c:pt>
                <c:pt idx="49">
                  <c:v>8.2217857142857138</c:v>
                </c:pt>
                <c:pt idx="50">
                  <c:v>6.8733333333333348</c:v>
                </c:pt>
                <c:pt idx="51">
                  <c:v>5.7359374999999977</c:v>
                </c:pt>
                <c:pt idx="52">
                  <c:v>4.8747916666666633</c:v>
                </c:pt>
                <c:pt idx="53">
                  <c:v>4.3558333333333348</c:v>
                </c:pt>
                <c:pt idx="54">
                  <c:v>4.1475</c:v>
                </c:pt>
                <c:pt idx="55">
                  <c:v>0.1569791666666667</c:v>
                </c:pt>
                <c:pt idx="56">
                  <c:v>2.9529166666666651</c:v>
                </c:pt>
                <c:pt idx="57">
                  <c:v>5.7828125000000012</c:v>
                </c:pt>
                <c:pt idx="58">
                  <c:v>4.9054237288135596</c:v>
                </c:pt>
                <c:pt idx="59">
                  <c:v>8.5725000000000033</c:v>
                </c:pt>
                <c:pt idx="60">
                  <c:v>8.2113541666666681</c:v>
                </c:pt>
                <c:pt idx="61">
                  <c:v>7.0950000000000024</c:v>
                </c:pt>
                <c:pt idx="62">
                  <c:v>6.9088541666666652</c:v>
                </c:pt>
                <c:pt idx="63">
                  <c:v>5.6018749999999997</c:v>
                </c:pt>
                <c:pt idx="64">
                  <c:v>5.6515624999999989</c:v>
                </c:pt>
                <c:pt idx="65">
                  <c:v>1.5602083333333336</c:v>
                </c:pt>
                <c:pt idx="66">
                  <c:v>3.6671874999999994</c:v>
                </c:pt>
                <c:pt idx="67">
                  <c:v>8.0155208333333334</c:v>
                </c:pt>
                <c:pt idx="68">
                  <c:v>6.140983606557378</c:v>
                </c:pt>
                <c:pt idx="69">
                  <c:v>8.4668421052631579</c:v>
                </c:pt>
                <c:pt idx="70">
                  <c:v>8.3633333333333368</c:v>
                </c:pt>
                <c:pt idx="71">
                  <c:v>8.2398958333333336</c:v>
                </c:pt>
                <c:pt idx="72">
                  <c:v>7.7212500000000004</c:v>
                </c:pt>
                <c:pt idx="73">
                  <c:v>7.8320833333333333</c:v>
                </c:pt>
                <c:pt idx="74">
                  <c:v>6.9884375000000025</c:v>
                </c:pt>
                <c:pt idx="75">
                  <c:v>6.4397916666666672</c:v>
                </c:pt>
                <c:pt idx="76">
                  <c:v>6.0055208333333363</c:v>
                </c:pt>
                <c:pt idx="77">
                  <c:v>5.5984374999999993</c:v>
                </c:pt>
                <c:pt idx="78">
                  <c:v>5.3605</c:v>
                </c:pt>
                <c:pt idx="79">
                  <c:v>8.418571428571429</c:v>
                </c:pt>
                <c:pt idx="80">
                  <c:v>8.0070833333333287</c:v>
                </c:pt>
                <c:pt idx="81">
                  <c:v>7.9539583333333326</c:v>
                </c:pt>
                <c:pt idx="82">
                  <c:v>6.9662499999999996</c:v>
                </c:pt>
                <c:pt idx="83">
                  <c:v>5.9137499999999994</c:v>
                </c:pt>
                <c:pt idx="84">
                  <c:v>4.8902083333333328</c:v>
                </c:pt>
                <c:pt idx="85">
                  <c:v>1.1803124999999999</c:v>
                </c:pt>
                <c:pt idx="86">
                  <c:v>2.4946874999999999</c:v>
                </c:pt>
                <c:pt idx="87">
                  <c:v>1.426770833333334</c:v>
                </c:pt>
                <c:pt idx="88">
                  <c:v>0.73488372093023258</c:v>
                </c:pt>
                <c:pt idx="89">
                  <c:v>9.3692000000000046</c:v>
                </c:pt>
                <c:pt idx="90">
                  <c:v>9.1673958333333339</c:v>
                </c:pt>
                <c:pt idx="91">
                  <c:v>8.9165624999999995</c:v>
                </c:pt>
                <c:pt idx="92">
                  <c:v>8.8826041666666651</c:v>
                </c:pt>
                <c:pt idx="93">
                  <c:v>8.5929166666666639</c:v>
                </c:pt>
                <c:pt idx="94">
                  <c:v>8.8995833333333341</c:v>
                </c:pt>
                <c:pt idx="95">
                  <c:v>8.3185416666666647</c:v>
                </c:pt>
                <c:pt idx="96">
                  <c:v>8.9623958333333338</c:v>
                </c:pt>
                <c:pt idx="97">
                  <c:v>8.7473958333333286</c:v>
                </c:pt>
                <c:pt idx="98">
                  <c:v>9.7958333333333343</c:v>
                </c:pt>
                <c:pt idx="99">
                  <c:v>9.1288135593220385</c:v>
                </c:pt>
                <c:pt idx="100">
                  <c:v>8.9241666666666681</c:v>
                </c:pt>
                <c:pt idx="101">
                  <c:v>9.0221874999999994</c:v>
                </c:pt>
                <c:pt idx="102">
                  <c:v>8.765937500000005</c:v>
                </c:pt>
                <c:pt idx="103">
                  <c:v>8.4893750000000008</c:v>
                </c:pt>
                <c:pt idx="104">
                  <c:v>8.7578125000000018</c:v>
                </c:pt>
                <c:pt idx="105">
                  <c:v>8.7900000000000027</c:v>
                </c:pt>
                <c:pt idx="106">
                  <c:v>9.493645833333332</c:v>
                </c:pt>
                <c:pt idx="107">
                  <c:v>9.5461458333333304</c:v>
                </c:pt>
                <c:pt idx="108">
                  <c:v>10.159444444444446</c:v>
                </c:pt>
              </c:numCache>
            </c:numRef>
          </c:yVal>
          <c:smooth val="0"/>
          <c:extLst>
            <c:ext xmlns:c16="http://schemas.microsoft.com/office/drawing/2014/chart" uri="{C3380CC4-5D6E-409C-BE32-E72D297353CC}">
              <c16:uniqueId val="{00000000-2FC7-430A-B076-F380A4B1D1C8}"/>
            </c:ext>
          </c:extLst>
        </c:ser>
        <c:dLbls>
          <c:showLegendKey val="0"/>
          <c:showVal val="0"/>
          <c:showCatName val="0"/>
          <c:showSerName val="0"/>
          <c:showPercent val="0"/>
          <c:showBubbleSize val="0"/>
        </c:dLbls>
        <c:axId val="1263822680"/>
        <c:axId val="1263823664"/>
      </c:scatterChart>
      <c:valAx>
        <c:axId val="126382268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RCT (cm)</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3823664"/>
        <c:crosses val="autoZero"/>
        <c:crossBetween val="midCat"/>
      </c:valAx>
      <c:valAx>
        <c:axId val="12638236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Avg DO Sample Date (mg/L)</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382268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RCT and MaxDOonSampleDate - only 1st 0 ea site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SummDataTable!$BG$1</c:f>
              <c:strCache>
                <c:ptCount val="1"/>
                <c:pt idx="0">
                  <c:v>MaxDO_SampleDate</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2700" cap="rnd">
                <a:solidFill>
                  <a:schemeClr val="tx1">
                    <a:lumMod val="65000"/>
                    <a:lumOff val="35000"/>
                  </a:schemeClr>
                </a:solidFill>
                <a:prstDash val="solid"/>
              </a:ln>
              <a:effectLst/>
            </c:spPr>
            <c:trendlineType val="linear"/>
            <c:dispRSqr val="1"/>
            <c:dispEq val="0"/>
            <c:trendlineLbl>
              <c:layout>
                <c:manualLayout>
                  <c:x val="-5.2015529308836399E-2"/>
                  <c:y val="-1.5207421988918052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(SummDataTable!$K$2:$K$6,SummDataTable!$K$9:$K$12,SummDataTable!$K$18:$K$117)</c:f>
              <c:numCache>
                <c:formatCode>0.00</c:formatCode>
                <c:ptCount val="109"/>
                <c:pt idx="0">
                  <c:v>11.2776</c:v>
                </c:pt>
                <c:pt idx="1">
                  <c:v>9.7536000000000005</c:v>
                </c:pt>
                <c:pt idx="2">
                  <c:v>7.0103999999999997</c:v>
                </c:pt>
                <c:pt idx="3">
                  <c:v>4.5720000000000001</c:v>
                </c:pt>
                <c:pt idx="4">
                  <c:v>0</c:v>
                </c:pt>
                <c:pt idx="5">
                  <c:v>11.5824</c:v>
                </c:pt>
                <c:pt idx="6">
                  <c:v>9.7536000000000005</c:v>
                </c:pt>
                <c:pt idx="7">
                  <c:v>7.3151999999999999</c:v>
                </c:pt>
                <c:pt idx="8">
                  <c:v>0</c:v>
                </c:pt>
                <c:pt idx="9">
                  <c:v>20.116800000000001</c:v>
                </c:pt>
                <c:pt idx="10">
                  <c:v>18.5928</c:v>
                </c:pt>
                <c:pt idx="11">
                  <c:v>15.5448</c:v>
                </c:pt>
                <c:pt idx="12">
                  <c:v>15.5448</c:v>
                </c:pt>
                <c:pt idx="13">
                  <c:v>14.3256</c:v>
                </c:pt>
                <c:pt idx="14">
                  <c:v>15.24</c:v>
                </c:pt>
                <c:pt idx="15">
                  <c:v>12.4968</c:v>
                </c:pt>
                <c:pt idx="16">
                  <c:v>14.9352</c:v>
                </c:pt>
                <c:pt idx="17">
                  <c:v>12.801600000000001</c:v>
                </c:pt>
                <c:pt idx="18">
                  <c:v>11.5824</c:v>
                </c:pt>
                <c:pt idx="19">
                  <c:v>15.5448</c:v>
                </c:pt>
                <c:pt idx="20">
                  <c:v>14.9352</c:v>
                </c:pt>
                <c:pt idx="21">
                  <c:v>12.192</c:v>
                </c:pt>
                <c:pt idx="22">
                  <c:v>9.1440000000000001</c:v>
                </c:pt>
                <c:pt idx="23">
                  <c:v>9.7536000000000005</c:v>
                </c:pt>
                <c:pt idx="24">
                  <c:v>8.8391999999999999</c:v>
                </c:pt>
                <c:pt idx="25">
                  <c:v>7.62</c:v>
                </c:pt>
                <c:pt idx="26">
                  <c:v>7.0103999999999997</c:v>
                </c:pt>
                <c:pt idx="27">
                  <c:v>7.0103999999999997</c:v>
                </c:pt>
                <c:pt idx="28">
                  <c:v>6.0960000000000001</c:v>
                </c:pt>
                <c:pt idx="29">
                  <c:v>7.0103999999999997</c:v>
                </c:pt>
                <c:pt idx="30">
                  <c:v>4.8768000000000002</c:v>
                </c:pt>
                <c:pt idx="31">
                  <c:v>4.5720000000000001</c:v>
                </c:pt>
                <c:pt idx="32">
                  <c:v>3.3527999999999998</c:v>
                </c:pt>
                <c:pt idx="33">
                  <c:v>2.7431999999999999</c:v>
                </c:pt>
                <c:pt idx="34">
                  <c:v>3.3527999999999998</c:v>
                </c:pt>
                <c:pt idx="35">
                  <c:v>1.524</c:v>
                </c:pt>
                <c:pt idx="36">
                  <c:v>2.7431999999999999</c:v>
                </c:pt>
                <c:pt idx="37">
                  <c:v>3.3527999999999998</c:v>
                </c:pt>
                <c:pt idx="38">
                  <c:v>1.524</c:v>
                </c:pt>
                <c:pt idx="40">
                  <c:v>7.9248000000000003</c:v>
                </c:pt>
                <c:pt idx="41">
                  <c:v>6.7055999999999996</c:v>
                </c:pt>
                <c:pt idx="42">
                  <c:v>5.7911999999999999</c:v>
                </c:pt>
                <c:pt idx="43">
                  <c:v>4.8768000000000002</c:v>
                </c:pt>
                <c:pt idx="44">
                  <c:v>5.7911999999999999</c:v>
                </c:pt>
                <c:pt idx="45">
                  <c:v>0</c:v>
                </c:pt>
                <c:pt idx="46">
                  <c:v>0</c:v>
                </c:pt>
                <c:pt idx="47">
                  <c:v>5.4863999999999997</c:v>
                </c:pt>
                <c:pt idx="48">
                  <c:v>0</c:v>
                </c:pt>
                <c:pt idx="49" formatCode="General">
                  <c:v>7.01</c:v>
                </c:pt>
                <c:pt idx="50">
                  <c:v>5.4863999999999997</c:v>
                </c:pt>
                <c:pt idx="51">
                  <c:v>4.5720000000000001</c:v>
                </c:pt>
                <c:pt idx="52">
                  <c:v>3.3527999999999998</c:v>
                </c:pt>
                <c:pt idx="53">
                  <c:v>2.4384000000000001</c:v>
                </c:pt>
                <c:pt idx="54">
                  <c:v>3.6576</c:v>
                </c:pt>
                <c:pt idx="55">
                  <c:v>2.4384000000000001</c:v>
                </c:pt>
                <c:pt idx="56">
                  <c:v>2.1335999999999999</c:v>
                </c:pt>
                <c:pt idx="57">
                  <c:v>2.7431999999999999</c:v>
                </c:pt>
                <c:pt idx="58">
                  <c:v>0</c:v>
                </c:pt>
                <c:pt idx="59">
                  <c:v>9.7536000000000005</c:v>
                </c:pt>
                <c:pt idx="60">
                  <c:v>10.972799999999999</c:v>
                </c:pt>
                <c:pt idx="61">
                  <c:v>7.9248000000000003</c:v>
                </c:pt>
                <c:pt idx="62">
                  <c:v>5.4863999999999997</c:v>
                </c:pt>
                <c:pt idx="63">
                  <c:v>5.7911999999999999</c:v>
                </c:pt>
                <c:pt idx="64">
                  <c:v>5.4863999999999997</c:v>
                </c:pt>
                <c:pt idx="65">
                  <c:v>4.5720000000000001</c:v>
                </c:pt>
                <c:pt idx="66">
                  <c:v>3.3527999999999998</c:v>
                </c:pt>
                <c:pt idx="67">
                  <c:v>6.0960000000000001</c:v>
                </c:pt>
                <c:pt idx="68">
                  <c:v>3.048</c:v>
                </c:pt>
                <c:pt idx="69">
                  <c:v>15.849600000000001</c:v>
                </c:pt>
                <c:pt idx="70">
                  <c:v>14.6304</c:v>
                </c:pt>
                <c:pt idx="71">
                  <c:v>12.192</c:v>
                </c:pt>
                <c:pt idx="72">
                  <c:v>10.058400000000001</c:v>
                </c:pt>
                <c:pt idx="73">
                  <c:v>7.62</c:v>
                </c:pt>
                <c:pt idx="74">
                  <c:v>6.7055999999999996</c:v>
                </c:pt>
                <c:pt idx="75">
                  <c:v>4.8768000000000002</c:v>
                </c:pt>
                <c:pt idx="76">
                  <c:v>2.4384000000000001</c:v>
                </c:pt>
                <c:pt idx="77">
                  <c:v>3.048</c:v>
                </c:pt>
                <c:pt idx="78">
                  <c:v>2.1335999999999999</c:v>
                </c:pt>
                <c:pt idx="79">
                  <c:v>12.4968</c:v>
                </c:pt>
                <c:pt idx="80">
                  <c:v>9.4488000000000003</c:v>
                </c:pt>
                <c:pt idx="81">
                  <c:v>6.7055999999999996</c:v>
                </c:pt>
                <c:pt idx="82">
                  <c:v>6.1</c:v>
                </c:pt>
                <c:pt idx="83">
                  <c:v>4.8768000000000002</c:v>
                </c:pt>
                <c:pt idx="84">
                  <c:v>4.5720000000000001</c:v>
                </c:pt>
                <c:pt idx="85">
                  <c:v>3.048</c:v>
                </c:pt>
                <c:pt idx="86">
                  <c:v>2.4384000000000001</c:v>
                </c:pt>
                <c:pt idx="87">
                  <c:v>1.2192000000000001</c:v>
                </c:pt>
                <c:pt idx="88">
                  <c:v>0</c:v>
                </c:pt>
                <c:pt idx="89">
                  <c:v>25.908000000000001</c:v>
                </c:pt>
                <c:pt idx="90">
                  <c:v>21.945599999999999</c:v>
                </c:pt>
                <c:pt idx="91">
                  <c:v>18.288</c:v>
                </c:pt>
                <c:pt idx="92">
                  <c:v>14.3256</c:v>
                </c:pt>
                <c:pt idx="93">
                  <c:v>13.715999999999999</c:v>
                </c:pt>
                <c:pt idx="94">
                  <c:v>13.715999999999999</c:v>
                </c:pt>
                <c:pt idx="95">
                  <c:v>14.3256</c:v>
                </c:pt>
                <c:pt idx="96">
                  <c:v>13.106400000000001</c:v>
                </c:pt>
                <c:pt idx="97">
                  <c:v>13.106400000000001</c:v>
                </c:pt>
                <c:pt idx="98">
                  <c:v>14.9352</c:v>
                </c:pt>
                <c:pt idx="99">
                  <c:v>15.24</c:v>
                </c:pt>
                <c:pt idx="100">
                  <c:v>17.0688</c:v>
                </c:pt>
                <c:pt idx="101">
                  <c:v>14.6304</c:v>
                </c:pt>
                <c:pt idx="102">
                  <c:v>12.4968</c:v>
                </c:pt>
                <c:pt idx="103">
                  <c:v>12.192</c:v>
                </c:pt>
                <c:pt idx="104">
                  <c:v>6.0960000000000001</c:v>
                </c:pt>
                <c:pt idx="105">
                  <c:v>7.62</c:v>
                </c:pt>
                <c:pt idx="106">
                  <c:v>4.8768000000000002</c:v>
                </c:pt>
                <c:pt idx="107">
                  <c:v>5.4863999999999997</c:v>
                </c:pt>
                <c:pt idx="108">
                  <c:v>7.0103999999999997</c:v>
                </c:pt>
              </c:numCache>
            </c:numRef>
          </c:xVal>
          <c:yVal>
            <c:numRef>
              <c:f>(SummDataTable!$BG$2:$BG$6,SummDataTable!$BG$9:$BG$12,SummDataTable!$BG$18:$BG$27,SummDataTable!$BG$28:$BG$47,SummDataTable!$BG$48:$BG$117)</c:f>
              <c:numCache>
                <c:formatCode>0.00</c:formatCode>
                <c:ptCount val="109"/>
                <c:pt idx="0">
                  <c:v>8.19</c:v>
                </c:pt>
                <c:pt idx="1">
                  <c:v>8.7200000000000006</c:v>
                </c:pt>
                <c:pt idx="2">
                  <c:v>9.68</c:v>
                </c:pt>
                <c:pt idx="3">
                  <c:v>6.68</c:v>
                </c:pt>
                <c:pt idx="4">
                  <c:v>2.29</c:v>
                </c:pt>
                <c:pt idx="5">
                  <c:v>7.68</c:v>
                </c:pt>
                <c:pt idx="6">
                  <c:v>6.73</c:v>
                </c:pt>
                <c:pt idx="7">
                  <c:v>4.9800000000000004</c:v>
                </c:pt>
                <c:pt idx="8">
                  <c:v>2.36</c:v>
                </c:pt>
                <c:pt idx="9">
                  <c:v>8.93</c:v>
                </c:pt>
                <c:pt idx="10">
                  <c:v>8.93</c:v>
                </c:pt>
                <c:pt idx="11">
                  <c:v>8.33</c:v>
                </c:pt>
                <c:pt idx="12">
                  <c:v>7.59</c:v>
                </c:pt>
                <c:pt idx="13">
                  <c:v>8.57</c:v>
                </c:pt>
                <c:pt idx="14">
                  <c:v>7.45</c:v>
                </c:pt>
                <c:pt idx="15">
                  <c:v>11.15</c:v>
                </c:pt>
                <c:pt idx="16">
                  <c:v>6.82</c:v>
                </c:pt>
                <c:pt idx="17">
                  <c:v>6.78</c:v>
                </c:pt>
                <c:pt idx="18">
                  <c:v>8.36</c:v>
                </c:pt>
                <c:pt idx="19">
                  <c:v>9.8800000000000008</c:v>
                </c:pt>
                <c:pt idx="20">
                  <c:v>9.7100000000000009</c:v>
                </c:pt>
                <c:pt idx="21">
                  <c:v>9.7799999999999994</c:v>
                </c:pt>
                <c:pt idx="22">
                  <c:v>9.82</c:v>
                </c:pt>
                <c:pt idx="23">
                  <c:v>9.89</c:v>
                </c:pt>
                <c:pt idx="24">
                  <c:v>8.92</c:v>
                </c:pt>
                <c:pt idx="25">
                  <c:v>7.41</c:v>
                </c:pt>
                <c:pt idx="26">
                  <c:v>8.23</c:v>
                </c:pt>
                <c:pt idx="27">
                  <c:v>9.5</c:v>
                </c:pt>
                <c:pt idx="28">
                  <c:v>9.7899999999999991</c:v>
                </c:pt>
                <c:pt idx="29">
                  <c:v>9.0500000000000007</c:v>
                </c:pt>
                <c:pt idx="30">
                  <c:v>8.18</c:v>
                </c:pt>
                <c:pt idx="31">
                  <c:v>7.8</c:v>
                </c:pt>
                <c:pt idx="32">
                  <c:v>7.55</c:v>
                </c:pt>
                <c:pt idx="33">
                  <c:v>10.7</c:v>
                </c:pt>
                <c:pt idx="34">
                  <c:v>7.39</c:v>
                </c:pt>
                <c:pt idx="35">
                  <c:v>8.56</c:v>
                </c:pt>
                <c:pt idx="36">
                  <c:v>7.71</c:v>
                </c:pt>
                <c:pt idx="37">
                  <c:v>9.02</c:v>
                </c:pt>
                <c:pt idx="38">
                  <c:v>8.7100000000000009</c:v>
                </c:pt>
                <c:pt idx="39">
                  <c:v>9.5500000000000007</c:v>
                </c:pt>
                <c:pt idx="40">
                  <c:v>10.130000000000001</c:v>
                </c:pt>
                <c:pt idx="41">
                  <c:v>8.24</c:v>
                </c:pt>
                <c:pt idx="42">
                  <c:v>8.26</c:v>
                </c:pt>
                <c:pt idx="43">
                  <c:v>8.7899999999999991</c:v>
                </c:pt>
                <c:pt idx="44">
                  <c:v>7.91</c:v>
                </c:pt>
                <c:pt idx="45">
                  <c:v>4.12</c:v>
                </c:pt>
                <c:pt idx="46">
                  <c:v>4.83</c:v>
                </c:pt>
                <c:pt idx="47">
                  <c:v>8.64</c:v>
                </c:pt>
                <c:pt idx="48">
                  <c:v>6.73</c:v>
                </c:pt>
                <c:pt idx="49">
                  <c:v>8.51</c:v>
                </c:pt>
                <c:pt idx="50">
                  <c:v>7.34</c:v>
                </c:pt>
                <c:pt idx="51">
                  <c:v>6.18</c:v>
                </c:pt>
                <c:pt idx="52">
                  <c:v>5.99</c:v>
                </c:pt>
                <c:pt idx="53">
                  <c:v>5.24</c:v>
                </c:pt>
                <c:pt idx="54">
                  <c:v>4.8899999999999997</c:v>
                </c:pt>
                <c:pt idx="55">
                  <c:v>1.45</c:v>
                </c:pt>
                <c:pt idx="56">
                  <c:v>4.2300000000000004</c:v>
                </c:pt>
                <c:pt idx="57">
                  <c:v>6.23</c:v>
                </c:pt>
                <c:pt idx="58">
                  <c:v>5.43</c:v>
                </c:pt>
                <c:pt idx="59">
                  <c:v>8.77</c:v>
                </c:pt>
                <c:pt idx="60">
                  <c:v>8.6199999999999992</c:v>
                </c:pt>
                <c:pt idx="61">
                  <c:v>7.63</c:v>
                </c:pt>
                <c:pt idx="62">
                  <c:v>8.27</c:v>
                </c:pt>
                <c:pt idx="63">
                  <c:v>6.16</c:v>
                </c:pt>
                <c:pt idx="64">
                  <c:v>6.69</c:v>
                </c:pt>
                <c:pt idx="65">
                  <c:v>5.01</c:v>
                </c:pt>
                <c:pt idx="66">
                  <c:v>7.02</c:v>
                </c:pt>
                <c:pt idx="67">
                  <c:v>8.76</c:v>
                </c:pt>
                <c:pt idx="68">
                  <c:v>8.17</c:v>
                </c:pt>
                <c:pt idx="69">
                  <c:v>8.99</c:v>
                </c:pt>
                <c:pt idx="70">
                  <c:v>9.17</c:v>
                </c:pt>
                <c:pt idx="71">
                  <c:v>9.59</c:v>
                </c:pt>
                <c:pt idx="72">
                  <c:v>9.86</c:v>
                </c:pt>
                <c:pt idx="73">
                  <c:v>10.31</c:v>
                </c:pt>
                <c:pt idx="74">
                  <c:v>8.6</c:v>
                </c:pt>
                <c:pt idx="75">
                  <c:v>7.62</c:v>
                </c:pt>
                <c:pt idx="76">
                  <c:v>6.83</c:v>
                </c:pt>
                <c:pt idx="77">
                  <c:v>6.17</c:v>
                </c:pt>
                <c:pt idx="78">
                  <c:v>6.01</c:v>
                </c:pt>
                <c:pt idx="79">
                  <c:v>9</c:v>
                </c:pt>
                <c:pt idx="80">
                  <c:v>8.67</c:v>
                </c:pt>
                <c:pt idx="81">
                  <c:v>8.68</c:v>
                </c:pt>
                <c:pt idx="82">
                  <c:v>7.46</c:v>
                </c:pt>
                <c:pt idx="83">
                  <c:v>6.14</c:v>
                </c:pt>
                <c:pt idx="84">
                  <c:v>5.65</c:v>
                </c:pt>
                <c:pt idx="85">
                  <c:v>2.73</c:v>
                </c:pt>
                <c:pt idx="86">
                  <c:v>3.64</c:v>
                </c:pt>
                <c:pt idx="87">
                  <c:v>2.29</c:v>
                </c:pt>
                <c:pt idx="88">
                  <c:v>1.4</c:v>
                </c:pt>
                <c:pt idx="89">
                  <c:v>9.91</c:v>
                </c:pt>
                <c:pt idx="90">
                  <c:v>9.61</c:v>
                </c:pt>
                <c:pt idx="91">
                  <c:v>9.5399999999999991</c:v>
                </c:pt>
                <c:pt idx="92">
                  <c:v>9.67</c:v>
                </c:pt>
                <c:pt idx="93">
                  <c:v>9.5299999999999994</c:v>
                </c:pt>
                <c:pt idx="94">
                  <c:v>9.9700000000000006</c:v>
                </c:pt>
                <c:pt idx="95">
                  <c:v>9.14</c:v>
                </c:pt>
                <c:pt idx="96">
                  <c:v>9.65</c:v>
                </c:pt>
                <c:pt idx="97">
                  <c:v>9.5</c:v>
                </c:pt>
                <c:pt idx="98">
                  <c:v>10.35</c:v>
                </c:pt>
                <c:pt idx="99">
                  <c:v>9.58</c:v>
                </c:pt>
                <c:pt idx="100">
                  <c:v>9.33</c:v>
                </c:pt>
                <c:pt idx="101">
                  <c:v>9.69</c:v>
                </c:pt>
                <c:pt idx="102">
                  <c:v>9.41</c:v>
                </c:pt>
                <c:pt idx="103">
                  <c:v>9.0399999999999991</c:v>
                </c:pt>
                <c:pt idx="104">
                  <c:v>9.32</c:v>
                </c:pt>
                <c:pt idx="105">
                  <c:v>9.1</c:v>
                </c:pt>
                <c:pt idx="106">
                  <c:v>9.73</c:v>
                </c:pt>
                <c:pt idx="107">
                  <c:v>9.8000000000000007</c:v>
                </c:pt>
                <c:pt idx="108">
                  <c:v>10.37</c:v>
                </c:pt>
              </c:numCache>
            </c:numRef>
          </c:yVal>
          <c:smooth val="0"/>
          <c:extLst>
            <c:ext xmlns:c16="http://schemas.microsoft.com/office/drawing/2014/chart" uri="{C3380CC4-5D6E-409C-BE32-E72D297353CC}">
              <c16:uniqueId val="{00000000-6602-42CE-829F-D8BBF0C6BDC5}"/>
            </c:ext>
          </c:extLst>
        </c:ser>
        <c:dLbls>
          <c:showLegendKey val="0"/>
          <c:showVal val="0"/>
          <c:showCatName val="0"/>
          <c:showSerName val="0"/>
          <c:showPercent val="0"/>
          <c:showBubbleSize val="0"/>
        </c:dLbls>
        <c:axId val="1263822680"/>
        <c:axId val="1263823664"/>
      </c:scatterChart>
      <c:valAx>
        <c:axId val="126382268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RCT (cm)</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3823664"/>
        <c:crosses val="autoZero"/>
        <c:crossBetween val="midCat"/>
      </c:valAx>
      <c:valAx>
        <c:axId val="12638236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Max DO Sample Date (mg/L)</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382268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RiffleArea and MinDOonSampleDate - only 1st 0 ea site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SummDataTable!$AZ$1</c:f>
              <c:strCache>
                <c:ptCount val="1"/>
                <c:pt idx="0">
                  <c:v>MinDO_SampleDate</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2700" cap="rnd">
                <a:solidFill>
                  <a:schemeClr val="tx1">
                    <a:lumMod val="65000"/>
                    <a:lumOff val="35000"/>
                  </a:schemeClr>
                </a:solidFill>
                <a:prstDash val="solid"/>
              </a:ln>
              <a:effectLst/>
            </c:spPr>
            <c:trendlineType val="linear"/>
            <c:dispRSqr val="1"/>
            <c:dispEq val="0"/>
            <c:trendlineLbl>
              <c:layout>
                <c:manualLayout>
                  <c:x val="-4.4220909886264217E-2"/>
                  <c:y val="-0.13795020414114903"/>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(SummDataTable!$O$2:$O$6,SummDataTable!$O$9:$O$15,SummDataTable!$O$18:$O$117)</c:f>
              <c:numCache>
                <c:formatCode>0.00</c:formatCode>
                <c:ptCount val="112"/>
                <c:pt idx="0">
                  <c:v>11.619066999999999</c:v>
                </c:pt>
                <c:pt idx="1">
                  <c:v>11.287094</c:v>
                </c:pt>
                <c:pt idx="2">
                  <c:v>10.291174</c:v>
                </c:pt>
                <c:pt idx="3">
                  <c:v>8.0503540000000005</c:v>
                </c:pt>
                <c:pt idx="4">
                  <c:v>0</c:v>
                </c:pt>
                <c:pt idx="5">
                  <c:v>31.850242999999999</c:v>
                </c:pt>
                <c:pt idx="6">
                  <c:v>30.402507</c:v>
                </c:pt>
                <c:pt idx="7">
                  <c:v>26.848966999999998</c:v>
                </c:pt>
                <c:pt idx="8">
                  <c:v>11.594291999999999</c:v>
                </c:pt>
                <c:pt idx="9">
                  <c:v>8.2962369999999996</c:v>
                </c:pt>
                <c:pt idx="10">
                  <c:v>7.8595930000000003</c:v>
                </c:pt>
                <c:pt idx="11">
                  <c:v>0</c:v>
                </c:pt>
                <c:pt idx="12">
                  <c:v>37.783650000000002</c:v>
                </c:pt>
                <c:pt idx="13">
                  <c:v>37.480165</c:v>
                </c:pt>
                <c:pt idx="14">
                  <c:v>34.141852999999998</c:v>
                </c:pt>
                <c:pt idx="15">
                  <c:v>29.589606</c:v>
                </c:pt>
                <c:pt idx="16">
                  <c:v>28.982635999999999</c:v>
                </c:pt>
                <c:pt idx="17">
                  <c:v>29.134381000000001</c:v>
                </c:pt>
                <c:pt idx="18">
                  <c:v>28.223931</c:v>
                </c:pt>
                <c:pt idx="19">
                  <c:v>26.403033000000001</c:v>
                </c:pt>
                <c:pt idx="20">
                  <c:v>27.161736999999999</c:v>
                </c:pt>
                <c:pt idx="21">
                  <c:v>22.609490000000001</c:v>
                </c:pt>
                <c:pt idx="22">
                  <c:v>24.644068000000001</c:v>
                </c:pt>
                <c:pt idx="23">
                  <c:v>21.438915000000001</c:v>
                </c:pt>
                <c:pt idx="24">
                  <c:v>17.450278999999998</c:v>
                </c:pt>
                <c:pt idx="25">
                  <c:v>20.441755000000001</c:v>
                </c:pt>
                <c:pt idx="26">
                  <c:v>16.951699999999999</c:v>
                </c:pt>
                <c:pt idx="27">
                  <c:v>12.39326</c:v>
                </c:pt>
                <c:pt idx="28">
                  <c:v>9.5442330000000002</c:v>
                </c:pt>
                <c:pt idx="29">
                  <c:v>9.045655</c:v>
                </c:pt>
                <c:pt idx="30">
                  <c:v>10.683845</c:v>
                </c:pt>
                <c:pt idx="31">
                  <c:v>6.8376609999999998</c:v>
                </c:pt>
                <c:pt idx="32">
                  <c:v>13.535966999999999</c:v>
                </c:pt>
                <c:pt idx="33">
                  <c:v>14.783963</c:v>
                </c:pt>
                <c:pt idx="34">
                  <c:v>14.495964000000001</c:v>
                </c:pt>
                <c:pt idx="35">
                  <c:v>13.151966</c:v>
                </c:pt>
                <c:pt idx="36">
                  <c:v>11.519971999999999</c:v>
                </c:pt>
                <c:pt idx="37">
                  <c:v>9.5039770000000008</c:v>
                </c:pt>
                <c:pt idx="38">
                  <c:v>8.9279779999999995</c:v>
                </c:pt>
                <c:pt idx="39">
                  <c:v>8.6399790000000003</c:v>
                </c:pt>
                <c:pt idx="40">
                  <c:v>11.999969</c:v>
                </c:pt>
                <c:pt idx="41">
                  <c:v>5.2799860000000001</c:v>
                </c:pt>
                <c:pt idx="42">
                  <c:v>10.769316</c:v>
                </c:pt>
                <c:pt idx="43">
                  <c:v>9.2475649999999998</c:v>
                </c:pt>
                <c:pt idx="44">
                  <c:v>9.6767760000000003</c:v>
                </c:pt>
                <c:pt idx="45">
                  <c:v>7.3356199999999996</c:v>
                </c:pt>
                <c:pt idx="46">
                  <c:v>7.413659</c:v>
                </c:pt>
                <c:pt idx="47">
                  <c:v>6.4771970000000003</c:v>
                </c:pt>
                <c:pt idx="48">
                  <c:v>0</c:v>
                </c:pt>
                <c:pt idx="49">
                  <c:v>0</c:v>
                </c:pt>
                <c:pt idx="50">
                  <c:v>8.1940449999999991</c:v>
                </c:pt>
                <c:pt idx="51">
                  <c:v>0</c:v>
                </c:pt>
                <c:pt idx="52">
                  <c:v>9.4816800000000008</c:v>
                </c:pt>
                <c:pt idx="53">
                  <c:v>8.8963900000000002</c:v>
                </c:pt>
                <c:pt idx="54">
                  <c:v>6.7893499999999998</c:v>
                </c:pt>
                <c:pt idx="55">
                  <c:v>6.2625900000000003</c:v>
                </c:pt>
                <c:pt idx="56">
                  <c:v>6.1455330000000004</c:v>
                </c:pt>
                <c:pt idx="57">
                  <c:v>6.0870030000000002</c:v>
                </c:pt>
                <c:pt idx="58">
                  <c:v>4.21408</c:v>
                </c:pt>
                <c:pt idx="59">
                  <c:v>4.331137</c:v>
                </c:pt>
                <c:pt idx="60">
                  <c:v>7.4916970000000003</c:v>
                </c:pt>
                <c:pt idx="61">
                  <c:v>2.3832710000000001</c:v>
                </c:pt>
                <c:pt idx="62">
                  <c:v>8.5136310000000002</c:v>
                </c:pt>
                <c:pt idx="63">
                  <c:v>5.6757530000000003</c:v>
                </c:pt>
                <c:pt idx="64">
                  <c:v>5.8553660000000001</c:v>
                </c:pt>
                <c:pt idx="65">
                  <c:v>4.4184669999999997</c:v>
                </c:pt>
                <c:pt idx="66">
                  <c:v>4.7776909999999999</c:v>
                </c:pt>
                <c:pt idx="67">
                  <c:v>4.7776909999999999</c:v>
                </c:pt>
                <c:pt idx="68">
                  <c:v>4.1670090000000002</c:v>
                </c:pt>
                <c:pt idx="69">
                  <c:v>3.7359390000000001</c:v>
                </c:pt>
                <c:pt idx="70">
                  <c:v>5.3524510000000003</c:v>
                </c:pt>
                <c:pt idx="71">
                  <c:v>2.658264</c:v>
                </c:pt>
                <c:pt idx="72">
                  <c:v>13.034291</c:v>
                </c:pt>
                <c:pt idx="73">
                  <c:v>9.8291369999999993</c:v>
                </c:pt>
                <c:pt idx="74">
                  <c:v>6.4103070000000004</c:v>
                </c:pt>
                <c:pt idx="75">
                  <c:v>5.1816649999999997</c:v>
                </c:pt>
                <c:pt idx="76">
                  <c:v>4.2735380000000003</c:v>
                </c:pt>
                <c:pt idx="77">
                  <c:v>4.487215</c:v>
                </c:pt>
                <c:pt idx="78">
                  <c:v>9.8347119999999997</c:v>
                </c:pt>
                <c:pt idx="79">
                  <c:v>4.2201190000000004</c:v>
                </c:pt>
                <c:pt idx="80">
                  <c:v>4.2201190000000004</c:v>
                </c:pt>
                <c:pt idx="81">
                  <c:v>3.1517339999999998</c:v>
                </c:pt>
                <c:pt idx="82">
                  <c:v>36.183860000000003</c:v>
                </c:pt>
                <c:pt idx="83">
                  <c:v>34.686261999999999</c:v>
                </c:pt>
                <c:pt idx="84">
                  <c:v>11.783816</c:v>
                </c:pt>
                <c:pt idx="85">
                  <c:v>28.599257999999999</c:v>
                </c:pt>
                <c:pt idx="86">
                  <c:v>30.048544</c:v>
                </c:pt>
                <c:pt idx="87">
                  <c:v>23.961539999999999</c:v>
                </c:pt>
                <c:pt idx="88">
                  <c:v>21.546063</c:v>
                </c:pt>
                <c:pt idx="89">
                  <c:v>11.401054999999999</c:v>
                </c:pt>
                <c:pt idx="90">
                  <c:v>8.8889569999999996</c:v>
                </c:pt>
                <c:pt idx="91">
                  <c:v>0</c:v>
                </c:pt>
                <c:pt idx="92">
                  <c:v>8.5507919999999995</c:v>
                </c:pt>
                <c:pt idx="93">
                  <c:v>8.5507919999999995</c:v>
                </c:pt>
                <c:pt idx="94">
                  <c:v>11.237546999999999</c:v>
                </c:pt>
                <c:pt idx="95">
                  <c:v>5.4106709999999998</c:v>
                </c:pt>
                <c:pt idx="96">
                  <c:v>4.7826459999999997</c:v>
                </c:pt>
                <c:pt idx="97">
                  <c:v>4.8309559999999996</c:v>
                </c:pt>
                <c:pt idx="98">
                  <c:v>5.4106709999999998</c:v>
                </c:pt>
                <c:pt idx="99">
                  <c:v>4.927575</c:v>
                </c:pt>
                <c:pt idx="100">
                  <c:v>5.3140520000000002</c:v>
                </c:pt>
                <c:pt idx="101">
                  <c:v>5.0241939999999996</c:v>
                </c:pt>
                <c:pt idx="102">
                  <c:v>54.625723999999998</c:v>
                </c:pt>
                <c:pt idx="103">
                  <c:v>53.972304999999999</c:v>
                </c:pt>
                <c:pt idx="104">
                  <c:v>53.841622999999998</c:v>
                </c:pt>
                <c:pt idx="105">
                  <c:v>48.483595999999999</c:v>
                </c:pt>
                <c:pt idx="106">
                  <c:v>44.040356000000003</c:v>
                </c:pt>
                <c:pt idx="107">
                  <c:v>47.699494000000001</c:v>
                </c:pt>
                <c:pt idx="108">
                  <c:v>51.097268</c:v>
                </c:pt>
                <c:pt idx="109">
                  <c:v>46.654029000000001</c:v>
                </c:pt>
                <c:pt idx="110">
                  <c:v>47.960863000000003</c:v>
                </c:pt>
                <c:pt idx="111">
                  <c:v>44.563088999999998</c:v>
                </c:pt>
              </c:numCache>
            </c:numRef>
          </c:xVal>
          <c:yVal>
            <c:numRef>
              <c:f>(SummDataTable!$AZ$2:$AZ$6,SummDataTable!$AZ$9:$AZ$15,SummDataTable!$AZ$18:$AZ$117)</c:f>
              <c:numCache>
                <c:formatCode>0.00</c:formatCode>
                <c:ptCount val="112"/>
                <c:pt idx="0">
                  <c:v>7.19</c:v>
                </c:pt>
                <c:pt idx="1">
                  <c:v>7.31</c:v>
                </c:pt>
                <c:pt idx="2">
                  <c:v>6.86</c:v>
                </c:pt>
                <c:pt idx="3">
                  <c:v>5</c:v>
                </c:pt>
                <c:pt idx="4">
                  <c:v>1.1499999999999999</c:v>
                </c:pt>
                <c:pt idx="5">
                  <c:v>6.97</c:v>
                </c:pt>
                <c:pt idx="6">
                  <c:v>6.08</c:v>
                </c:pt>
                <c:pt idx="7">
                  <c:v>4.16</c:v>
                </c:pt>
                <c:pt idx="8">
                  <c:v>1.41</c:v>
                </c:pt>
                <c:pt idx="9">
                  <c:v>0.13</c:v>
                </c:pt>
                <c:pt idx="10">
                  <c:v>0</c:v>
                </c:pt>
                <c:pt idx="11">
                  <c:v>0</c:v>
                </c:pt>
                <c:pt idx="12">
                  <c:v>8.0399999999999991</c:v>
                </c:pt>
                <c:pt idx="13">
                  <c:v>7.93</c:v>
                </c:pt>
                <c:pt idx="14">
                  <c:v>6.77</c:v>
                </c:pt>
                <c:pt idx="15">
                  <c:v>5.91</c:v>
                </c:pt>
                <c:pt idx="16">
                  <c:v>4.7699999999999996</c:v>
                </c:pt>
                <c:pt idx="17">
                  <c:v>3.3</c:v>
                </c:pt>
                <c:pt idx="18">
                  <c:v>0</c:v>
                </c:pt>
                <c:pt idx="19">
                  <c:v>3.9</c:v>
                </c:pt>
                <c:pt idx="20">
                  <c:v>4.74</c:v>
                </c:pt>
                <c:pt idx="21">
                  <c:v>7.59</c:v>
                </c:pt>
                <c:pt idx="22">
                  <c:v>8.44</c:v>
                </c:pt>
                <c:pt idx="23">
                  <c:v>8.1999999999999993</c:v>
                </c:pt>
                <c:pt idx="24">
                  <c:v>6.71</c:v>
                </c:pt>
                <c:pt idx="25">
                  <c:v>8.35</c:v>
                </c:pt>
                <c:pt idx="26">
                  <c:v>7.53</c:v>
                </c:pt>
                <c:pt idx="27">
                  <c:v>7.32</c:v>
                </c:pt>
                <c:pt idx="28">
                  <c:v>1.55</c:v>
                </c:pt>
                <c:pt idx="29">
                  <c:v>6.47</c:v>
                </c:pt>
                <c:pt idx="30">
                  <c:v>7.25</c:v>
                </c:pt>
                <c:pt idx="31">
                  <c:v>9.2100000000000009</c:v>
                </c:pt>
                <c:pt idx="32">
                  <c:v>8.69</c:v>
                </c:pt>
                <c:pt idx="33">
                  <c:v>7.48</c:v>
                </c:pt>
                <c:pt idx="34">
                  <c:v>7.09</c:v>
                </c:pt>
                <c:pt idx="35">
                  <c:v>6.3</c:v>
                </c:pt>
                <c:pt idx="36">
                  <c:v>6.65</c:v>
                </c:pt>
                <c:pt idx="37">
                  <c:v>6.39</c:v>
                </c:pt>
                <c:pt idx="38">
                  <c:v>0.75</c:v>
                </c:pt>
                <c:pt idx="39">
                  <c:v>3.18</c:v>
                </c:pt>
                <c:pt idx="40">
                  <c:v>6.97</c:v>
                </c:pt>
                <c:pt idx="41">
                  <c:v>4.2699999999999996</c:v>
                </c:pt>
                <c:pt idx="42">
                  <c:v>8.9499999999999993</c:v>
                </c:pt>
                <c:pt idx="43">
                  <c:v>7.75</c:v>
                </c:pt>
                <c:pt idx="44">
                  <c:v>5.64</c:v>
                </c:pt>
                <c:pt idx="45">
                  <c:v>5.38</c:v>
                </c:pt>
                <c:pt idx="46">
                  <c:v>6.76</c:v>
                </c:pt>
                <c:pt idx="47">
                  <c:v>6.36</c:v>
                </c:pt>
                <c:pt idx="48">
                  <c:v>1.55</c:v>
                </c:pt>
                <c:pt idx="49">
                  <c:v>3.56</c:v>
                </c:pt>
                <c:pt idx="50">
                  <c:v>5.91</c:v>
                </c:pt>
                <c:pt idx="51">
                  <c:v>5.78</c:v>
                </c:pt>
                <c:pt idx="52">
                  <c:v>7.65</c:v>
                </c:pt>
                <c:pt idx="53">
                  <c:v>6.46</c:v>
                </c:pt>
                <c:pt idx="54">
                  <c:v>5.46</c:v>
                </c:pt>
                <c:pt idx="55">
                  <c:v>3.84</c:v>
                </c:pt>
                <c:pt idx="56">
                  <c:v>3.3</c:v>
                </c:pt>
                <c:pt idx="57">
                  <c:v>3.41</c:v>
                </c:pt>
                <c:pt idx="58">
                  <c:v>0</c:v>
                </c:pt>
                <c:pt idx="59">
                  <c:v>1.34</c:v>
                </c:pt>
                <c:pt idx="60">
                  <c:v>4.97</c:v>
                </c:pt>
                <c:pt idx="61">
                  <c:v>3.82</c:v>
                </c:pt>
                <c:pt idx="62">
                  <c:v>8.17</c:v>
                </c:pt>
                <c:pt idx="63">
                  <c:v>7.85</c:v>
                </c:pt>
                <c:pt idx="64">
                  <c:v>6.26</c:v>
                </c:pt>
                <c:pt idx="65">
                  <c:v>5.78</c:v>
                </c:pt>
                <c:pt idx="66">
                  <c:v>4.78</c:v>
                </c:pt>
                <c:pt idx="67">
                  <c:v>4.4000000000000004</c:v>
                </c:pt>
                <c:pt idx="68">
                  <c:v>0</c:v>
                </c:pt>
                <c:pt idx="69">
                  <c:v>0.03</c:v>
                </c:pt>
                <c:pt idx="70">
                  <c:v>7.28</c:v>
                </c:pt>
                <c:pt idx="71">
                  <c:v>2.78</c:v>
                </c:pt>
                <c:pt idx="72">
                  <c:v>8.23</c:v>
                </c:pt>
                <c:pt idx="73">
                  <c:v>7.84</c:v>
                </c:pt>
                <c:pt idx="74">
                  <c:v>7.38</c:v>
                </c:pt>
                <c:pt idx="75">
                  <c:v>6.64</c:v>
                </c:pt>
                <c:pt idx="76">
                  <c:v>6.43</c:v>
                </c:pt>
                <c:pt idx="77">
                  <c:v>6.16</c:v>
                </c:pt>
                <c:pt idx="78">
                  <c:v>5.42</c:v>
                </c:pt>
                <c:pt idx="79">
                  <c:v>4.88</c:v>
                </c:pt>
                <c:pt idx="80">
                  <c:v>5.18</c:v>
                </c:pt>
                <c:pt idx="81">
                  <c:v>4.7699999999999996</c:v>
                </c:pt>
                <c:pt idx="82">
                  <c:v>8.08</c:v>
                </c:pt>
                <c:pt idx="83">
                  <c:v>7.53</c:v>
                </c:pt>
                <c:pt idx="84">
                  <c:v>7.4</c:v>
                </c:pt>
                <c:pt idx="85">
                  <c:v>6.53</c:v>
                </c:pt>
                <c:pt idx="86">
                  <c:v>5.7</c:v>
                </c:pt>
                <c:pt idx="87">
                  <c:v>3.92</c:v>
                </c:pt>
                <c:pt idx="88">
                  <c:v>0.47</c:v>
                </c:pt>
                <c:pt idx="89">
                  <c:v>1.87</c:v>
                </c:pt>
                <c:pt idx="90">
                  <c:v>0.64</c:v>
                </c:pt>
                <c:pt idx="91">
                  <c:v>0.39</c:v>
                </c:pt>
                <c:pt idx="92">
                  <c:v>9.15</c:v>
                </c:pt>
                <c:pt idx="93">
                  <c:v>8.81</c:v>
                </c:pt>
                <c:pt idx="94">
                  <c:v>8.1300000000000008</c:v>
                </c:pt>
                <c:pt idx="95">
                  <c:v>8.1199999999999992</c:v>
                </c:pt>
                <c:pt idx="96">
                  <c:v>7.9</c:v>
                </c:pt>
                <c:pt idx="97">
                  <c:v>8.2200000000000006</c:v>
                </c:pt>
                <c:pt idx="98">
                  <c:v>7.71</c:v>
                </c:pt>
                <c:pt idx="99">
                  <c:v>8.41</c:v>
                </c:pt>
                <c:pt idx="100">
                  <c:v>8.33</c:v>
                </c:pt>
                <c:pt idx="101">
                  <c:v>9.0299999999999994</c:v>
                </c:pt>
                <c:pt idx="102">
                  <c:v>8.85</c:v>
                </c:pt>
                <c:pt idx="103">
                  <c:v>8.6</c:v>
                </c:pt>
                <c:pt idx="104">
                  <c:v>8.6300000000000008</c:v>
                </c:pt>
                <c:pt idx="105">
                  <c:v>8.31</c:v>
                </c:pt>
                <c:pt idx="106">
                  <c:v>7.72</c:v>
                </c:pt>
                <c:pt idx="107">
                  <c:v>8.31</c:v>
                </c:pt>
                <c:pt idx="108">
                  <c:v>8.56</c:v>
                </c:pt>
                <c:pt idx="109">
                  <c:v>9.24</c:v>
                </c:pt>
                <c:pt idx="110">
                  <c:v>9.34</c:v>
                </c:pt>
                <c:pt idx="111">
                  <c:v>9.9600000000000009</c:v>
                </c:pt>
              </c:numCache>
            </c:numRef>
          </c:yVal>
          <c:smooth val="0"/>
          <c:extLst>
            <c:ext xmlns:c16="http://schemas.microsoft.com/office/drawing/2014/chart" uri="{C3380CC4-5D6E-409C-BE32-E72D297353CC}">
              <c16:uniqueId val="{00000000-D70F-4A64-9812-3AA1C0D8832E}"/>
            </c:ext>
          </c:extLst>
        </c:ser>
        <c:dLbls>
          <c:showLegendKey val="0"/>
          <c:showVal val="0"/>
          <c:showCatName val="0"/>
          <c:showSerName val="0"/>
          <c:showPercent val="0"/>
          <c:showBubbleSize val="0"/>
        </c:dLbls>
        <c:axId val="1263822680"/>
        <c:axId val="1263823664"/>
      </c:scatterChart>
      <c:valAx>
        <c:axId val="126382268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RiffleArea</a:t>
                </a:r>
                <a:r>
                  <a:rPr lang="en-US" baseline="0"/>
                  <a:t> (m2)</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3823664"/>
        <c:crosses val="autoZero"/>
        <c:crossBetween val="midCat"/>
      </c:valAx>
      <c:valAx>
        <c:axId val="12638236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Min DO Sample Date (mg/L)</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382268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RiffleArea and AvgDOonSampleDate - only 1st 0 ea site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SummDataTable!$BC$1</c:f>
              <c:strCache>
                <c:ptCount val="1"/>
                <c:pt idx="0">
                  <c:v>AvgDO_SampleDate</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2700" cap="rnd">
                <a:solidFill>
                  <a:schemeClr val="tx1">
                    <a:lumMod val="65000"/>
                    <a:lumOff val="35000"/>
                  </a:schemeClr>
                </a:solidFill>
                <a:prstDash val="solid"/>
              </a:ln>
              <a:effectLst/>
            </c:spPr>
            <c:trendlineType val="linear"/>
            <c:dispRSqr val="1"/>
            <c:dispEq val="0"/>
            <c:trendlineLbl>
              <c:layout>
                <c:manualLayout>
                  <c:x val="-4.4220909886264217E-2"/>
                  <c:y val="-0.13795020414114903"/>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(SummDataTable!$O$2:$O$6,SummDataTable!$O$9:$O$15,SummDataTable!$O$18:$O$117)</c:f>
              <c:numCache>
                <c:formatCode>0.00</c:formatCode>
                <c:ptCount val="112"/>
                <c:pt idx="0">
                  <c:v>11.619066999999999</c:v>
                </c:pt>
                <c:pt idx="1">
                  <c:v>11.287094</c:v>
                </c:pt>
                <c:pt idx="2">
                  <c:v>10.291174</c:v>
                </c:pt>
                <c:pt idx="3">
                  <c:v>8.0503540000000005</c:v>
                </c:pt>
                <c:pt idx="4">
                  <c:v>0</c:v>
                </c:pt>
                <c:pt idx="5">
                  <c:v>31.850242999999999</c:v>
                </c:pt>
                <c:pt idx="6">
                  <c:v>30.402507</c:v>
                </c:pt>
                <c:pt idx="7">
                  <c:v>26.848966999999998</c:v>
                </c:pt>
                <c:pt idx="8">
                  <c:v>11.594291999999999</c:v>
                </c:pt>
                <c:pt idx="9">
                  <c:v>8.2962369999999996</c:v>
                </c:pt>
                <c:pt idx="10">
                  <c:v>7.8595930000000003</c:v>
                </c:pt>
                <c:pt idx="11">
                  <c:v>0</c:v>
                </c:pt>
                <c:pt idx="12">
                  <c:v>37.783650000000002</c:v>
                </c:pt>
                <c:pt idx="13">
                  <c:v>37.480165</c:v>
                </c:pt>
                <c:pt idx="14">
                  <c:v>34.141852999999998</c:v>
                </c:pt>
                <c:pt idx="15">
                  <c:v>29.589606</c:v>
                </c:pt>
                <c:pt idx="16">
                  <c:v>28.982635999999999</c:v>
                </c:pt>
                <c:pt idx="17">
                  <c:v>29.134381000000001</c:v>
                </c:pt>
                <c:pt idx="18">
                  <c:v>28.223931</c:v>
                </c:pt>
                <c:pt idx="19">
                  <c:v>26.403033000000001</c:v>
                </c:pt>
                <c:pt idx="20">
                  <c:v>27.161736999999999</c:v>
                </c:pt>
                <c:pt idx="21">
                  <c:v>22.609490000000001</c:v>
                </c:pt>
                <c:pt idx="22">
                  <c:v>24.644068000000001</c:v>
                </c:pt>
                <c:pt idx="23">
                  <c:v>21.438915000000001</c:v>
                </c:pt>
                <c:pt idx="24">
                  <c:v>17.450278999999998</c:v>
                </c:pt>
                <c:pt idx="25">
                  <c:v>20.441755000000001</c:v>
                </c:pt>
                <c:pt idx="26">
                  <c:v>16.951699999999999</c:v>
                </c:pt>
                <c:pt idx="27">
                  <c:v>12.39326</c:v>
                </c:pt>
                <c:pt idx="28">
                  <c:v>9.5442330000000002</c:v>
                </c:pt>
                <c:pt idx="29">
                  <c:v>9.045655</c:v>
                </c:pt>
                <c:pt idx="30">
                  <c:v>10.683845</c:v>
                </c:pt>
                <c:pt idx="31">
                  <c:v>6.8376609999999998</c:v>
                </c:pt>
                <c:pt idx="32">
                  <c:v>13.535966999999999</c:v>
                </c:pt>
                <c:pt idx="33">
                  <c:v>14.783963</c:v>
                </c:pt>
                <c:pt idx="34">
                  <c:v>14.495964000000001</c:v>
                </c:pt>
                <c:pt idx="35">
                  <c:v>13.151966</c:v>
                </c:pt>
                <c:pt idx="36">
                  <c:v>11.519971999999999</c:v>
                </c:pt>
                <c:pt idx="37">
                  <c:v>9.5039770000000008</c:v>
                </c:pt>
                <c:pt idx="38">
                  <c:v>8.9279779999999995</c:v>
                </c:pt>
                <c:pt idx="39">
                  <c:v>8.6399790000000003</c:v>
                </c:pt>
                <c:pt idx="40">
                  <c:v>11.999969</c:v>
                </c:pt>
                <c:pt idx="41">
                  <c:v>5.2799860000000001</c:v>
                </c:pt>
                <c:pt idx="42">
                  <c:v>10.769316</c:v>
                </c:pt>
                <c:pt idx="43">
                  <c:v>9.2475649999999998</c:v>
                </c:pt>
                <c:pt idx="44">
                  <c:v>9.6767760000000003</c:v>
                </c:pt>
                <c:pt idx="45">
                  <c:v>7.3356199999999996</c:v>
                </c:pt>
                <c:pt idx="46">
                  <c:v>7.413659</c:v>
                </c:pt>
                <c:pt idx="47">
                  <c:v>6.4771970000000003</c:v>
                </c:pt>
                <c:pt idx="48">
                  <c:v>0</c:v>
                </c:pt>
                <c:pt idx="49">
                  <c:v>0</c:v>
                </c:pt>
                <c:pt idx="50">
                  <c:v>8.1940449999999991</c:v>
                </c:pt>
                <c:pt idx="51">
                  <c:v>0</c:v>
                </c:pt>
                <c:pt idx="52">
                  <c:v>9.4816800000000008</c:v>
                </c:pt>
                <c:pt idx="53">
                  <c:v>8.8963900000000002</c:v>
                </c:pt>
                <c:pt idx="54">
                  <c:v>6.7893499999999998</c:v>
                </c:pt>
                <c:pt idx="55">
                  <c:v>6.2625900000000003</c:v>
                </c:pt>
                <c:pt idx="56">
                  <c:v>6.1455330000000004</c:v>
                </c:pt>
                <c:pt idx="57">
                  <c:v>6.0870030000000002</c:v>
                </c:pt>
                <c:pt idx="58">
                  <c:v>4.21408</c:v>
                </c:pt>
                <c:pt idx="59">
                  <c:v>4.331137</c:v>
                </c:pt>
                <c:pt idx="60">
                  <c:v>7.4916970000000003</c:v>
                </c:pt>
                <c:pt idx="61">
                  <c:v>2.3832710000000001</c:v>
                </c:pt>
                <c:pt idx="62">
                  <c:v>8.5136310000000002</c:v>
                </c:pt>
                <c:pt idx="63">
                  <c:v>5.6757530000000003</c:v>
                </c:pt>
                <c:pt idx="64">
                  <c:v>5.8553660000000001</c:v>
                </c:pt>
                <c:pt idx="65">
                  <c:v>4.4184669999999997</c:v>
                </c:pt>
                <c:pt idx="66">
                  <c:v>4.7776909999999999</c:v>
                </c:pt>
                <c:pt idx="67">
                  <c:v>4.7776909999999999</c:v>
                </c:pt>
                <c:pt idx="68">
                  <c:v>4.1670090000000002</c:v>
                </c:pt>
                <c:pt idx="69">
                  <c:v>3.7359390000000001</c:v>
                </c:pt>
                <c:pt idx="70">
                  <c:v>5.3524510000000003</c:v>
                </c:pt>
                <c:pt idx="71">
                  <c:v>2.658264</c:v>
                </c:pt>
                <c:pt idx="72">
                  <c:v>13.034291</c:v>
                </c:pt>
                <c:pt idx="73">
                  <c:v>9.8291369999999993</c:v>
                </c:pt>
                <c:pt idx="74">
                  <c:v>6.4103070000000004</c:v>
                </c:pt>
                <c:pt idx="75">
                  <c:v>5.1816649999999997</c:v>
                </c:pt>
                <c:pt idx="76">
                  <c:v>4.2735380000000003</c:v>
                </c:pt>
                <c:pt idx="77">
                  <c:v>4.487215</c:v>
                </c:pt>
                <c:pt idx="78">
                  <c:v>9.8347119999999997</c:v>
                </c:pt>
                <c:pt idx="79">
                  <c:v>4.2201190000000004</c:v>
                </c:pt>
                <c:pt idx="80">
                  <c:v>4.2201190000000004</c:v>
                </c:pt>
                <c:pt idx="81">
                  <c:v>3.1517339999999998</c:v>
                </c:pt>
                <c:pt idx="82">
                  <c:v>36.183860000000003</c:v>
                </c:pt>
                <c:pt idx="83">
                  <c:v>34.686261999999999</c:v>
                </c:pt>
                <c:pt idx="84">
                  <c:v>11.783816</c:v>
                </c:pt>
                <c:pt idx="85">
                  <c:v>28.599257999999999</c:v>
                </c:pt>
                <c:pt idx="86">
                  <c:v>30.048544</c:v>
                </c:pt>
                <c:pt idx="87">
                  <c:v>23.961539999999999</c:v>
                </c:pt>
                <c:pt idx="88">
                  <c:v>21.546063</c:v>
                </c:pt>
                <c:pt idx="89">
                  <c:v>11.401054999999999</c:v>
                </c:pt>
                <c:pt idx="90">
                  <c:v>8.8889569999999996</c:v>
                </c:pt>
                <c:pt idx="91">
                  <c:v>0</c:v>
                </c:pt>
                <c:pt idx="92">
                  <c:v>8.5507919999999995</c:v>
                </c:pt>
                <c:pt idx="93">
                  <c:v>8.5507919999999995</c:v>
                </c:pt>
                <c:pt idx="94">
                  <c:v>11.237546999999999</c:v>
                </c:pt>
                <c:pt idx="95">
                  <c:v>5.4106709999999998</c:v>
                </c:pt>
                <c:pt idx="96">
                  <c:v>4.7826459999999997</c:v>
                </c:pt>
                <c:pt idx="97">
                  <c:v>4.8309559999999996</c:v>
                </c:pt>
                <c:pt idx="98">
                  <c:v>5.4106709999999998</c:v>
                </c:pt>
                <c:pt idx="99">
                  <c:v>4.927575</c:v>
                </c:pt>
                <c:pt idx="100">
                  <c:v>5.3140520000000002</c:v>
                </c:pt>
                <c:pt idx="101">
                  <c:v>5.0241939999999996</c:v>
                </c:pt>
                <c:pt idx="102">
                  <c:v>54.625723999999998</c:v>
                </c:pt>
                <c:pt idx="103">
                  <c:v>53.972304999999999</c:v>
                </c:pt>
                <c:pt idx="104">
                  <c:v>53.841622999999998</c:v>
                </c:pt>
                <c:pt idx="105">
                  <c:v>48.483595999999999</c:v>
                </c:pt>
                <c:pt idx="106">
                  <c:v>44.040356000000003</c:v>
                </c:pt>
                <c:pt idx="107">
                  <c:v>47.699494000000001</c:v>
                </c:pt>
                <c:pt idx="108">
                  <c:v>51.097268</c:v>
                </c:pt>
                <c:pt idx="109">
                  <c:v>46.654029000000001</c:v>
                </c:pt>
                <c:pt idx="110">
                  <c:v>47.960863000000003</c:v>
                </c:pt>
                <c:pt idx="111">
                  <c:v>44.563088999999998</c:v>
                </c:pt>
              </c:numCache>
            </c:numRef>
          </c:xVal>
          <c:yVal>
            <c:numRef>
              <c:f>(SummDataTable!$BC$2:$BC$6,SummDataTable!$BC$9:$BC$15,SummDataTable!$BC$18:$BC$117)</c:f>
              <c:numCache>
                <c:formatCode>0.00</c:formatCode>
                <c:ptCount val="112"/>
                <c:pt idx="0">
                  <c:v>7.7157894736842101</c:v>
                </c:pt>
                <c:pt idx="1">
                  <c:v>7.9387500000000015</c:v>
                </c:pt>
                <c:pt idx="2">
                  <c:v>8.2110416666666666</c:v>
                </c:pt>
                <c:pt idx="3">
                  <c:v>5.5615624999999982</c:v>
                </c:pt>
                <c:pt idx="4">
                  <c:v>1.7661458333333322</c:v>
                </c:pt>
                <c:pt idx="5">
                  <c:v>7.3073913043478287</c:v>
                </c:pt>
                <c:pt idx="6">
                  <c:v>6.319687499999997</c:v>
                </c:pt>
                <c:pt idx="7">
                  <c:v>4.5886458333333309</c:v>
                </c:pt>
                <c:pt idx="8">
                  <c:v>1.8635416666666658</c:v>
                </c:pt>
                <c:pt idx="9">
                  <c:v>0.79854166666666693</c:v>
                </c:pt>
                <c:pt idx="10">
                  <c:v>0.75989583333333333</c:v>
                </c:pt>
                <c:pt idx="11">
                  <c:v>0.38354166666666673</c:v>
                </c:pt>
                <c:pt idx="12">
                  <c:v>8.5820338983050828</c:v>
                </c:pt>
                <c:pt idx="13">
                  <c:v>8.2655208333333317</c:v>
                </c:pt>
                <c:pt idx="14">
                  <c:v>7.5252083333333326</c:v>
                </c:pt>
                <c:pt idx="15">
                  <c:v>6.9889583333333318</c:v>
                </c:pt>
                <c:pt idx="16">
                  <c:v>7.3067708333333314</c:v>
                </c:pt>
                <c:pt idx="17">
                  <c:v>6.1220833333333333</c:v>
                </c:pt>
                <c:pt idx="18">
                  <c:v>2.9688541666666666</c:v>
                </c:pt>
                <c:pt idx="19">
                  <c:v>5.7152083333333321</c:v>
                </c:pt>
                <c:pt idx="20">
                  <c:v>6.1087499999999997</c:v>
                </c:pt>
                <c:pt idx="21">
                  <c:v>7.9902777777777771</c:v>
                </c:pt>
                <c:pt idx="22">
                  <c:v>9.1218367346938773</c:v>
                </c:pt>
                <c:pt idx="23">
                  <c:v>8.9602083333333322</c:v>
                </c:pt>
                <c:pt idx="24">
                  <c:v>8.6646875000000012</c:v>
                </c:pt>
                <c:pt idx="25">
                  <c:v>8.7693749999999984</c:v>
                </c:pt>
                <c:pt idx="26">
                  <c:v>8.568229166666665</c:v>
                </c:pt>
                <c:pt idx="27">
                  <c:v>8.3372916666666708</c:v>
                </c:pt>
                <c:pt idx="28">
                  <c:v>5.2211458333333338</c:v>
                </c:pt>
                <c:pt idx="29">
                  <c:v>7.3021874999999952</c:v>
                </c:pt>
                <c:pt idx="30">
                  <c:v>8.3638541666666679</c:v>
                </c:pt>
                <c:pt idx="31">
                  <c:v>9.5054545454545458</c:v>
                </c:pt>
                <c:pt idx="32">
                  <c:v>8.8983333333333352</c:v>
                </c:pt>
                <c:pt idx="33">
                  <c:v>7.8333333333333348</c:v>
                </c:pt>
                <c:pt idx="34">
                  <c:v>7.4460416666666633</c:v>
                </c:pt>
                <c:pt idx="35">
                  <c:v>7.0458333333333334</c:v>
                </c:pt>
                <c:pt idx="36">
                  <c:v>8.9447916666666689</c:v>
                </c:pt>
                <c:pt idx="37">
                  <c:v>6.8656249999999988</c:v>
                </c:pt>
                <c:pt idx="38">
                  <c:v>5.6721875000000024</c:v>
                </c:pt>
                <c:pt idx="39">
                  <c:v>6.5451041666666683</c:v>
                </c:pt>
                <c:pt idx="40">
                  <c:v>8.3684374999999971</c:v>
                </c:pt>
                <c:pt idx="41">
                  <c:v>7.2257692307692318</c:v>
                </c:pt>
                <c:pt idx="42">
                  <c:v>9.3030909090909102</c:v>
                </c:pt>
                <c:pt idx="43">
                  <c:v>8.6419791666666654</c:v>
                </c:pt>
                <c:pt idx="44">
                  <c:v>6.8326041666666653</c:v>
                </c:pt>
                <c:pt idx="45">
                  <c:v>6.6627083333333337</c:v>
                </c:pt>
                <c:pt idx="46">
                  <c:v>7.3228125000000013</c:v>
                </c:pt>
                <c:pt idx="47">
                  <c:v>7.0131249999999978</c:v>
                </c:pt>
                <c:pt idx="48">
                  <c:v>2.2678125000000007</c:v>
                </c:pt>
                <c:pt idx="49">
                  <c:v>4.1984375000000016</c:v>
                </c:pt>
                <c:pt idx="50">
                  <c:v>8.025520833333335</c:v>
                </c:pt>
                <c:pt idx="51">
                  <c:v>6.0628571428571432</c:v>
                </c:pt>
                <c:pt idx="52">
                  <c:v>8.2217857142857138</c:v>
                </c:pt>
                <c:pt idx="53">
                  <c:v>6.8733333333333348</c:v>
                </c:pt>
                <c:pt idx="54">
                  <c:v>5.7359374999999977</c:v>
                </c:pt>
                <c:pt idx="55">
                  <c:v>4.8747916666666633</c:v>
                </c:pt>
                <c:pt idx="56">
                  <c:v>4.3558333333333348</c:v>
                </c:pt>
                <c:pt idx="57">
                  <c:v>4.1475</c:v>
                </c:pt>
                <c:pt idx="58">
                  <c:v>0.1569791666666667</c:v>
                </c:pt>
                <c:pt idx="59">
                  <c:v>2.9529166666666651</c:v>
                </c:pt>
                <c:pt idx="60">
                  <c:v>5.7828125000000012</c:v>
                </c:pt>
                <c:pt idx="61">
                  <c:v>4.9054237288135596</c:v>
                </c:pt>
                <c:pt idx="62">
                  <c:v>8.5725000000000033</c:v>
                </c:pt>
                <c:pt idx="63">
                  <c:v>8.2113541666666681</c:v>
                </c:pt>
                <c:pt idx="64">
                  <c:v>7.0950000000000024</c:v>
                </c:pt>
                <c:pt idx="65">
                  <c:v>6.9088541666666652</c:v>
                </c:pt>
                <c:pt idx="66">
                  <c:v>5.6018749999999997</c:v>
                </c:pt>
                <c:pt idx="67">
                  <c:v>5.6515624999999989</c:v>
                </c:pt>
                <c:pt idx="68">
                  <c:v>1.5602083333333336</c:v>
                </c:pt>
                <c:pt idx="69">
                  <c:v>3.6671874999999994</c:v>
                </c:pt>
                <c:pt idx="70">
                  <c:v>8.0155208333333334</c:v>
                </c:pt>
                <c:pt idx="71">
                  <c:v>6.140983606557378</c:v>
                </c:pt>
                <c:pt idx="72">
                  <c:v>8.4668421052631579</c:v>
                </c:pt>
                <c:pt idx="73">
                  <c:v>8.3633333333333368</c:v>
                </c:pt>
                <c:pt idx="74">
                  <c:v>8.2398958333333336</c:v>
                </c:pt>
                <c:pt idx="75">
                  <c:v>7.7212500000000004</c:v>
                </c:pt>
                <c:pt idx="76">
                  <c:v>7.8320833333333333</c:v>
                </c:pt>
                <c:pt idx="77">
                  <c:v>6.9884375000000025</c:v>
                </c:pt>
                <c:pt idx="78">
                  <c:v>6.4397916666666672</c:v>
                </c:pt>
                <c:pt idx="79">
                  <c:v>6.0055208333333363</c:v>
                </c:pt>
                <c:pt idx="80">
                  <c:v>5.5984374999999993</c:v>
                </c:pt>
                <c:pt idx="81">
                  <c:v>5.3605</c:v>
                </c:pt>
                <c:pt idx="82">
                  <c:v>8.418571428571429</c:v>
                </c:pt>
                <c:pt idx="83">
                  <c:v>8.0070833333333287</c:v>
                </c:pt>
                <c:pt idx="84">
                  <c:v>7.9539583333333326</c:v>
                </c:pt>
                <c:pt idx="85">
                  <c:v>6.9662499999999996</c:v>
                </c:pt>
                <c:pt idx="86">
                  <c:v>5.9137499999999994</c:v>
                </c:pt>
                <c:pt idx="87">
                  <c:v>4.8902083333333328</c:v>
                </c:pt>
                <c:pt idx="88">
                  <c:v>1.1803124999999999</c:v>
                </c:pt>
                <c:pt idx="89">
                  <c:v>2.4946874999999999</c:v>
                </c:pt>
                <c:pt idx="90">
                  <c:v>1.426770833333334</c:v>
                </c:pt>
                <c:pt idx="91">
                  <c:v>0.73488372093023258</c:v>
                </c:pt>
                <c:pt idx="92">
                  <c:v>9.3692000000000046</c:v>
                </c:pt>
                <c:pt idx="93">
                  <c:v>9.1673958333333339</c:v>
                </c:pt>
                <c:pt idx="94">
                  <c:v>8.9165624999999995</c:v>
                </c:pt>
                <c:pt idx="95">
                  <c:v>8.8826041666666651</c:v>
                </c:pt>
                <c:pt idx="96">
                  <c:v>8.5929166666666639</c:v>
                </c:pt>
                <c:pt idx="97">
                  <c:v>8.8995833333333341</c:v>
                </c:pt>
                <c:pt idx="98">
                  <c:v>8.3185416666666647</c:v>
                </c:pt>
                <c:pt idx="99">
                  <c:v>8.9623958333333338</c:v>
                </c:pt>
                <c:pt idx="100">
                  <c:v>8.7473958333333286</c:v>
                </c:pt>
                <c:pt idx="101">
                  <c:v>9.7958333333333343</c:v>
                </c:pt>
                <c:pt idx="102">
                  <c:v>9.1288135593220385</c:v>
                </c:pt>
                <c:pt idx="103">
                  <c:v>8.9241666666666681</c:v>
                </c:pt>
                <c:pt idx="104">
                  <c:v>9.0221874999999994</c:v>
                </c:pt>
                <c:pt idx="105">
                  <c:v>8.765937500000005</c:v>
                </c:pt>
                <c:pt idx="106">
                  <c:v>8.4893750000000008</c:v>
                </c:pt>
                <c:pt idx="107">
                  <c:v>8.7578125000000018</c:v>
                </c:pt>
                <c:pt idx="108">
                  <c:v>8.7900000000000027</c:v>
                </c:pt>
                <c:pt idx="109">
                  <c:v>9.493645833333332</c:v>
                </c:pt>
                <c:pt idx="110">
                  <c:v>9.5461458333333304</c:v>
                </c:pt>
                <c:pt idx="111">
                  <c:v>10.159444444444446</c:v>
                </c:pt>
              </c:numCache>
            </c:numRef>
          </c:yVal>
          <c:smooth val="0"/>
          <c:extLst>
            <c:ext xmlns:c16="http://schemas.microsoft.com/office/drawing/2014/chart" uri="{C3380CC4-5D6E-409C-BE32-E72D297353CC}">
              <c16:uniqueId val="{00000000-E0D4-4E27-A649-3BE9ED7A467E}"/>
            </c:ext>
          </c:extLst>
        </c:ser>
        <c:dLbls>
          <c:showLegendKey val="0"/>
          <c:showVal val="0"/>
          <c:showCatName val="0"/>
          <c:showSerName val="0"/>
          <c:showPercent val="0"/>
          <c:showBubbleSize val="0"/>
        </c:dLbls>
        <c:axId val="1263822680"/>
        <c:axId val="1263823664"/>
      </c:scatterChart>
      <c:valAx>
        <c:axId val="126382268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RiffleArea</a:t>
                </a:r>
                <a:r>
                  <a:rPr lang="en-US" baseline="0"/>
                  <a:t> (m2)</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3823664"/>
        <c:crosses val="autoZero"/>
        <c:crossBetween val="midCat"/>
      </c:valAx>
      <c:valAx>
        <c:axId val="12638236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Avg DO Sample Date (mg/L)</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382268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RiffleArea and MaxDOonSampleDate - only 1st 0 ea site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SummDataTable!$BG$1</c:f>
              <c:strCache>
                <c:ptCount val="1"/>
                <c:pt idx="0">
                  <c:v>MaxDO_SampleDate</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2700" cap="rnd">
                <a:solidFill>
                  <a:schemeClr val="tx1">
                    <a:lumMod val="65000"/>
                    <a:lumOff val="35000"/>
                  </a:schemeClr>
                </a:solidFill>
                <a:prstDash val="solid"/>
              </a:ln>
              <a:effectLst/>
            </c:spPr>
            <c:trendlineType val="linear"/>
            <c:dispRSqr val="1"/>
            <c:dispEq val="0"/>
            <c:trendlineLbl>
              <c:layout>
                <c:manualLayout>
                  <c:x val="-4.4220909886264217E-2"/>
                  <c:y val="-0.13795020414114903"/>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(SummDataTable!$O$2:$O$6,SummDataTable!$O$9:$O$15,SummDataTable!$O$18:$O$117)</c:f>
              <c:numCache>
                <c:formatCode>0.00</c:formatCode>
                <c:ptCount val="112"/>
                <c:pt idx="0">
                  <c:v>11.619066999999999</c:v>
                </c:pt>
                <c:pt idx="1">
                  <c:v>11.287094</c:v>
                </c:pt>
                <c:pt idx="2">
                  <c:v>10.291174</c:v>
                </c:pt>
                <c:pt idx="3">
                  <c:v>8.0503540000000005</c:v>
                </c:pt>
                <c:pt idx="4">
                  <c:v>0</c:v>
                </c:pt>
                <c:pt idx="5">
                  <c:v>31.850242999999999</c:v>
                </c:pt>
                <c:pt idx="6">
                  <c:v>30.402507</c:v>
                </c:pt>
                <c:pt idx="7">
                  <c:v>26.848966999999998</c:v>
                </c:pt>
                <c:pt idx="8">
                  <c:v>11.594291999999999</c:v>
                </c:pt>
                <c:pt idx="9">
                  <c:v>8.2962369999999996</c:v>
                </c:pt>
                <c:pt idx="10">
                  <c:v>7.8595930000000003</c:v>
                </c:pt>
                <c:pt idx="11">
                  <c:v>0</c:v>
                </c:pt>
                <c:pt idx="12">
                  <c:v>37.783650000000002</c:v>
                </c:pt>
                <c:pt idx="13">
                  <c:v>37.480165</c:v>
                </c:pt>
                <c:pt idx="14">
                  <c:v>34.141852999999998</c:v>
                </c:pt>
                <c:pt idx="15">
                  <c:v>29.589606</c:v>
                </c:pt>
                <c:pt idx="16">
                  <c:v>28.982635999999999</c:v>
                </c:pt>
                <c:pt idx="17">
                  <c:v>29.134381000000001</c:v>
                </c:pt>
                <c:pt idx="18">
                  <c:v>28.223931</c:v>
                </c:pt>
                <c:pt idx="19">
                  <c:v>26.403033000000001</c:v>
                </c:pt>
                <c:pt idx="20">
                  <c:v>27.161736999999999</c:v>
                </c:pt>
                <c:pt idx="21">
                  <c:v>22.609490000000001</c:v>
                </c:pt>
                <c:pt idx="22">
                  <c:v>24.644068000000001</c:v>
                </c:pt>
                <c:pt idx="23">
                  <c:v>21.438915000000001</c:v>
                </c:pt>
                <c:pt idx="24">
                  <c:v>17.450278999999998</c:v>
                </c:pt>
                <c:pt idx="25">
                  <c:v>20.441755000000001</c:v>
                </c:pt>
                <c:pt idx="26">
                  <c:v>16.951699999999999</c:v>
                </c:pt>
                <c:pt idx="27">
                  <c:v>12.39326</c:v>
                </c:pt>
                <c:pt idx="28">
                  <c:v>9.5442330000000002</c:v>
                </c:pt>
                <c:pt idx="29">
                  <c:v>9.045655</c:v>
                </c:pt>
                <c:pt idx="30">
                  <c:v>10.683845</c:v>
                </c:pt>
                <c:pt idx="31">
                  <c:v>6.8376609999999998</c:v>
                </c:pt>
                <c:pt idx="32">
                  <c:v>13.535966999999999</c:v>
                </c:pt>
                <c:pt idx="33">
                  <c:v>14.783963</c:v>
                </c:pt>
                <c:pt idx="34">
                  <c:v>14.495964000000001</c:v>
                </c:pt>
                <c:pt idx="35">
                  <c:v>13.151966</c:v>
                </c:pt>
                <c:pt idx="36">
                  <c:v>11.519971999999999</c:v>
                </c:pt>
                <c:pt idx="37">
                  <c:v>9.5039770000000008</c:v>
                </c:pt>
                <c:pt idx="38">
                  <c:v>8.9279779999999995</c:v>
                </c:pt>
                <c:pt idx="39">
                  <c:v>8.6399790000000003</c:v>
                </c:pt>
                <c:pt idx="40">
                  <c:v>11.999969</c:v>
                </c:pt>
                <c:pt idx="41">
                  <c:v>5.2799860000000001</c:v>
                </c:pt>
                <c:pt idx="42">
                  <c:v>10.769316</c:v>
                </c:pt>
                <c:pt idx="43">
                  <c:v>9.2475649999999998</c:v>
                </c:pt>
                <c:pt idx="44">
                  <c:v>9.6767760000000003</c:v>
                </c:pt>
                <c:pt idx="45">
                  <c:v>7.3356199999999996</c:v>
                </c:pt>
                <c:pt idx="46">
                  <c:v>7.413659</c:v>
                </c:pt>
                <c:pt idx="47">
                  <c:v>6.4771970000000003</c:v>
                </c:pt>
                <c:pt idx="48">
                  <c:v>0</c:v>
                </c:pt>
                <c:pt idx="49">
                  <c:v>0</c:v>
                </c:pt>
                <c:pt idx="50">
                  <c:v>8.1940449999999991</c:v>
                </c:pt>
                <c:pt idx="51">
                  <c:v>0</c:v>
                </c:pt>
                <c:pt idx="52">
                  <c:v>9.4816800000000008</c:v>
                </c:pt>
                <c:pt idx="53">
                  <c:v>8.8963900000000002</c:v>
                </c:pt>
                <c:pt idx="54">
                  <c:v>6.7893499999999998</c:v>
                </c:pt>
                <c:pt idx="55">
                  <c:v>6.2625900000000003</c:v>
                </c:pt>
                <c:pt idx="56">
                  <c:v>6.1455330000000004</c:v>
                </c:pt>
                <c:pt idx="57">
                  <c:v>6.0870030000000002</c:v>
                </c:pt>
                <c:pt idx="58">
                  <c:v>4.21408</c:v>
                </c:pt>
                <c:pt idx="59">
                  <c:v>4.331137</c:v>
                </c:pt>
                <c:pt idx="60">
                  <c:v>7.4916970000000003</c:v>
                </c:pt>
                <c:pt idx="61">
                  <c:v>2.3832710000000001</c:v>
                </c:pt>
                <c:pt idx="62">
                  <c:v>8.5136310000000002</c:v>
                </c:pt>
                <c:pt idx="63">
                  <c:v>5.6757530000000003</c:v>
                </c:pt>
                <c:pt idx="64">
                  <c:v>5.8553660000000001</c:v>
                </c:pt>
                <c:pt idx="65">
                  <c:v>4.4184669999999997</c:v>
                </c:pt>
                <c:pt idx="66">
                  <c:v>4.7776909999999999</c:v>
                </c:pt>
                <c:pt idx="67">
                  <c:v>4.7776909999999999</c:v>
                </c:pt>
                <c:pt idx="68">
                  <c:v>4.1670090000000002</c:v>
                </c:pt>
                <c:pt idx="69">
                  <c:v>3.7359390000000001</c:v>
                </c:pt>
                <c:pt idx="70">
                  <c:v>5.3524510000000003</c:v>
                </c:pt>
                <c:pt idx="71">
                  <c:v>2.658264</c:v>
                </c:pt>
                <c:pt idx="72">
                  <c:v>13.034291</c:v>
                </c:pt>
                <c:pt idx="73">
                  <c:v>9.8291369999999993</c:v>
                </c:pt>
                <c:pt idx="74">
                  <c:v>6.4103070000000004</c:v>
                </c:pt>
                <c:pt idx="75">
                  <c:v>5.1816649999999997</c:v>
                </c:pt>
                <c:pt idx="76">
                  <c:v>4.2735380000000003</c:v>
                </c:pt>
                <c:pt idx="77">
                  <c:v>4.487215</c:v>
                </c:pt>
                <c:pt idx="78">
                  <c:v>9.8347119999999997</c:v>
                </c:pt>
                <c:pt idx="79">
                  <c:v>4.2201190000000004</c:v>
                </c:pt>
                <c:pt idx="80">
                  <c:v>4.2201190000000004</c:v>
                </c:pt>
                <c:pt idx="81">
                  <c:v>3.1517339999999998</c:v>
                </c:pt>
                <c:pt idx="82">
                  <c:v>36.183860000000003</c:v>
                </c:pt>
                <c:pt idx="83">
                  <c:v>34.686261999999999</c:v>
                </c:pt>
                <c:pt idx="84">
                  <c:v>11.783816</c:v>
                </c:pt>
                <c:pt idx="85">
                  <c:v>28.599257999999999</c:v>
                </c:pt>
                <c:pt idx="86">
                  <c:v>30.048544</c:v>
                </c:pt>
                <c:pt idx="87">
                  <c:v>23.961539999999999</c:v>
                </c:pt>
                <c:pt idx="88">
                  <c:v>21.546063</c:v>
                </c:pt>
                <c:pt idx="89">
                  <c:v>11.401054999999999</c:v>
                </c:pt>
                <c:pt idx="90">
                  <c:v>8.8889569999999996</c:v>
                </c:pt>
                <c:pt idx="91">
                  <c:v>0</c:v>
                </c:pt>
                <c:pt idx="92">
                  <c:v>8.5507919999999995</c:v>
                </c:pt>
                <c:pt idx="93">
                  <c:v>8.5507919999999995</c:v>
                </c:pt>
                <c:pt idx="94">
                  <c:v>11.237546999999999</c:v>
                </c:pt>
                <c:pt idx="95">
                  <c:v>5.4106709999999998</c:v>
                </c:pt>
                <c:pt idx="96">
                  <c:v>4.7826459999999997</c:v>
                </c:pt>
                <c:pt idx="97">
                  <c:v>4.8309559999999996</c:v>
                </c:pt>
                <c:pt idx="98">
                  <c:v>5.4106709999999998</c:v>
                </c:pt>
                <c:pt idx="99">
                  <c:v>4.927575</c:v>
                </c:pt>
                <c:pt idx="100">
                  <c:v>5.3140520000000002</c:v>
                </c:pt>
                <c:pt idx="101">
                  <c:v>5.0241939999999996</c:v>
                </c:pt>
                <c:pt idx="102">
                  <c:v>54.625723999999998</c:v>
                </c:pt>
                <c:pt idx="103">
                  <c:v>53.972304999999999</c:v>
                </c:pt>
                <c:pt idx="104">
                  <c:v>53.841622999999998</c:v>
                </c:pt>
                <c:pt idx="105">
                  <c:v>48.483595999999999</c:v>
                </c:pt>
                <c:pt idx="106">
                  <c:v>44.040356000000003</c:v>
                </c:pt>
                <c:pt idx="107">
                  <c:v>47.699494000000001</c:v>
                </c:pt>
                <c:pt idx="108">
                  <c:v>51.097268</c:v>
                </c:pt>
                <c:pt idx="109">
                  <c:v>46.654029000000001</c:v>
                </c:pt>
                <c:pt idx="110">
                  <c:v>47.960863000000003</c:v>
                </c:pt>
                <c:pt idx="111">
                  <c:v>44.563088999999998</c:v>
                </c:pt>
              </c:numCache>
            </c:numRef>
          </c:xVal>
          <c:yVal>
            <c:numRef>
              <c:f>(SummDataTable!$BG$2:$BG$6,SummDataTable!$BG$9:$BG$15,SummDataTable!$BG$18:$BG$117)</c:f>
              <c:numCache>
                <c:formatCode>0.00</c:formatCode>
                <c:ptCount val="112"/>
                <c:pt idx="0">
                  <c:v>8.19</c:v>
                </c:pt>
                <c:pt idx="1">
                  <c:v>8.7200000000000006</c:v>
                </c:pt>
                <c:pt idx="2">
                  <c:v>9.68</c:v>
                </c:pt>
                <c:pt idx="3">
                  <c:v>6.68</c:v>
                </c:pt>
                <c:pt idx="4">
                  <c:v>2.29</c:v>
                </c:pt>
                <c:pt idx="5">
                  <c:v>7.68</c:v>
                </c:pt>
                <c:pt idx="6">
                  <c:v>6.73</c:v>
                </c:pt>
                <c:pt idx="7">
                  <c:v>4.9800000000000004</c:v>
                </c:pt>
                <c:pt idx="8">
                  <c:v>2.36</c:v>
                </c:pt>
                <c:pt idx="9">
                  <c:v>2.42</c:v>
                </c:pt>
                <c:pt idx="10">
                  <c:v>2</c:v>
                </c:pt>
                <c:pt idx="11">
                  <c:v>1.03</c:v>
                </c:pt>
                <c:pt idx="12">
                  <c:v>8.93</c:v>
                </c:pt>
                <c:pt idx="13">
                  <c:v>8.93</c:v>
                </c:pt>
                <c:pt idx="14">
                  <c:v>8.33</c:v>
                </c:pt>
                <c:pt idx="15">
                  <c:v>7.59</c:v>
                </c:pt>
                <c:pt idx="16">
                  <c:v>8.57</c:v>
                </c:pt>
                <c:pt idx="17">
                  <c:v>7.45</c:v>
                </c:pt>
                <c:pt idx="18">
                  <c:v>11.15</c:v>
                </c:pt>
                <c:pt idx="19">
                  <c:v>6.82</c:v>
                </c:pt>
                <c:pt idx="20">
                  <c:v>6.78</c:v>
                </c:pt>
                <c:pt idx="21">
                  <c:v>8.36</c:v>
                </c:pt>
                <c:pt idx="22">
                  <c:v>9.8800000000000008</c:v>
                </c:pt>
                <c:pt idx="23">
                  <c:v>9.7100000000000009</c:v>
                </c:pt>
                <c:pt idx="24">
                  <c:v>9.7799999999999994</c:v>
                </c:pt>
                <c:pt idx="25">
                  <c:v>9.82</c:v>
                </c:pt>
                <c:pt idx="26">
                  <c:v>9.89</c:v>
                </c:pt>
                <c:pt idx="27">
                  <c:v>8.92</c:v>
                </c:pt>
                <c:pt idx="28">
                  <c:v>7.41</c:v>
                </c:pt>
                <c:pt idx="29">
                  <c:v>8.23</c:v>
                </c:pt>
                <c:pt idx="30">
                  <c:v>9.5</c:v>
                </c:pt>
                <c:pt idx="31">
                  <c:v>9.7899999999999991</c:v>
                </c:pt>
                <c:pt idx="32">
                  <c:v>9.0500000000000007</c:v>
                </c:pt>
                <c:pt idx="33">
                  <c:v>8.18</c:v>
                </c:pt>
                <c:pt idx="34">
                  <c:v>7.8</c:v>
                </c:pt>
                <c:pt idx="35">
                  <c:v>7.55</c:v>
                </c:pt>
                <c:pt idx="36">
                  <c:v>10.7</c:v>
                </c:pt>
                <c:pt idx="37">
                  <c:v>7.39</c:v>
                </c:pt>
                <c:pt idx="38">
                  <c:v>8.56</c:v>
                </c:pt>
                <c:pt idx="39">
                  <c:v>7.71</c:v>
                </c:pt>
                <c:pt idx="40">
                  <c:v>9.02</c:v>
                </c:pt>
                <c:pt idx="41">
                  <c:v>8.7100000000000009</c:v>
                </c:pt>
                <c:pt idx="42">
                  <c:v>9.5500000000000007</c:v>
                </c:pt>
                <c:pt idx="43">
                  <c:v>10.130000000000001</c:v>
                </c:pt>
                <c:pt idx="44">
                  <c:v>8.24</c:v>
                </c:pt>
                <c:pt idx="45">
                  <c:v>8.26</c:v>
                </c:pt>
                <c:pt idx="46">
                  <c:v>8.7899999999999991</c:v>
                </c:pt>
                <c:pt idx="47">
                  <c:v>7.91</c:v>
                </c:pt>
                <c:pt idx="48">
                  <c:v>4.12</c:v>
                </c:pt>
                <c:pt idx="49">
                  <c:v>4.83</c:v>
                </c:pt>
                <c:pt idx="50">
                  <c:v>8.64</c:v>
                </c:pt>
                <c:pt idx="51">
                  <c:v>6.73</c:v>
                </c:pt>
                <c:pt idx="52">
                  <c:v>8.51</c:v>
                </c:pt>
                <c:pt idx="53">
                  <c:v>7.34</c:v>
                </c:pt>
                <c:pt idx="54">
                  <c:v>6.18</c:v>
                </c:pt>
                <c:pt idx="55">
                  <c:v>5.99</c:v>
                </c:pt>
                <c:pt idx="56">
                  <c:v>5.24</c:v>
                </c:pt>
                <c:pt idx="57">
                  <c:v>4.8899999999999997</c:v>
                </c:pt>
                <c:pt idx="58">
                  <c:v>1.45</c:v>
                </c:pt>
                <c:pt idx="59">
                  <c:v>4.2300000000000004</c:v>
                </c:pt>
                <c:pt idx="60">
                  <c:v>6.23</c:v>
                </c:pt>
                <c:pt idx="61">
                  <c:v>5.43</c:v>
                </c:pt>
                <c:pt idx="62">
                  <c:v>8.77</c:v>
                </c:pt>
                <c:pt idx="63">
                  <c:v>8.6199999999999992</c:v>
                </c:pt>
                <c:pt idx="64">
                  <c:v>7.63</c:v>
                </c:pt>
                <c:pt idx="65">
                  <c:v>8.27</c:v>
                </c:pt>
                <c:pt idx="66">
                  <c:v>6.16</c:v>
                </c:pt>
                <c:pt idx="67">
                  <c:v>6.69</c:v>
                </c:pt>
                <c:pt idx="68">
                  <c:v>5.01</c:v>
                </c:pt>
                <c:pt idx="69">
                  <c:v>7.02</c:v>
                </c:pt>
                <c:pt idx="70">
                  <c:v>8.76</c:v>
                </c:pt>
                <c:pt idx="71">
                  <c:v>8.17</c:v>
                </c:pt>
                <c:pt idx="72">
                  <c:v>8.99</c:v>
                </c:pt>
                <c:pt idx="73">
                  <c:v>9.17</c:v>
                </c:pt>
                <c:pt idx="74">
                  <c:v>9.59</c:v>
                </c:pt>
                <c:pt idx="75">
                  <c:v>9.86</c:v>
                </c:pt>
                <c:pt idx="76">
                  <c:v>10.31</c:v>
                </c:pt>
                <c:pt idx="77">
                  <c:v>8.6</c:v>
                </c:pt>
                <c:pt idx="78">
                  <c:v>7.62</c:v>
                </c:pt>
                <c:pt idx="79">
                  <c:v>6.83</c:v>
                </c:pt>
                <c:pt idx="80">
                  <c:v>6.17</c:v>
                </c:pt>
                <c:pt idx="81">
                  <c:v>6.01</c:v>
                </c:pt>
                <c:pt idx="82">
                  <c:v>9</c:v>
                </c:pt>
                <c:pt idx="83">
                  <c:v>8.67</c:v>
                </c:pt>
                <c:pt idx="84">
                  <c:v>8.68</c:v>
                </c:pt>
                <c:pt idx="85">
                  <c:v>7.46</c:v>
                </c:pt>
                <c:pt idx="86">
                  <c:v>6.14</c:v>
                </c:pt>
                <c:pt idx="87">
                  <c:v>5.65</c:v>
                </c:pt>
                <c:pt idx="88">
                  <c:v>2.73</c:v>
                </c:pt>
                <c:pt idx="89">
                  <c:v>3.64</c:v>
                </c:pt>
                <c:pt idx="90">
                  <c:v>2.29</c:v>
                </c:pt>
                <c:pt idx="91">
                  <c:v>1.4</c:v>
                </c:pt>
                <c:pt idx="92">
                  <c:v>9.91</c:v>
                </c:pt>
                <c:pt idx="93">
                  <c:v>9.61</c:v>
                </c:pt>
                <c:pt idx="94">
                  <c:v>9.5399999999999991</c:v>
                </c:pt>
                <c:pt idx="95">
                  <c:v>9.67</c:v>
                </c:pt>
                <c:pt idx="96">
                  <c:v>9.5299999999999994</c:v>
                </c:pt>
                <c:pt idx="97">
                  <c:v>9.9700000000000006</c:v>
                </c:pt>
                <c:pt idx="98">
                  <c:v>9.14</c:v>
                </c:pt>
                <c:pt idx="99">
                  <c:v>9.65</c:v>
                </c:pt>
                <c:pt idx="100">
                  <c:v>9.5</c:v>
                </c:pt>
                <c:pt idx="101">
                  <c:v>10.35</c:v>
                </c:pt>
                <c:pt idx="102">
                  <c:v>9.58</c:v>
                </c:pt>
                <c:pt idx="103">
                  <c:v>9.33</c:v>
                </c:pt>
                <c:pt idx="104">
                  <c:v>9.69</c:v>
                </c:pt>
                <c:pt idx="105">
                  <c:v>9.41</c:v>
                </c:pt>
                <c:pt idx="106">
                  <c:v>9.0399999999999991</c:v>
                </c:pt>
                <c:pt idx="107">
                  <c:v>9.32</c:v>
                </c:pt>
                <c:pt idx="108">
                  <c:v>9.1</c:v>
                </c:pt>
                <c:pt idx="109">
                  <c:v>9.73</c:v>
                </c:pt>
                <c:pt idx="110">
                  <c:v>9.8000000000000007</c:v>
                </c:pt>
                <c:pt idx="111">
                  <c:v>10.37</c:v>
                </c:pt>
              </c:numCache>
            </c:numRef>
          </c:yVal>
          <c:smooth val="0"/>
          <c:extLst>
            <c:ext xmlns:c16="http://schemas.microsoft.com/office/drawing/2014/chart" uri="{C3380CC4-5D6E-409C-BE32-E72D297353CC}">
              <c16:uniqueId val="{00000000-B833-450D-8CA4-C64C92CBF742}"/>
            </c:ext>
          </c:extLst>
        </c:ser>
        <c:dLbls>
          <c:showLegendKey val="0"/>
          <c:showVal val="0"/>
          <c:showCatName val="0"/>
          <c:showSerName val="0"/>
          <c:showPercent val="0"/>
          <c:showBubbleSize val="0"/>
        </c:dLbls>
        <c:axId val="1263822680"/>
        <c:axId val="1263823664"/>
      </c:scatterChart>
      <c:valAx>
        <c:axId val="126382268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RiffleArea</a:t>
                </a:r>
                <a:r>
                  <a:rPr lang="en-US" baseline="0"/>
                  <a:t> (m2)</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3823664"/>
        <c:crosses val="autoZero"/>
        <c:crossBetween val="midCat"/>
      </c:valAx>
      <c:valAx>
        <c:axId val="12638236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Max DO Sample Date (mg/L)</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382268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RCT and MinDO_Interval - change to only 1st 0</a:t>
            </a:r>
            <a:r>
              <a:rPr lang="en-US" baseline="0"/>
              <a:t> ea site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SummDataTable!$BJ$1</c:f>
              <c:strCache>
                <c:ptCount val="1"/>
                <c:pt idx="0">
                  <c:v>MinDO_Interval</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2700" cap="rnd">
                <a:solidFill>
                  <a:schemeClr val="tx1">
                    <a:lumMod val="65000"/>
                    <a:lumOff val="35000"/>
                  </a:schemeClr>
                </a:solidFill>
                <a:prstDash val="solid"/>
              </a:ln>
              <a:effectLst/>
            </c:spPr>
            <c:trendlineType val="linear"/>
            <c:dispRSqr val="1"/>
            <c:dispEq val="0"/>
            <c:trendlineLbl>
              <c:layout>
                <c:manualLayout>
                  <c:x val="-5.2015529308836399E-2"/>
                  <c:y val="-1.5207421988918052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SummDataTable!$K$2:$K$117</c:f>
              <c:numCache>
                <c:formatCode>0.00</c:formatCode>
                <c:ptCount val="116"/>
                <c:pt idx="0">
                  <c:v>11.2776</c:v>
                </c:pt>
                <c:pt idx="1">
                  <c:v>9.7536000000000005</c:v>
                </c:pt>
                <c:pt idx="2">
                  <c:v>7.0103999999999997</c:v>
                </c:pt>
                <c:pt idx="3">
                  <c:v>4.5720000000000001</c:v>
                </c:pt>
                <c:pt idx="4">
                  <c:v>0</c:v>
                </c:pt>
                <c:pt idx="5">
                  <c:v>0</c:v>
                </c:pt>
                <c:pt idx="6">
                  <c:v>0</c:v>
                </c:pt>
                <c:pt idx="7">
                  <c:v>11.5824</c:v>
                </c:pt>
                <c:pt idx="8">
                  <c:v>9.7536000000000005</c:v>
                </c:pt>
                <c:pt idx="9">
                  <c:v>7.3151999999999999</c:v>
                </c:pt>
                <c:pt idx="10">
                  <c:v>0</c:v>
                </c:pt>
                <c:pt idx="11">
                  <c:v>0</c:v>
                </c:pt>
                <c:pt idx="12">
                  <c:v>0</c:v>
                </c:pt>
                <c:pt idx="13">
                  <c:v>0</c:v>
                </c:pt>
                <c:pt idx="14">
                  <c:v>0</c:v>
                </c:pt>
                <c:pt idx="15">
                  <c:v>0</c:v>
                </c:pt>
                <c:pt idx="16">
                  <c:v>20.116800000000001</c:v>
                </c:pt>
                <c:pt idx="17">
                  <c:v>18.5928</c:v>
                </c:pt>
                <c:pt idx="18">
                  <c:v>15.5448</c:v>
                </c:pt>
                <c:pt idx="19">
                  <c:v>15.5448</c:v>
                </c:pt>
                <c:pt idx="20">
                  <c:v>14.3256</c:v>
                </c:pt>
                <c:pt idx="21">
                  <c:v>15.24</c:v>
                </c:pt>
                <c:pt idx="22">
                  <c:v>12.4968</c:v>
                </c:pt>
                <c:pt idx="23">
                  <c:v>14.9352</c:v>
                </c:pt>
                <c:pt idx="24">
                  <c:v>12.801600000000001</c:v>
                </c:pt>
                <c:pt idx="25">
                  <c:v>11.5824</c:v>
                </c:pt>
                <c:pt idx="26">
                  <c:v>15.5448</c:v>
                </c:pt>
                <c:pt idx="27">
                  <c:v>14.9352</c:v>
                </c:pt>
                <c:pt idx="28">
                  <c:v>12.192</c:v>
                </c:pt>
                <c:pt idx="29">
                  <c:v>9.1440000000000001</c:v>
                </c:pt>
                <c:pt idx="30">
                  <c:v>9.7536000000000005</c:v>
                </c:pt>
                <c:pt idx="31">
                  <c:v>8.8391999999999999</c:v>
                </c:pt>
                <c:pt idx="32">
                  <c:v>7.62</c:v>
                </c:pt>
                <c:pt idx="33">
                  <c:v>7.0103999999999997</c:v>
                </c:pt>
                <c:pt idx="34">
                  <c:v>7.0103999999999997</c:v>
                </c:pt>
                <c:pt idx="35">
                  <c:v>6.0960000000000001</c:v>
                </c:pt>
                <c:pt idx="36">
                  <c:v>7.0103999999999997</c:v>
                </c:pt>
                <c:pt idx="37">
                  <c:v>4.8768000000000002</c:v>
                </c:pt>
                <c:pt idx="38">
                  <c:v>4.5720000000000001</c:v>
                </c:pt>
                <c:pt idx="39">
                  <c:v>3.3527999999999998</c:v>
                </c:pt>
                <c:pt idx="40">
                  <c:v>2.7431999999999999</c:v>
                </c:pt>
                <c:pt idx="41">
                  <c:v>3.3527999999999998</c:v>
                </c:pt>
                <c:pt idx="42">
                  <c:v>1.524</c:v>
                </c:pt>
                <c:pt idx="43">
                  <c:v>2.7431999999999999</c:v>
                </c:pt>
                <c:pt idx="44">
                  <c:v>3.3527999999999998</c:v>
                </c:pt>
                <c:pt idx="45">
                  <c:v>1.524</c:v>
                </c:pt>
                <c:pt idx="47">
                  <c:v>7.9248000000000003</c:v>
                </c:pt>
                <c:pt idx="48">
                  <c:v>6.7055999999999996</c:v>
                </c:pt>
                <c:pt idx="49">
                  <c:v>5.7911999999999999</c:v>
                </c:pt>
                <c:pt idx="50">
                  <c:v>4.8768000000000002</c:v>
                </c:pt>
                <c:pt idx="51">
                  <c:v>5.7911999999999999</c:v>
                </c:pt>
                <c:pt idx="52">
                  <c:v>0</c:v>
                </c:pt>
                <c:pt idx="53">
                  <c:v>0</c:v>
                </c:pt>
                <c:pt idx="54">
                  <c:v>5.4863999999999997</c:v>
                </c:pt>
                <c:pt idx="55">
                  <c:v>0</c:v>
                </c:pt>
                <c:pt idx="56" formatCode="General">
                  <c:v>7.01</c:v>
                </c:pt>
                <c:pt idx="57">
                  <c:v>5.4863999999999997</c:v>
                </c:pt>
                <c:pt idx="58">
                  <c:v>4.5720000000000001</c:v>
                </c:pt>
                <c:pt idx="59">
                  <c:v>3.3527999999999998</c:v>
                </c:pt>
                <c:pt idx="60">
                  <c:v>2.4384000000000001</c:v>
                </c:pt>
                <c:pt idx="61">
                  <c:v>3.6576</c:v>
                </c:pt>
                <c:pt idx="62">
                  <c:v>2.4384000000000001</c:v>
                </c:pt>
                <c:pt idx="63">
                  <c:v>2.1335999999999999</c:v>
                </c:pt>
                <c:pt idx="64">
                  <c:v>2.7431999999999999</c:v>
                </c:pt>
                <c:pt idx="65">
                  <c:v>0</c:v>
                </c:pt>
                <c:pt idx="66">
                  <c:v>9.7536000000000005</c:v>
                </c:pt>
                <c:pt idx="67">
                  <c:v>10.972799999999999</c:v>
                </c:pt>
                <c:pt idx="68">
                  <c:v>7.9248000000000003</c:v>
                </c:pt>
                <c:pt idx="69">
                  <c:v>5.4863999999999997</c:v>
                </c:pt>
                <c:pt idx="70">
                  <c:v>5.7911999999999999</c:v>
                </c:pt>
                <c:pt idx="71">
                  <c:v>5.4863999999999997</c:v>
                </c:pt>
                <c:pt idx="72">
                  <c:v>4.5720000000000001</c:v>
                </c:pt>
                <c:pt idx="73">
                  <c:v>3.3527999999999998</c:v>
                </c:pt>
                <c:pt idx="74">
                  <c:v>6.0960000000000001</c:v>
                </c:pt>
                <c:pt idx="75">
                  <c:v>3.048</c:v>
                </c:pt>
                <c:pt idx="76">
                  <c:v>15.849600000000001</c:v>
                </c:pt>
                <c:pt idx="77">
                  <c:v>14.6304</c:v>
                </c:pt>
                <c:pt idx="78">
                  <c:v>12.192</c:v>
                </c:pt>
                <c:pt idx="79">
                  <c:v>10.058400000000001</c:v>
                </c:pt>
                <c:pt idx="80">
                  <c:v>7.62</c:v>
                </c:pt>
                <c:pt idx="81">
                  <c:v>6.7055999999999996</c:v>
                </c:pt>
                <c:pt idx="82">
                  <c:v>4.8768000000000002</c:v>
                </c:pt>
                <c:pt idx="83">
                  <c:v>2.4384000000000001</c:v>
                </c:pt>
                <c:pt idx="84">
                  <c:v>3.048</c:v>
                </c:pt>
                <c:pt idx="85">
                  <c:v>2.1335999999999999</c:v>
                </c:pt>
                <c:pt idx="86">
                  <c:v>12.4968</c:v>
                </c:pt>
                <c:pt idx="87">
                  <c:v>9.4488000000000003</c:v>
                </c:pt>
                <c:pt idx="88">
                  <c:v>6.7055999999999996</c:v>
                </c:pt>
                <c:pt idx="89">
                  <c:v>6.1</c:v>
                </c:pt>
                <c:pt idx="90">
                  <c:v>4.8768000000000002</c:v>
                </c:pt>
                <c:pt idx="91">
                  <c:v>4.5720000000000001</c:v>
                </c:pt>
                <c:pt idx="92">
                  <c:v>3.048</c:v>
                </c:pt>
                <c:pt idx="93">
                  <c:v>2.4384000000000001</c:v>
                </c:pt>
                <c:pt idx="94">
                  <c:v>1.2192000000000001</c:v>
                </c:pt>
                <c:pt idx="95">
                  <c:v>0</c:v>
                </c:pt>
                <c:pt idx="96">
                  <c:v>25.908000000000001</c:v>
                </c:pt>
                <c:pt idx="97">
                  <c:v>21.945599999999999</c:v>
                </c:pt>
                <c:pt idx="98">
                  <c:v>18.288</c:v>
                </c:pt>
                <c:pt idx="99">
                  <c:v>14.3256</c:v>
                </c:pt>
                <c:pt idx="100">
                  <c:v>13.715999999999999</c:v>
                </c:pt>
                <c:pt idx="101">
                  <c:v>13.715999999999999</c:v>
                </c:pt>
                <c:pt idx="102">
                  <c:v>14.3256</c:v>
                </c:pt>
                <c:pt idx="103">
                  <c:v>13.106400000000001</c:v>
                </c:pt>
                <c:pt idx="104">
                  <c:v>13.106400000000001</c:v>
                </c:pt>
                <c:pt idx="105">
                  <c:v>14.9352</c:v>
                </c:pt>
                <c:pt idx="106">
                  <c:v>15.24</c:v>
                </c:pt>
                <c:pt idx="107">
                  <c:v>17.0688</c:v>
                </c:pt>
                <c:pt idx="108">
                  <c:v>14.6304</c:v>
                </c:pt>
                <c:pt idx="109">
                  <c:v>12.4968</c:v>
                </c:pt>
                <c:pt idx="110">
                  <c:v>12.192</c:v>
                </c:pt>
                <c:pt idx="111">
                  <c:v>6.0960000000000001</c:v>
                </c:pt>
                <c:pt idx="112">
                  <c:v>7.62</c:v>
                </c:pt>
                <c:pt idx="113">
                  <c:v>4.8768000000000002</c:v>
                </c:pt>
                <c:pt idx="114">
                  <c:v>5.4863999999999997</c:v>
                </c:pt>
                <c:pt idx="115">
                  <c:v>7.0103999999999997</c:v>
                </c:pt>
              </c:numCache>
            </c:numRef>
          </c:xVal>
          <c:yVal>
            <c:numRef>
              <c:f>SummDataTable!$BJ$2:$BJ$117</c:f>
              <c:numCache>
                <c:formatCode>0.00</c:formatCode>
                <c:ptCount val="116"/>
                <c:pt idx="0">
                  <c:v>6.38</c:v>
                </c:pt>
                <c:pt idx="1">
                  <c:v>6.36</c:v>
                </c:pt>
                <c:pt idx="2">
                  <c:v>5</c:v>
                </c:pt>
                <c:pt idx="3">
                  <c:v>1.07</c:v>
                </c:pt>
                <c:pt idx="4">
                  <c:v>0.74</c:v>
                </c:pt>
                <c:pt idx="7" formatCode="General">
                  <c:v>5.46</c:v>
                </c:pt>
                <c:pt idx="8" formatCode="General">
                  <c:v>4.45</c:v>
                </c:pt>
                <c:pt idx="9" formatCode="General">
                  <c:v>1.19</c:v>
                </c:pt>
                <c:pt idx="10" formatCode="General">
                  <c:v>0.09</c:v>
                </c:pt>
                <c:pt idx="11" formatCode="General">
                  <c:v>0</c:v>
                </c:pt>
                <c:pt idx="12" formatCode="General">
                  <c:v>0</c:v>
                </c:pt>
                <c:pt idx="16" formatCode="General">
                  <c:v>5.91</c:v>
                </c:pt>
                <c:pt idx="17" formatCode="General">
                  <c:v>7.04</c:v>
                </c:pt>
                <c:pt idx="18" formatCode="General">
                  <c:v>4.9000000000000004</c:v>
                </c:pt>
                <c:pt idx="19" formatCode="General">
                  <c:v>2.4</c:v>
                </c:pt>
                <c:pt idx="20" formatCode="General">
                  <c:v>0.77</c:v>
                </c:pt>
                <c:pt idx="21" formatCode="General">
                  <c:v>0</c:v>
                </c:pt>
                <c:pt idx="22" formatCode="General">
                  <c:v>0</c:v>
                </c:pt>
                <c:pt idx="23" formatCode="General">
                  <c:v>2.4700000000000002</c:v>
                </c:pt>
                <c:pt idx="24" formatCode="General">
                  <c:v>0</c:v>
                </c:pt>
                <c:pt idx="26" formatCode="General">
                  <c:v>7.03</c:v>
                </c:pt>
                <c:pt idx="27" formatCode="General">
                  <c:v>6.71</c:v>
                </c:pt>
                <c:pt idx="28" formatCode="General">
                  <c:v>6.76</c:v>
                </c:pt>
                <c:pt idx="29" formatCode="General">
                  <c:v>6.04</c:v>
                </c:pt>
                <c:pt idx="30" formatCode="General">
                  <c:v>6.06</c:v>
                </c:pt>
                <c:pt idx="31" formatCode="General">
                  <c:v>0.96</c:v>
                </c:pt>
                <c:pt idx="32" formatCode="General">
                  <c:v>3.2</c:v>
                </c:pt>
                <c:pt idx="33" formatCode="General">
                  <c:v>6.88</c:v>
                </c:pt>
                <c:pt idx="34" formatCode="General">
                  <c:v>8.6199999999999992</c:v>
                </c:pt>
                <c:pt idx="36" formatCode="General">
                  <c:v>6.52</c:v>
                </c:pt>
                <c:pt idx="37" formatCode="General">
                  <c:v>7.04</c:v>
                </c:pt>
                <c:pt idx="38" formatCode="General">
                  <c:v>6.3</c:v>
                </c:pt>
                <c:pt idx="39" formatCode="General">
                  <c:v>5.8</c:v>
                </c:pt>
                <c:pt idx="40" formatCode="General">
                  <c:v>6.22</c:v>
                </c:pt>
                <c:pt idx="41" formatCode="General">
                  <c:v>0</c:v>
                </c:pt>
                <c:pt idx="42" formatCode="General">
                  <c:v>0.34</c:v>
                </c:pt>
                <c:pt idx="43" formatCode="General">
                  <c:v>2.4900000000000002</c:v>
                </c:pt>
                <c:pt idx="44" formatCode="General">
                  <c:v>0</c:v>
                </c:pt>
                <c:pt idx="46" formatCode="General">
                  <c:v>6.5</c:v>
                </c:pt>
                <c:pt idx="47" formatCode="General">
                  <c:v>4.96</c:v>
                </c:pt>
                <c:pt idx="48" formatCode="General">
                  <c:v>3.06</c:v>
                </c:pt>
                <c:pt idx="49" formatCode="General">
                  <c:v>2.91</c:v>
                </c:pt>
                <c:pt idx="50" formatCode="General">
                  <c:v>2.5299999999999998</c:v>
                </c:pt>
                <c:pt idx="51" formatCode="General">
                  <c:v>1.5</c:v>
                </c:pt>
                <c:pt idx="52" formatCode="General">
                  <c:v>1.02</c:v>
                </c:pt>
                <c:pt idx="53" formatCode="General">
                  <c:v>3.96</c:v>
                </c:pt>
                <c:pt idx="54" formatCode="General">
                  <c:v>0</c:v>
                </c:pt>
                <c:pt idx="56" formatCode="General">
                  <c:v>5.59</c:v>
                </c:pt>
                <c:pt idx="57" formatCode="General">
                  <c:v>5.33</c:v>
                </c:pt>
                <c:pt idx="58" formatCode="General">
                  <c:v>1.82</c:v>
                </c:pt>
                <c:pt idx="59" formatCode="General">
                  <c:v>0</c:v>
                </c:pt>
                <c:pt idx="60" formatCode="General">
                  <c:v>1.27</c:v>
                </c:pt>
                <c:pt idx="61" formatCode="General">
                  <c:v>0</c:v>
                </c:pt>
                <c:pt idx="62" formatCode="General">
                  <c:v>0</c:v>
                </c:pt>
                <c:pt idx="63" formatCode="General">
                  <c:v>2.86</c:v>
                </c:pt>
                <c:pt idx="64" formatCode="General">
                  <c:v>0</c:v>
                </c:pt>
                <c:pt idx="76" formatCode="General">
                  <c:v>7.15</c:v>
                </c:pt>
                <c:pt idx="77" formatCode="General">
                  <c:v>7.26</c:v>
                </c:pt>
                <c:pt idx="78" formatCode="General">
                  <c:v>6.64</c:v>
                </c:pt>
                <c:pt idx="79" formatCode="General">
                  <c:v>6.22</c:v>
                </c:pt>
                <c:pt idx="80" formatCode="General">
                  <c:v>5.72</c:v>
                </c:pt>
                <c:pt idx="81" formatCode="General">
                  <c:v>4.72</c:v>
                </c:pt>
                <c:pt idx="82" formatCode="General">
                  <c:v>3.98</c:v>
                </c:pt>
                <c:pt idx="83" formatCode="General">
                  <c:v>2.5299999999999998</c:v>
                </c:pt>
                <c:pt idx="84" formatCode="General">
                  <c:v>0</c:v>
                </c:pt>
                <c:pt idx="86" formatCode="General">
                  <c:v>6.97</c:v>
                </c:pt>
                <c:pt idx="87" formatCode="General">
                  <c:v>6.88</c:v>
                </c:pt>
                <c:pt idx="88" formatCode="General">
                  <c:v>6.1</c:v>
                </c:pt>
                <c:pt idx="89" formatCode="General">
                  <c:v>5.7</c:v>
                </c:pt>
                <c:pt idx="90" formatCode="General">
                  <c:v>4</c:v>
                </c:pt>
                <c:pt idx="91" formatCode="General">
                  <c:v>0.47</c:v>
                </c:pt>
                <c:pt idx="92" formatCode="General">
                  <c:v>0.39</c:v>
                </c:pt>
                <c:pt idx="93" formatCode="General">
                  <c:v>0.39</c:v>
                </c:pt>
                <c:pt idx="94" formatCode="General">
                  <c:v>0</c:v>
                </c:pt>
                <c:pt idx="96" formatCode="General">
                  <c:v>8.1300000000000008</c:v>
                </c:pt>
                <c:pt idx="97" formatCode="General">
                  <c:v>7.5</c:v>
                </c:pt>
                <c:pt idx="98" formatCode="General">
                  <c:v>7.98</c:v>
                </c:pt>
                <c:pt idx="99" formatCode="General">
                  <c:v>7.93</c:v>
                </c:pt>
                <c:pt idx="100" formatCode="General">
                  <c:v>7.76</c:v>
                </c:pt>
                <c:pt idx="101" formatCode="General">
                  <c:v>7.16</c:v>
                </c:pt>
                <c:pt idx="102" formatCode="General">
                  <c:v>7.25</c:v>
                </c:pt>
                <c:pt idx="103" formatCode="General">
                  <c:v>8.36</c:v>
                </c:pt>
                <c:pt idx="104" formatCode="General">
                  <c:v>0</c:v>
                </c:pt>
                <c:pt idx="106" formatCode="General">
                  <c:v>8.0299999999999994</c:v>
                </c:pt>
                <c:pt idx="107" formatCode="General">
                  <c:v>8.4499999999999993</c:v>
                </c:pt>
                <c:pt idx="108" formatCode="General">
                  <c:v>8.24</c:v>
                </c:pt>
                <c:pt idx="109" formatCode="General">
                  <c:v>7.73</c:v>
                </c:pt>
                <c:pt idx="110" formatCode="General">
                  <c:v>7.18</c:v>
                </c:pt>
                <c:pt idx="111" formatCode="General">
                  <c:v>8.1300000000000008</c:v>
                </c:pt>
                <c:pt idx="112" formatCode="General">
                  <c:v>8.34</c:v>
                </c:pt>
                <c:pt idx="113" formatCode="General">
                  <c:v>9.41</c:v>
                </c:pt>
                <c:pt idx="114" formatCode="General">
                  <c:v>9.5</c:v>
                </c:pt>
              </c:numCache>
            </c:numRef>
          </c:yVal>
          <c:smooth val="0"/>
          <c:extLst>
            <c:ext xmlns:c16="http://schemas.microsoft.com/office/drawing/2014/chart" uri="{C3380CC4-5D6E-409C-BE32-E72D297353CC}">
              <c16:uniqueId val="{00000000-B674-4D93-8CD0-788567B0FA42}"/>
            </c:ext>
          </c:extLst>
        </c:ser>
        <c:dLbls>
          <c:showLegendKey val="0"/>
          <c:showVal val="0"/>
          <c:showCatName val="0"/>
          <c:showSerName val="0"/>
          <c:showPercent val="0"/>
          <c:showBubbleSize val="0"/>
        </c:dLbls>
        <c:axId val="1263822680"/>
        <c:axId val="1263823664"/>
      </c:scatterChart>
      <c:valAx>
        <c:axId val="126382268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RCT (cm)</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3823664"/>
        <c:crosses val="autoZero"/>
        <c:crossBetween val="midCat"/>
      </c:valAx>
      <c:valAx>
        <c:axId val="12638236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Cont DO (mg/L)</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382268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PoolMaxDepth and MinDO on SampleDate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SummDataTable!$AZ$1</c:f>
              <c:strCache>
                <c:ptCount val="1"/>
                <c:pt idx="0">
                  <c:v>MinDO_SampleDate</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2700" cap="rnd">
                <a:solidFill>
                  <a:schemeClr val="tx1">
                    <a:lumMod val="65000"/>
                    <a:lumOff val="35000"/>
                  </a:schemeClr>
                </a:solidFill>
                <a:prstDash val="solid"/>
              </a:ln>
              <a:effectLst/>
            </c:spPr>
            <c:trendlineType val="linear"/>
            <c:dispRSqr val="1"/>
            <c:dispEq val="0"/>
            <c:trendlineLbl>
              <c:layout>
                <c:manualLayout>
                  <c:x val="2.945100612423447E-3"/>
                  <c:y val="0.14941929133858267"/>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SummDataTable!$S$2:$S$117</c:f>
              <c:numCache>
                <c:formatCode>0.00</c:formatCode>
                <c:ptCount val="116"/>
                <c:pt idx="0">
                  <c:v>100.8888</c:v>
                </c:pt>
                <c:pt idx="1">
                  <c:v>96.621600000000001</c:v>
                </c:pt>
                <c:pt idx="2">
                  <c:v>96.926400000000001</c:v>
                </c:pt>
                <c:pt idx="3">
                  <c:v>85.953599999999994</c:v>
                </c:pt>
                <c:pt idx="4">
                  <c:v>64.922399999999996</c:v>
                </c:pt>
                <c:pt idx="5">
                  <c:v>38.404800000000002</c:v>
                </c:pt>
                <c:pt idx="6">
                  <c:v>0</c:v>
                </c:pt>
                <c:pt idx="7">
                  <c:v>56.387999999999998</c:v>
                </c:pt>
                <c:pt idx="8">
                  <c:v>56.692799999999998</c:v>
                </c:pt>
                <c:pt idx="9">
                  <c:v>54.863999999999997</c:v>
                </c:pt>
                <c:pt idx="10">
                  <c:v>53.949599999999997</c:v>
                </c:pt>
                <c:pt idx="11">
                  <c:v>53.949599999999997</c:v>
                </c:pt>
                <c:pt idx="12">
                  <c:v>53.035200000000003</c:v>
                </c:pt>
                <c:pt idx="13">
                  <c:v>33.832799999999999</c:v>
                </c:pt>
                <c:pt idx="14" formatCode="General">
                  <c:v>21.335999999999999</c:v>
                </c:pt>
                <c:pt idx="15">
                  <c:v>0</c:v>
                </c:pt>
                <c:pt idx="16">
                  <c:v>52.120800000000003</c:v>
                </c:pt>
                <c:pt idx="17">
                  <c:v>48.768000000000001</c:v>
                </c:pt>
                <c:pt idx="18">
                  <c:v>49.987200000000001</c:v>
                </c:pt>
                <c:pt idx="19">
                  <c:v>48.768000000000001</c:v>
                </c:pt>
                <c:pt idx="20">
                  <c:v>48.768000000000001</c:v>
                </c:pt>
                <c:pt idx="21">
                  <c:v>48.463200000000001</c:v>
                </c:pt>
                <c:pt idx="22">
                  <c:v>46.329599999999999</c:v>
                </c:pt>
                <c:pt idx="23">
                  <c:v>47.5488</c:v>
                </c:pt>
                <c:pt idx="24">
                  <c:v>46.9392</c:v>
                </c:pt>
                <c:pt idx="25">
                  <c:v>42.976799999999997</c:v>
                </c:pt>
                <c:pt idx="26">
                  <c:v>96.926400000000001</c:v>
                </c:pt>
                <c:pt idx="27">
                  <c:v>95.7072</c:v>
                </c:pt>
                <c:pt idx="28">
                  <c:v>95.0976</c:v>
                </c:pt>
                <c:pt idx="29">
                  <c:v>95.7072</c:v>
                </c:pt>
                <c:pt idx="30">
                  <c:v>93.268799999999999</c:v>
                </c:pt>
                <c:pt idx="31">
                  <c:v>95.0976</c:v>
                </c:pt>
                <c:pt idx="32">
                  <c:v>96.012</c:v>
                </c:pt>
                <c:pt idx="33">
                  <c:v>95.0976</c:v>
                </c:pt>
                <c:pt idx="34">
                  <c:v>95.0976</c:v>
                </c:pt>
                <c:pt idx="35">
                  <c:v>92.659199999999998</c:v>
                </c:pt>
                <c:pt idx="36">
                  <c:v>61.264800000000001</c:v>
                </c:pt>
                <c:pt idx="37">
                  <c:v>59.7408</c:v>
                </c:pt>
                <c:pt idx="38">
                  <c:v>59.1312</c:v>
                </c:pt>
                <c:pt idx="39">
                  <c:v>56.083199999999998</c:v>
                </c:pt>
                <c:pt idx="40">
                  <c:v>51.816000000000003</c:v>
                </c:pt>
                <c:pt idx="41">
                  <c:v>53.34</c:v>
                </c:pt>
                <c:pt idx="42">
                  <c:v>54.863999999999997</c:v>
                </c:pt>
                <c:pt idx="43">
                  <c:v>55.168799999999997</c:v>
                </c:pt>
                <c:pt idx="44">
                  <c:v>53.035200000000003</c:v>
                </c:pt>
                <c:pt idx="45">
                  <c:v>52.120800000000003</c:v>
                </c:pt>
                <c:pt idx="46">
                  <c:v>67.055999999999997</c:v>
                </c:pt>
                <c:pt idx="47">
                  <c:v>64.007999999999996</c:v>
                </c:pt>
                <c:pt idx="48">
                  <c:v>63.093600000000002</c:v>
                </c:pt>
                <c:pt idx="49">
                  <c:v>61.569600000000001</c:v>
                </c:pt>
                <c:pt idx="50">
                  <c:v>61.264800000000001</c:v>
                </c:pt>
                <c:pt idx="51">
                  <c:v>58.8264</c:v>
                </c:pt>
                <c:pt idx="52">
                  <c:v>47.244</c:v>
                </c:pt>
                <c:pt idx="53">
                  <c:v>47.5488</c:v>
                </c:pt>
                <c:pt idx="54">
                  <c:v>60.96</c:v>
                </c:pt>
                <c:pt idx="55">
                  <c:v>46.634399999999999</c:v>
                </c:pt>
                <c:pt idx="56">
                  <c:v>61.264800000000001</c:v>
                </c:pt>
                <c:pt idx="57">
                  <c:v>66.751199999999997</c:v>
                </c:pt>
                <c:pt idx="58">
                  <c:v>64.617599999999996</c:v>
                </c:pt>
                <c:pt idx="59">
                  <c:v>63.703200000000002</c:v>
                </c:pt>
                <c:pt idx="60">
                  <c:v>65.227199999999996</c:v>
                </c:pt>
                <c:pt idx="61">
                  <c:v>62.179200000000002</c:v>
                </c:pt>
                <c:pt idx="62">
                  <c:v>62.179200000000002</c:v>
                </c:pt>
                <c:pt idx="63">
                  <c:v>59.436</c:v>
                </c:pt>
                <c:pt idx="64">
                  <c:v>59.436</c:v>
                </c:pt>
                <c:pt idx="65">
                  <c:v>49.377600000000001</c:v>
                </c:pt>
                <c:pt idx="66">
                  <c:v>51.206400000000002</c:v>
                </c:pt>
                <c:pt idx="67">
                  <c:v>49.072800000000001</c:v>
                </c:pt>
                <c:pt idx="68">
                  <c:v>51.816000000000003</c:v>
                </c:pt>
                <c:pt idx="69">
                  <c:v>53.949599999999997</c:v>
                </c:pt>
                <c:pt idx="70">
                  <c:v>49.987200000000001</c:v>
                </c:pt>
                <c:pt idx="71">
                  <c:v>51.816000000000003</c:v>
                </c:pt>
                <c:pt idx="72">
                  <c:v>50.596800000000002</c:v>
                </c:pt>
                <c:pt idx="73">
                  <c:v>49.377600000000001</c:v>
                </c:pt>
                <c:pt idx="74">
                  <c:v>51.511200000000002</c:v>
                </c:pt>
                <c:pt idx="75">
                  <c:v>48.768000000000001</c:v>
                </c:pt>
                <c:pt idx="76">
                  <c:v>61.264800000000001</c:v>
                </c:pt>
                <c:pt idx="77">
                  <c:v>58.8264</c:v>
                </c:pt>
                <c:pt idx="78">
                  <c:v>59.7408</c:v>
                </c:pt>
                <c:pt idx="79">
                  <c:v>57.911999999999999</c:v>
                </c:pt>
                <c:pt idx="80">
                  <c:v>56.692799999999998</c:v>
                </c:pt>
                <c:pt idx="81">
                  <c:v>55.473599999999998</c:v>
                </c:pt>
                <c:pt idx="82">
                  <c:v>56.083199999999998</c:v>
                </c:pt>
                <c:pt idx="83">
                  <c:v>50.292000000000002</c:v>
                </c:pt>
                <c:pt idx="84">
                  <c:v>53.644799999999996</c:v>
                </c:pt>
                <c:pt idx="85">
                  <c:v>48.463200000000001</c:v>
                </c:pt>
                <c:pt idx="86">
                  <c:v>72.847200000000001</c:v>
                </c:pt>
                <c:pt idx="87">
                  <c:v>68.884799999999998</c:v>
                </c:pt>
                <c:pt idx="88">
                  <c:v>66.141599999999997</c:v>
                </c:pt>
                <c:pt idx="89">
                  <c:v>64.007999999999996</c:v>
                </c:pt>
                <c:pt idx="90">
                  <c:v>62.484000000000002</c:v>
                </c:pt>
                <c:pt idx="91">
                  <c:v>62.179200000000002</c:v>
                </c:pt>
                <c:pt idx="92">
                  <c:v>62.788800000000002</c:v>
                </c:pt>
                <c:pt idx="93">
                  <c:v>61.264800000000001</c:v>
                </c:pt>
                <c:pt idx="94">
                  <c:v>60.3504</c:v>
                </c:pt>
                <c:pt idx="95">
                  <c:v>58.216799999999999</c:v>
                </c:pt>
                <c:pt idx="96">
                  <c:v>78.028800000000004</c:v>
                </c:pt>
                <c:pt idx="97">
                  <c:v>82.905600000000007</c:v>
                </c:pt>
                <c:pt idx="98">
                  <c:v>80.467200000000005</c:v>
                </c:pt>
                <c:pt idx="99">
                  <c:v>79.857600000000005</c:v>
                </c:pt>
                <c:pt idx="100">
                  <c:v>78.333600000000004</c:v>
                </c:pt>
                <c:pt idx="101">
                  <c:v>79.552800000000005</c:v>
                </c:pt>
                <c:pt idx="102">
                  <c:v>79.552800000000005</c:v>
                </c:pt>
                <c:pt idx="103">
                  <c:v>79.857600000000005</c:v>
                </c:pt>
                <c:pt idx="104">
                  <c:v>80.162400000000005</c:v>
                </c:pt>
                <c:pt idx="105">
                  <c:v>81.076800000000006</c:v>
                </c:pt>
                <c:pt idx="106">
                  <c:v>98.755200000000002</c:v>
                </c:pt>
                <c:pt idx="107">
                  <c:v>97.231200000000001</c:v>
                </c:pt>
                <c:pt idx="108">
                  <c:v>89.001599999999996</c:v>
                </c:pt>
                <c:pt idx="109">
                  <c:v>97.536000000000001</c:v>
                </c:pt>
                <c:pt idx="110">
                  <c:v>95.7072</c:v>
                </c:pt>
                <c:pt idx="111">
                  <c:v>94.7928</c:v>
                </c:pt>
                <c:pt idx="112">
                  <c:v>94.183199999999999</c:v>
                </c:pt>
                <c:pt idx="113">
                  <c:v>95.7072</c:v>
                </c:pt>
                <c:pt idx="114">
                  <c:v>95.0976</c:v>
                </c:pt>
                <c:pt idx="115">
                  <c:v>93.878399999999999</c:v>
                </c:pt>
              </c:numCache>
            </c:numRef>
          </c:xVal>
          <c:yVal>
            <c:numRef>
              <c:f>SummDataTable!$AZ$2:$AZ$117</c:f>
              <c:numCache>
                <c:formatCode>0.00</c:formatCode>
                <c:ptCount val="116"/>
                <c:pt idx="0">
                  <c:v>7.19</c:v>
                </c:pt>
                <c:pt idx="1">
                  <c:v>7.31</c:v>
                </c:pt>
                <c:pt idx="2">
                  <c:v>6.86</c:v>
                </c:pt>
                <c:pt idx="3">
                  <c:v>5</c:v>
                </c:pt>
                <c:pt idx="4">
                  <c:v>1.1499999999999999</c:v>
                </c:pt>
                <c:pt idx="5">
                  <c:v>1.79</c:v>
                </c:pt>
                <c:pt idx="7">
                  <c:v>6.97</c:v>
                </c:pt>
                <c:pt idx="8">
                  <c:v>6.08</c:v>
                </c:pt>
                <c:pt idx="9">
                  <c:v>4.16</c:v>
                </c:pt>
                <c:pt idx="10">
                  <c:v>1.41</c:v>
                </c:pt>
                <c:pt idx="11">
                  <c:v>0.13</c:v>
                </c:pt>
                <c:pt idx="12">
                  <c:v>0</c:v>
                </c:pt>
                <c:pt idx="13">
                  <c:v>0</c:v>
                </c:pt>
                <c:pt idx="16">
                  <c:v>8.0399999999999991</c:v>
                </c:pt>
                <c:pt idx="17">
                  <c:v>7.93</c:v>
                </c:pt>
                <c:pt idx="18">
                  <c:v>6.77</c:v>
                </c:pt>
                <c:pt idx="19">
                  <c:v>5.91</c:v>
                </c:pt>
                <c:pt idx="20">
                  <c:v>4.7699999999999996</c:v>
                </c:pt>
                <c:pt idx="21">
                  <c:v>3.3</c:v>
                </c:pt>
                <c:pt idx="22">
                  <c:v>0</c:v>
                </c:pt>
                <c:pt idx="23">
                  <c:v>3.9</c:v>
                </c:pt>
                <c:pt idx="24">
                  <c:v>4.74</c:v>
                </c:pt>
                <c:pt idx="25">
                  <c:v>7.59</c:v>
                </c:pt>
                <c:pt idx="26">
                  <c:v>8.44</c:v>
                </c:pt>
                <c:pt idx="27">
                  <c:v>8.1999999999999993</c:v>
                </c:pt>
                <c:pt idx="28">
                  <c:v>6.71</c:v>
                </c:pt>
                <c:pt idx="29">
                  <c:v>8.35</c:v>
                </c:pt>
                <c:pt idx="30">
                  <c:v>7.53</c:v>
                </c:pt>
                <c:pt idx="31">
                  <c:v>7.32</c:v>
                </c:pt>
                <c:pt idx="32">
                  <c:v>1.55</c:v>
                </c:pt>
                <c:pt idx="33">
                  <c:v>6.47</c:v>
                </c:pt>
                <c:pt idx="34">
                  <c:v>7.25</c:v>
                </c:pt>
                <c:pt idx="35">
                  <c:v>9.2100000000000009</c:v>
                </c:pt>
                <c:pt idx="36">
                  <c:v>8.69</c:v>
                </c:pt>
                <c:pt idx="37">
                  <c:v>7.48</c:v>
                </c:pt>
                <c:pt idx="38">
                  <c:v>7.09</c:v>
                </c:pt>
                <c:pt idx="39">
                  <c:v>6.3</c:v>
                </c:pt>
                <c:pt idx="40">
                  <c:v>6.65</c:v>
                </c:pt>
                <c:pt idx="41">
                  <c:v>6.39</c:v>
                </c:pt>
                <c:pt idx="42">
                  <c:v>0.75</c:v>
                </c:pt>
                <c:pt idx="43">
                  <c:v>3.18</c:v>
                </c:pt>
                <c:pt idx="44">
                  <c:v>6.97</c:v>
                </c:pt>
                <c:pt idx="45">
                  <c:v>4.2699999999999996</c:v>
                </c:pt>
                <c:pt idx="46">
                  <c:v>8.9499999999999993</c:v>
                </c:pt>
                <c:pt idx="47">
                  <c:v>7.75</c:v>
                </c:pt>
                <c:pt idx="48">
                  <c:v>5.64</c:v>
                </c:pt>
                <c:pt idx="49">
                  <c:v>5.38</c:v>
                </c:pt>
                <c:pt idx="50">
                  <c:v>6.76</c:v>
                </c:pt>
                <c:pt idx="51">
                  <c:v>6.36</c:v>
                </c:pt>
                <c:pt idx="52">
                  <c:v>1.55</c:v>
                </c:pt>
                <c:pt idx="53">
                  <c:v>3.56</c:v>
                </c:pt>
                <c:pt idx="54">
                  <c:v>5.91</c:v>
                </c:pt>
                <c:pt idx="55">
                  <c:v>5.78</c:v>
                </c:pt>
                <c:pt idx="56">
                  <c:v>7.65</c:v>
                </c:pt>
                <c:pt idx="57">
                  <c:v>6.46</c:v>
                </c:pt>
                <c:pt idx="58">
                  <c:v>5.46</c:v>
                </c:pt>
                <c:pt idx="59">
                  <c:v>3.84</c:v>
                </c:pt>
                <c:pt idx="60">
                  <c:v>3.3</c:v>
                </c:pt>
                <c:pt idx="61">
                  <c:v>3.41</c:v>
                </c:pt>
                <c:pt idx="62">
                  <c:v>0</c:v>
                </c:pt>
                <c:pt idx="63">
                  <c:v>1.34</c:v>
                </c:pt>
                <c:pt idx="64">
                  <c:v>4.97</c:v>
                </c:pt>
                <c:pt idx="65">
                  <c:v>3.82</c:v>
                </c:pt>
                <c:pt idx="66">
                  <c:v>8.17</c:v>
                </c:pt>
                <c:pt idx="67">
                  <c:v>7.85</c:v>
                </c:pt>
                <c:pt idx="68">
                  <c:v>6.26</c:v>
                </c:pt>
                <c:pt idx="69">
                  <c:v>5.78</c:v>
                </c:pt>
                <c:pt idx="70">
                  <c:v>4.78</c:v>
                </c:pt>
                <c:pt idx="71">
                  <c:v>4.4000000000000004</c:v>
                </c:pt>
                <c:pt idx="72">
                  <c:v>0</c:v>
                </c:pt>
                <c:pt idx="73">
                  <c:v>0.03</c:v>
                </c:pt>
                <c:pt idx="74">
                  <c:v>7.28</c:v>
                </c:pt>
                <c:pt idx="75">
                  <c:v>2.78</c:v>
                </c:pt>
                <c:pt idx="76">
                  <c:v>8.23</c:v>
                </c:pt>
                <c:pt idx="77">
                  <c:v>7.84</c:v>
                </c:pt>
                <c:pt idx="78">
                  <c:v>7.38</c:v>
                </c:pt>
                <c:pt idx="79">
                  <c:v>6.64</c:v>
                </c:pt>
                <c:pt idx="80">
                  <c:v>6.43</c:v>
                </c:pt>
                <c:pt idx="81">
                  <c:v>6.16</c:v>
                </c:pt>
                <c:pt idx="82">
                  <c:v>5.42</c:v>
                </c:pt>
                <c:pt idx="83">
                  <c:v>4.88</c:v>
                </c:pt>
                <c:pt idx="84">
                  <c:v>5.18</c:v>
                </c:pt>
                <c:pt idx="85">
                  <c:v>4.7699999999999996</c:v>
                </c:pt>
                <c:pt idx="86">
                  <c:v>8.08</c:v>
                </c:pt>
                <c:pt idx="87">
                  <c:v>7.53</c:v>
                </c:pt>
                <c:pt idx="88">
                  <c:v>7.4</c:v>
                </c:pt>
                <c:pt idx="89">
                  <c:v>6.53</c:v>
                </c:pt>
                <c:pt idx="90">
                  <c:v>5.7</c:v>
                </c:pt>
                <c:pt idx="91">
                  <c:v>3.92</c:v>
                </c:pt>
                <c:pt idx="92">
                  <c:v>0.47</c:v>
                </c:pt>
                <c:pt idx="93">
                  <c:v>1.87</c:v>
                </c:pt>
                <c:pt idx="94">
                  <c:v>0.64</c:v>
                </c:pt>
                <c:pt idx="95">
                  <c:v>0.39</c:v>
                </c:pt>
                <c:pt idx="96">
                  <c:v>9.15</c:v>
                </c:pt>
                <c:pt idx="97">
                  <c:v>8.81</c:v>
                </c:pt>
                <c:pt idx="98">
                  <c:v>8.1300000000000008</c:v>
                </c:pt>
                <c:pt idx="99">
                  <c:v>8.1199999999999992</c:v>
                </c:pt>
                <c:pt idx="100">
                  <c:v>7.9</c:v>
                </c:pt>
                <c:pt idx="101">
                  <c:v>8.2200000000000006</c:v>
                </c:pt>
                <c:pt idx="102">
                  <c:v>7.71</c:v>
                </c:pt>
                <c:pt idx="103">
                  <c:v>8.41</c:v>
                </c:pt>
                <c:pt idx="104">
                  <c:v>8.33</c:v>
                </c:pt>
                <c:pt idx="105">
                  <c:v>9.0299999999999994</c:v>
                </c:pt>
                <c:pt idx="106">
                  <c:v>8.85</c:v>
                </c:pt>
                <c:pt idx="107">
                  <c:v>8.6</c:v>
                </c:pt>
                <c:pt idx="108">
                  <c:v>8.6300000000000008</c:v>
                </c:pt>
                <c:pt idx="109">
                  <c:v>8.31</c:v>
                </c:pt>
                <c:pt idx="110">
                  <c:v>7.72</c:v>
                </c:pt>
                <c:pt idx="111">
                  <c:v>8.31</c:v>
                </c:pt>
                <c:pt idx="112">
                  <c:v>8.56</c:v>
                </c:pt>
                <c:pt idx="113">
                  <c:v>9.24</c:v>
                </c:pt>
                <c:pt idx="114">
                  <c:v>9.34</c:v>
                </c:pt>
                <c:pt idx="115">
                  <c:v>9.9600000000000009</c:v>
                </c:pt>
              </c:numCache>
            </c:numRef>
          </c:yVal>
          <c:smooth val="0"/>
          <c:extLst>
            <c:ext xmlns:c16="http://schemas.microsoft.com/office/drawing/2014/chart" uri="{C3380CC4-5D6E-409C-BE32-E72D297353CC}">
              <c16:uniqueId val="{00000000-AFBE-4304-AD46-1C7DDE54A27E}"/>
            </c:ext>
          </c:extLst>
        </c:ser>
        <c:dLbls>
          <c:showLegendKey val="0"/>
          <c:showVal val="0"/>
          <c:showCatName val="0"/>
          <c:showSerName val="0"/>
          <c:showPercent val="0"/>
          <c:showBubbleSize val="0"/>
        </c:dLbls>
        <c:axId val="1263822680"/>
        <c:axId val="1263823664"/>
      </c:scatterChart>
      <c:valAx>
        <c:axId val="126382268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PoolMaxDepth (cm)</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3823664"/>
        <c:crosses val="autoZero"/>
        <c:crossBetween val="midCat"/>
      </c:valAx>
      <c:valAx>
        <c:axId val="12638236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Min DO Sample Date (mg/L)</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382268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PoolMaxDepth and AvgDO on SampleDate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SummDataTable!$BC$1</c:f>
              <c:strCache>
                <c:ptCount val="1"/>
                <c:pt idx="0">
                  <c:v>AvgDO_SampleDate</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2700" cap="rnd">
                <a:solidFill>
                  <a:schemeClr val="tx1">
                    <a:lumMod val="65000"/>
                    <a:lumOff val="35000"/>
                  </a:schemeClr>
                </a:solidFill>
                <a:prstDash val="solid"/>
              </a:ln>
              <a:effectLst/>
            </c:spPr>
            <c:trendlineType val="linear"/>
            <c:dispRSqr val="1"/>
            <c:dispEq val="0"/>
            <c:trendlineLbl>
              <c:layout>
                <c:manualLayout>
                  <c:x val="2.945100612423447E-3"/>
                  <c:y val="0.14941929133858267"/>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SummDataTable!$S$2:$S$117</c:f>
              <c:numCache>
                <c:formatCode>0.00</c:formatCode>
                <c:ptCount val="116"/>
                <c:pt idx="0">
                  <c:v>100.8888</c:v>
                </c:pt>
                <c:pt idx="1">
                  <c:v>96.621600000000001</c:v>
                </c:pt>
                <c:pt idx="2">
                  <c:v>96.926400000000001</c:v>
                </c:pt>
                <c:pt idx="3">
                  <c:v>85.953599999999994</c:v>
                </c:pt>
                <c:pt idx="4">
                  <c:v>64.922399999999996</c:v>
                </c:pt>
                <c:pt idx="5">
                  <c:v>38.404800000000002</c:v>
                </c:pt>
                <c:pt idx="6">
                  <c:v>0</c:v>
                </c:pt>
                <c:pt idx="7">
                  <c:v>56.387999999999998</c:v>
                </c:pt>
                <c:pt idx="8">
                  <c:v>56.692799999999998</c:v>
                </c:pt>
                <c:pt idx="9">
                  <c:v>54.863999999999997</c:v>
                </c:pt>
                <c:pt idx="10">
                  <c:v>53.949599999999997</c:v>
                </c:pt>
                <c:pt idx="11">
                  <c:v>53.949599999999997</c:v>
                </c:pt>
                <c:pt idx="12">
                  <c:v>53.035200000000003</c:v>
                </c:pt>
                <c:pt idx="13">
                  <c:v>33.832799999999999</c:v>
                </c:pt>
                <c:pt idx="14" formatCode="General">
                  <c:v>21.335999999999999</c:v>
                </c:pt>
                <c:pt idx="15">
                  <c:v>0</c:v>
                </c:pt>
                <c:pt idx="16">
                  <c:v>52.120800000000003</c:v>
                </c:pt>
                <c:pt idx="17">
                  <c:v>48.768000000000001</c:v>
                </c:pt>
                <c:pt idx="18">
                  <c:v>49.987200000000001</c:v>
                </c:pt>
                <c:pt idx="19">
                  <c:v>48.768000000000001</c:v>
                </c:pt>
                <c:pt idx="20">
                  <c:v>48.768000000000001</c:v>
                </c:pt>
                <c:pt idx="21">
                  <c:v>48.463200000000001</c:v>
                </c:pt>
                <c:pt idx="22">
                  <c:v>46.329599999999999</c:v>
                </c:pt>
                <c:pt idx="23">
                  <c:v>47.5488</c:v>
                </c:pt>
                <c:pt idx="24">
                  <c:v>46.9392</c:v>
                </c:pt>
                <c:pt idx="25">
                  <c:v>42.976799999999997</c:v>
                </c:pt>
                <c:pt idx="26">
                  <c:v>96.926400000000001</c:v>
                </c:pt>
                <c:pt idx="27">
                  <c:v>95.7072</c:v>
                </c:pt>
                <c:pt idx="28">
                  <c:v>95.0976</c:v>
                </c:pt>
                <c:pt idx="29">
                  <c:v>95.7072</c:v>
                </c:pt>
                <c:pt idx="30">
                  <c:v>93.268799999999999</c:v>
                </c:pt>
                <c:pt idx="31">
                  <c:v>95.0976</c:v>
                </c:pt>
                <c:pt idx="32">
                  <c:v>96.012</c:v>
                </c:pt>
                <c:pt idx="33">
                  <c:v>95.0976</c:v>
                </c:pt>
                <c:pt idx="34">
                  <c:v>95.0976</c:v>
                </c:pt>
                <c:pt idx="35">
                  <c:v>92.659199999999998</c:v>
                </c:pt>
                <c:pt idx="36">
                  <c:v>61.264800000000001</c:v>
                </c:pt>
                <c:pt idx="37">
                  <c:v>59.7408</c:v>
                </c:pt>
                <c:pt idx="38">
                  <c:v>59.1312</c:v>
                </c:pt>
                <c:pt idx="39">
                  <c:v>56.083199999999998</c:v>
                </c:pt>
                <c:pt idx="40">
                  <c:v>51.816000000000003</c:v>
                </c:pt>
                <c:pt idx="41">
                  <c:v>53.34</c:v>
                </c:pt>
                <c:pt idx="42">
                  <c:v>54.863999999999997</c:v>
                </c:pt>
                <c:pt idx="43">
                  <c:v>55.168799999999997</c:v>
                </c:pt>
                <c:pt idx="44">
                  <c:v>53.035200000000003</c:v>
                </c:pt>
                <c:pt idx="45">
                  <c:v>52.120800000000003</c:v>
                </c:pt>
                <c:pt idx="46">
                  <c:v>67.055999999999997</c:v>
                </c:pt>
                <c:pt idx="47">
                  <c:v>64.007999999999996</c:v>
                </c:pt>
                <c:pt idx="48">
                  <c:v>63.093600000000002</c:v>
                </c:pt>
                <c:pt idx="49">
                  <c:v>61.569600000000001</c:v>
                </c:pt>
                <c:pt idx="50">
                  <c:v>61.264800000000001</c:v>
                </c:pt>
                <c:pt idx="51">
                  <c:v>58.8264</c:v>
                </c:pt>
                <c:pt idx="52">
                  <c:v>47.244</c:v>
                </c:pt>
                <c:pt idx="53">
                  <c:v>47.5488</c:v>
                </c:pt>
                <c:pt idx="54">
                  <c:v>60.96</c:v>
                </c:pt>
                <c:pt idx="55">
                  <c:v>46.634399999999999</c:v>
                </c:pt>
                <c:pt idx="56">
                  <c:v>61.264800000000001</c:v>
                </c:pt>
                <c:pt idx="57">
                  <c:v>66.751199999999997</c:v>
                </c:pt>
                <c:pt idx="58">
                  <c:v>64.617599999999996</c:v>
                </c:pt>
                <c:pt idx="59">
                  <c:v>63.703200000000002</c:v>
                </c:pt>
                <c:pt idx="60">
                  <c:v>65.227199999999996</c:v>
                </c:pt>
                <c:pt idx="61">
                  <c:v>62.179200000000002</c:v>
                </c:pt>
                <c:pt idx="62">
                  <c:v>62.179200000000002</c:v>
                </c:pt>
                <c:pt idx="63">
                  <c:v>59.436</c:v>
                </c:pt>
                <c:pt idx="64">
                  <c:v>59.436</c:v>
                </c:pt>
                <c:pt idx="65">
                  <c:v>49.377600000000001</c:v>
                </c:pt>
                <c:pt idx="66">
                  <c:v>51.206400000000002</c:v>
                </c:pt>
                <c:pt idx="67">
                  <c:v>49.072800000000001</c:v>
                </c:pt>
                <c:pt idx="68">
                  <c:v>51.816000000000003</c:v>
                </c:pt>
                <c:pt idx="69">
                  <c:v>53.949599999999997</c:v>
                </c:pt>
                <c:pt idx="70">
                  <c:v>49.987200000000001</c:v>
                </c:pt>
                <c:pt idx="71">
                  <c:v>51.816000000000003</c:v>
                </c:pt>
                <c:pt idx="72">
                  <c:v>50.596800000000002</c:v>
                </c:pt>
                <c:pt idx="73">
                  <c:v>49.377600000000001</c:v>
                </c:pt>
                <c:pt idx="74">
                  <c:v>51.511200000000002</c:v>
                </c:pt>
                <c:pt idx="75">
                  <c:v>48.768000000000001</c:v>
                </c:pt>
                <c:pt idx="76">
                  <c:v>61.264800000000001</c:v>
                </c:pt>
                <c:pt idx="77">
                  <c:v>58.8264</c:v>
                </c:pt>
                <c:pt idx="78">
                  <c:v>59.7408</c:v>
                </c:pt>
                <c:pt idx="79">
                  <c:v>57.911999999999999</c:v>
                </c:pt>
                <c:pt idx="80">
                  <c:v>56.692799999999998</c:v>
                </c:pt>
                <c:pt idx="81">
                  <c:v>55.473599999999998</c:v>
                </c:pt>
                <c:pt idx="82">
                  <c:v>56.083199999999998</c:v>
                </c:pt>
                <c:pt idx="83">
                  <c:v>50.292000000000002</c:v>
                </c:pt>
                <c:pt idx="84">
                  <c:v>53.644799999999996</c:v>
                </c:pt>
                <c:pt idx="85">
                  <c:v>48.463200000000001</c:v>
                </c:pt>
                <c:pt idx="86">
                  <c:v>72.847200000000001</c:v>
                </c:pt>
                <c:pt idx="87">
                  <c:v>68.884799999999998</c:v>
                </c:pt>
                <c:pt idx="88">
                  <c:v>66.141599999999997</c:v>
                </c:pt>
                <c:pt idx="89">
                  <c:v>64.007999999999996</c:v>
                </c:pt>
                <c:pt idx="90">
                  <c:v>62.484000000000002</c:v>
                </c:pt>
                <c:pt idx="91">
                  <c:v>62.179200000000002</c:v>
                </c:pt>
                <c:pt idx="92">
                  <c:v>62.788800000000002</c:v>
                </c:pt>
                <c:pt idx="93">
                  <c:v>61.264800000000001</c:v>
                </c:pt>
                <c:pt idx="94">
                  <c:v>60.3504</c:v>
                </c:pt>
                <c:pt idx="95">
                  <c:v>58.216799999999999</c:v>
                </c:pt>
                <c:pt idx="96">
                  <c:v>78.028800000000004</c:v>
                </c:pt>
                <c:pt idx="97">
                  <c:v>82.905600000000007</c:v>
                </c:pt>
                <c:pt idx="98">
                  <c:v>80.467200000000005</c:v>
                </c:pt>
                <c:pt idx="99">
                  <c:v>79.857600000000005</c:v>
                </c:pt>
                <c:pt idx="100">
                  <c:v>78.333600000000004</c:v>
                </c:pt>
                <c:pt idx="101">
                  <c:v>79.552800000000005</c:v>
                </c:pt>
                <c:pt idx="102">
                  <c:v>79.552800000000005</c:v>
                </c:pt>
                <c:pt idx="103">
                  <c:v>79.857600000000005</c:v>
                </c:pt>
                <c:pt idx="104">
                  <c:v>80.162400000000005</c:v>
                </c:pt>
                <c:pt idx="105">
                  <c:v>81.076800000000006</c:v>
                </c:pt>
                <c:pt idx="106">
                  <c:v>98.755200000000002</c:v>
                </c:pt>
                <c:pt idx="107">
                  <c:v>97.231200000000001</c:v>
                </c:pt>
                <c:pt idx="108">
                  <c:v>89.001599999999996</c:v>
                </c:pt>
                <c:pt idx="109">
                  <c:v>97.536000000000001</c:v>
                </c:pt>
                <c:pt idx="110">
                  <c:v>95.7072</c:v>
                </c:pt>
                <c:pt idx="111">
                  <c:v>94.7928</c:v>
                </c:pt>
                <c:pt idx="112">
                  <c:v>94.183199999999999</c:v>
                </c:pt>
                <c:pt idx="113">
                  <c:v>95.7072</c:v>
                </c:pt>
                <c:pt idx="114">
                  <c:v>95.0976</c:v>
                </c:pt>
                <c:pt idx="115">
                  <c:v>93.878399999999999</c:v>
                </c:pt>
              </c:numCache>
            </c:numRef>
          </c:xVal>
          <c:yVal>
            <c:numRef>
              <c:f>SummDataTable!$BC$2:$BC$117</c:f>
              <c:numCache>
                <c:formatCode>0.00</c:formatCode>
                <c:ptCount val="116"/>
                <c:pt idx="0">
                  <c:v>7.7157894736842101</c:v>
                </c:pt>
                <c:pt idx="1">
                  <c:v>7.9387500000000015</c:v>
                </c:pt>
                <c:pt idx="2">
                  <c:v>8.2110416666666666</c:v>
                </c:pt>
                <c:pt idx="3">
                  <c:v>5.5615624999999982</c:v>
                </c:pt>
                <c:pt idx="4">
                  <c:v>1.7661458333333322</c:v>
                </c:pt>
                <c:pt idx="5">
                  <c:v>2.1262162162162168</c:v>
                </c:pt>
                <c:pt idx="7">
                  <c:v>7.3073913043478287</c:v>
                </c:pt>
                <c:pt idx="8">
                  <c:v>6.319687499999997</c:v>
                </c:pt>
                <c:pt idx="9">
                  <c:v>4.5886458333333309</c:v>
                </c:pt>
                <c:pt idx="10">
                  <c:v>1.8635416666666658</c:v>
                </c:pt>
                <c:pt idx="11">
                  <c:v>0.79854166666666693</c:v>
                </c:pt>
                <c:pt idx="12">
                  <c:v>0.75989583333333333</c:v>
                </c:pt>
                <c:pt idx="13">
                  <c:v>0.38354166666666673</c:v>
                </c:pt>
                <c:pt idx="16">
                  <c:v>8.5820338983050828</c:v>
                </c:pt>
                <c:pt idx="17">
                  <c:v>8.2655208333333317</c:v>
                </c:pt>
                <c:pt idx="18">
                  <c:v>7.5252083333333326</c:v>
                </c:pt>
                <c:pt idx="19">
                  <c:v>6.9889583333333318</c:v>
                </c:pt>
                <c:pt idx="20">
                  <c:v>7.3067708333333314</c:v>
                </c:pt>
                <c:pt idx="21">
                  <c:v>6.1220833333333333</c:v>
                </c:pt>
                <c:pt idx="22">
                  <c:v>2.9688541666666666</c:v>
                </c:pt>
                <c:pt idx="23">
                  <c:v>5.7152083333333321</c:v>
                </c:pt>
                <c:pt idx="24">
                  <c:v>6.1087499999999997</c:v>
                </c:pt>
                <c:pt idx="25">
                  <c:v>7.9902777777777771</c:v>
                </c:pt>
                <c:pt idx="26">
                  <c:v>9.1218367346938773</c:v>
                </c:pt>
                <c:pt idx="27">
                  <c:v>8.9602083333333322</c:v>
                </c:pt>
                <c:pt idx="28">
                  <c:v>8.6646875000000012</c:v>
                </c:pt>
                <c:pt idx="29">
                  <c:v>8.7693749999999984</c:v>
                </c:pt>
                <c:pt idx="30">
                  <c:v>8.568229166666665</c:v>
                </c:pt>
                <c:pt idx="31">
                  <c:v>8.3372916666666708</c:v>
                </c:pt>
                <c:pt idx="32">
                  <c:v>5.2211458333333338</c:v>
                </c:pt>
                <c:pt idx="33">
                  <c:v>7.3021874999999952</c:v>
                </c:pt>
                <c:pt idx="34">
                  <c:v>8.3638541666666679</c:v>
                </c:pt>
                <c:pt idx="35">
                  <c:v>9.5054545454545458</c:v>
                </c:pt>
                <c:pt idx="36">
                  <c:v>8.8983333333333352</c:v>
                </c:pt>
                <c:pt idx="37">
                  <c:v>7.8333333333333348</c:v>
                </c:pt>
                <c:pt idx="38">
                  <c:v>7.4460416666666633</c:v>
                </c:pt>
                <c:pt idx="39">
                  <c:v>7.0458333333333334</c:v>
                </c:pt>
                <c:pt idx="40">
                  <c:v>8.9447916666666689</c:v>
                </c:pt>
                <c:pt idx="41">
                  <c:v>6.8656249999999988</c:v>
                </c:pt>
                <c:pt idx="42">
                  <c:v>5.6721875000000024</c:v>
                </c:pt>
                <c:pt idx="43">
                  <c:v>6.5451041666666683</c:v>
                </c:pt>
                <c:pt idx="44">
                  <c:v>8.3684374999999971</c:v>
                </c:pt>
                <c:pt idx="45">
                  <c:v>7.2257692307692318</c:v>
                </c:pt>
                <c:pt idx="46">
                  <c:v>9.3030909090909102</c:v>
                </c:pt>
                <c:pt idx="47">
                  <c:v>8.6419791666666654</c:v>
                </c:pt>
                <c:pt idx="48">
                  <c:v>6.8326041666666653</c:v>
                </c:pt>
                <c:pt idx="49">
                  <c:v>6.6627083333333337</c:v>
                </c:pt>
                <c:pt idx="50">
                  <c:v>7.3228125000000013</c:v>
                </c:pt>
                <c:pt idx="51">
                  <c:v>7.0131249999999978</c:v>
                </c:pt>
                <c:pt idx="52">
                  <c:v>2.2678125000000007</c:v>
                </c:pt>
                <c:pt idx="53">
                  <c:v>4.1984375000000016</c:v>
                </c:pt>
                <c:pt idx="54">
                  <c:v>8.025520833333335</c:v>
                </c:pt>
                <c:pt idx="55">
                  <c:v>6.0628571428571432</c:v>
                </c:pt>
                <c:pt idx="56">
                  <c:v>8.2217857142857138</c:v>
                </c:pt>
                <c:pt idx="57">
                  <c:v>6.8733333333333348</c:v>
                </c:pt>
                <c:pt idx="58">
                  <c:v>5.7359374999999977</c:v>
                </c:pt>
                <c:pt idx="59">
                  <c:v>4.8747916666666633</c:v>
                </c:pt>
                <c:pt idx="60">
                  <c:v>4.3558333333333348</c:v>
                </c:pt>
                <c:pt idx="61">
                  <c:v>4.1475</c:v>
                </c:pt>
                <c:pt idx="62">
                  <c:v>0.1569791666666667</c:v>
                </c:pt>
                <c:pt idx="63">
                  <c:v>2.9529166666666651</c:v>
                </c:pt>
                <c:pt idx="64">
                  <c:v>5.7828125000000012</c:v>
                </c:pt>
                <c:pt idx="65">
                  <c:v>4.9054237288135596</c:v>
                </c:pt>
                <c:pt idx="66">
                  <c:v>8.5725000000000033</c:v>
                </c:pt>
                <c:pt idx="67">
                  <c:v>8.2113541666666681</c:v>
                </c:pt>
                <c:pt idx="68">
                  <c:v>7.0950000000000024</c:v>
                </c:pt>
                <c:pt idx="69">
                  <c:v>6.9088541666666652</c:v>
                </c:pt>
                <c:pt idx="70">
                  <c:v>5.6018749999999997</c:v>
                </c:pt>
                <c:pt idx="71">
                  <c:v>5.6515624999999989</c:v>
                </c:pt>
                <c:pt idx="72">
                  <c:v>1.5602083333333336</c:v>
                </c:pt>
                <c:pt idx="73">
                  <c:v>3.6671874999999994</c:v>
                </c:pt>
                <c:pt idx="74">
                  <c:v>8.0155208333333334</c:v>
                </c:pt>
                <c:pt idx="75">
                  <c:v>6.140983606557378</c:v>
                </c:pt>
                <c:pt idx="76">
                  <c:v>8.4668421052631579</c:v>
                </c:pt>
                <c:pt idx="77">
                  <c:v>8.3633333333333368</c:v>
                </c:pt>
                <c:pt idx="78">
                  <c:v>8.2398958333333336</c:v>
                </c:pt>
                <c:pt idx="79">
                  <c:v>7.7212500000000004</c:v>
                </c:pt>
                <c:pt idx="80">
                  <c:v>7.8320833333333333</c:v>
                </c:pt>
                <c:pt idx="81">
                  <c:v>6.9884375000000025</c:v>
                </c:pt>
                <c:pt idx="82">
                  <c:v>6.4397916666666672</c:v>
                </c:pt>
                <c:pt idx="83">
                  <c:v>6.0055208333333363</c:v>
                </c:pt>
                <c:pt idx="84">
                  <c:v>5.5984374999999993</c:v>
                </c:pt>
                <c:pt idx="85">
                  <c:v>5.3605</c:v>
                </c:pt>
                <c:pt idx="86">
                  <c:v>8.418571428571429</c:v>
                </c:pt>
                <c:pt idx="87">
                  <c:v>8.0070833333333287</c:v>
                </c:pt>
                <c:pt idx="88">
                  <c:v>7.9539583333333326</c:v>
                </c:pt>
                <c:pt idx="89">
                  <c:v>6.9662499999999996</c:v>
                </c:pt>
                <c:pt idx="90">
                  <c:v>5.9137499999999994</c:v>
                </c:pt>
                <c:pt idx="91">
                  <c:v>4.8902083333333328</c:v>
                </c:pt>
                <c:pt idx="92">
                  <c:v>1.1803124999999999</c:v>
                </c:pt>
                <c:pt idx="93">
                  <c:v>2.4946874999999999</c:v>
                </c:pt>
                <c:pt idx="94">
                  <c:v>1.426770833333334</c:v>
                </c:pt>
                <c:pt idx="95">
                  <c:v>0.73488372093023258</c:v>
                </c:pt>
                <c:pt idx="96">
                  <c:v>9.3692000000000046</c:v>
                </c:pt>
                <c:pt idx="97">
                  <c:v>9.1673958333333339</c:v>
                </c:pt>
                <c:pt idx="98">
                  <c:v>8.9165624999999995</c:v>
                </c:pt>
                <c:pt idx="99">
                  <c:v>8.8826041666666651</c:v>
                </c:pt>
                <c:pt idx="100">
                  <c:v>8.5929166666666639</c:v>
                </c:pt>
                <c:pt idx="101">
                  <c:v>8.8995833333333341</c:v>
                </c:pt>
                <c:pt idx="102">
                  <c:v>8.3185416666666647</c:v>
                </c:pt>
                <c:pt idx="103">
                  <c:v>8.9623958333333338</c:v>
                </c:pt>
                <c:pt idx="104">
                  <c:v>8.7473958333333286</c:v>
                </c:pt>
                <c:pt idx="105">
                  <c:v>9.7958333333333343</c:v>
                </c:pt>
                <c:pt idx="106">
                  <c:v>9.1288135593220385</c:v>
                </c:pt>
                <c:pt idx="107">
                  <c:v>8.9241666666666681</c:v>
                </c:pt>
                <c:pt idx="108">
                  <c:v>9.0221874999999994</c:v>
                </c:pt>
                <c:pt idx="109">
                  <c:v>8.765937500000005</c:v>
                </c:pt>
                <c:pt idx="110">
                  <c:v>8.4893750000000008</c:v>
                </c:pt>
                <c:pt idx="111">
                  <c:v>8.7578125000000018</c:v>
                </c:pt>
                <c:pt idx="112">
                  <c:v>8.7900000000000027</c:v>
                </c:pt>
                <c:pt idx="113">
                  <c:v>9.493645833333332</c:v>
                </c:pt>
                <c:pt idx="114">
                  <c:v>9.5461458333333304</c:v>
                </c:pt>
                <c:pt idx="115">
                  <c:v>10.159444444444446</c:v>
                </c:pt>
              </c:numCache>
            </c:numRef>
          </c:yVal>
          <c:smooth val="0"/>
          <c:extLst>
            <c:ext xmlns:c16="http://schemas.microsoft.com/office/drawing/2014/chart" uri="{C3380CC4-5D6E-409C-BE32-E72D297353CC}">
              <c16:uniqueId val="{00000000-A7A8-41AB-AE91-05609B1A641A}"/>
            </c:ext>
          </c:extLst>
        </c:ser>
        <c:dLbls>
          <c:showLegendKey val="0"/>
          <c:showVal val="0"/>
          <c:showCatName val="0"/>
          <c:showSerName val="0"/>
          <c:showPercent val="0"/>
          <c:showBubbleSize val="0"/>
        </c:dLbls>
        <c:axId val="1263822680"/>
        <c:axId val="1263823664"/>
      </c:scatterChart>
      <c:valAx>
        <c:axId val="126382268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PoolMaxDepth (cm)</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3823664"/>
        <c:crosses val="autoZero"/>
        <c:crossBetween val="midCat"/>
      </c:valAx>
      <c:valAx>
        <c:axId val="12638236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Avg DO Sample Date (mg/L)</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382268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PoolMaxDepth and MaxDo on SampleDate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SummDataTable!$BG$1</c:f>
              <c:strCache>
                <c:ptCount val="1"/>
                <c:pt idx="0">
                  <c:v>MaxDO_SampleDate</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2700" cap="rnd">
                <a:solidFill>
                  <a:schemeClr val="tx1">
                    <a:lumMod val="65000"/>
                    <a:lumOff val="35000"/>
                  </a:schemeClr>
                </a:solidFill>
                <a:prstDash val="solid"/>
              </a:ln>
              <a:effectLst/>
            </c:spPr>
            <c:trendlineType val="linear"/>
            <c:dispRSqr val="1"/>
            <c:dispEq val="0"/>
            <c:trendlineLbl>
              <c:layout>
                <c:manualLayout>
                  <c:x val="2.945100612423447E-3"/>
                  <c:y val="0.14941929133858267"/>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SummDataTable!$S$2:$S$117</c:f>
              <c:numCache>
                <c:formatCode>0.00</c:formatCode>
                <c:ptCount val="116"/>
                <c:pt idx="0">
                  <c:v>100.8888</c:v>
                </c:pt>
                <c:pt idx="1">
                  <c:v>96.621600000000001</c:v>
                </c:pt>
                <c:pt idx="2">
                  <c:v>96.926400000000001</c:v>
                </c:pt>
                <c:pt idx="3">
                  <c:v>85.953599999999994</c:v>
                </c:pt>
                <c:pt idx="4">
                  <c:v>64.922399999999996</c:v>
                </c:pt>
                <c:pt idx="5">
                  <c:v>38.404800000000002</c:v>
                </c:pt>
                <c:pt idx="6">
                  <c:v>0</c:v>
                </c:pt>
                <c:pt idx="7">
                  <c:v>56.387999999999998</c:v>
                </c:pt>
                <c:pt idx="8">
                  <c:v>56.692799999999998</c:v>
                </c:pt>
                <c:pt idx="9">
                  <c:v>54.863999999999997</c:v>
                </c:pt>
                <c:pt idx="10">
                  <c:v>53.949599999999997</c:v>
                </c:pt>
                <c:pt idx="11">
                  <c:v>53.949599999999997</c:v>
                </c:pt>
                <c:pt idx="12">
                  <c:v>53.035200000000003</c:v>
                </c:pt>
                <c:pt idx="13">
                  <c:v>33.832799999999999</c:v>
                </c:pt>
                <c:pt idx="14" formatCode="General">
                  <c:v>21.335999999999999</c:v>
                </c:pt>
                <c:pt idx="15">
                  <c:v>0</c:v>
                </c:pt>
                <c:pt idx="16">
                  <c:v>52.120800000000003</c:v>
                </c:pt>
                <c:pt idx="17">
                  <c:v>48.768000000000001</c:v>
                </c:pt>
                <c:pt idx="18">
                  <c:v>49.987200000000001</c:v>
                </c:pt>
                <c:pt idx="19">
                  <c:v>48.768000000000001</c:v>
                </c:pt>
                <c:pt idx="20">
                  <c:v>48.768000000000001</c:v>
                </c:pt>
                <c:pt idx="21">
                  <c:v>48.463200000000001</c:v>
                </c:pt>
                <c:pt idx="22">
                  <c:v>46.329599999999999</c:v>
                </c:pt>
                <c:pt idx="23">
                  <c:v>47.5488</c:v>
                </c:pt>
                <c:pt idx="24">
                  <c:v>46.9392</c:v>
                </c:pt>
                <c:pt idx="25">
                  <c:v>42.976799999999997</c:v>
                </c:pt>
                <c:pt idx="26">
                  <c:v>96.926400000000001</c:v>
                </c:pt>
                <c:pt idx="27">
                  <c:v>95.7072</c:v>
                </c:pt>
                <c:pt idx="28">
                  <c:v>95.0976</c:v>
                </c:pt>
                <c:pt idx="29">
                  <c:v>95.7072</c:v>
                </c:pt>
                <c:pt idx="30">
                  <c:v>93.268799999999999</c:v>
                </c:pt>
                <c:pt idx="31">
                  <c:v>95.0976</c:v>
                </c:pt>
                <c:pt idx="32">
                  <c:v>96.012</c:v>
                </c:pt>
                <c:pt idx="33">
                  <c:v>95.0976</c:v>
                </c:pt>
                <c:pt idx="34">
                  <c:v>95.0976</c:v>
                </c:pt>
                <c:pt idx="35">
                  <c:v>92.659199999999998</c:v>
                </c:pt>
                <c:pt idx="36">
                  <c:v>61.264800000000001</c:v>
                </c:pt>
                <c:pt idx="37">
                  <c:v>59.7408</c:v>
                </c:pt>
                <c:pt idx="38">
                  <c:v>59.1312</c:v>
                </c:pt>
                <c:pt idx="39">
                  <c:v>56.083199999999998</c:v>
                </c:pt>
                <c:pt idx="40">
                  <c:v>51.816000000000003</c:v>
                </c:pt>
                <c:pt idx="41">
                  <c:v>53.34</c:v>
                </c:pt>
                <c:pt idx="42">
                  <c:v>54.863999999999997</c:v>
                </c:pt>
                <c:pt idx="43">
                  <c:v>55.168799999999997</c:v>
                </c:pt>
                <c:pt idx="44">
                  <c:v>53.035200000000003</c:v>
                </c:pt>
                <c:pt idx="45">
                  <c:v>52.120800000000003</c:v>
                </c:pt>
                <c:pt idx="46">
                  <c:v>67.055999999999997</c:v>
                </c:pt>
                <c:pt idx="47">
                  <c:v>64.007999999999996</c:v>
                </c:pt>
                <c:pt idx="48">
                  <c:v>63.093600000000002</c:v>
                </c:pt>
                <c:pt idx="49">
                  <c:v>61.569600000000001</c:v>
                </c:pt>
                <c:pt idx="50">
                  <c:v>61.264800000000001</c:v>
                </c:pt>
                <c:pt idx="51">
                  <c:v>58.8264</c:v>
                </c:pt>
                <c:pt idx="52">
                  <c:v>47.244</c:v>
                </c:pt>
                <c:pt idx="53">
                  <c:v>47.5488</c:v>
                </c:pt>
                <c:pt idx="54">
                  <c:v>60.96</c:v>
                </c:pt>
                <c:pt idx="55">
                  <c:v>46.634399999999999</c:v>
                </c:pt>
                <c:pt idx="56">
                  <c:v>61.264800000000001</c:v>
                </c:pt>
                <c:pt idx="57">
                  <c:v>66.751199999999997</c:v>
                </c:pt>
                <c:pt idx="58">
                  <c:v>64.617599999999996</c:v>
                </c:pt>
                <c:pt idx="59">
                  <c:v>63.703200000000002</c:v>
                </c:pt>
                <c:pt idx="60">
                  <c:v>65.227199999999996</c:v>
                </c:pt>
                <c:pt idx="61">
                  <c:v>62.179200000000002</c:v>
                </c:pt>
                <c:pt idx="62">
                  <c:v>62.179200000000002</c:v>
                </c:pt>
                <c:pt idx="63">
                  <c:v>59.436</c:v>
                </c:pt>
                <c:pt idx="64">
                  <c:v>59.436</c:v>
                </c:pt>
                <c:pt idx="65">
                  <c:v>49.377600000000001</c:v>
                </c:pt>
                <c:pt idx="66">
                  <c:v>51.206400000000002</c:v>
                </c:pt>
                <c:pt idx="67">
                  <c:v>49.072800000000001</c:v>
                </c:pt>
                <c:pt idx="68">
                  <c:v>51.816000000000003</c:v>
                </c:pt>
                <c:pt idx="69">
                  <c:v>53.949599999999997</c:v>
                </c:pt>
                <c:pt idx="70">
                  <c:v>49.987200000000001</c:v>
                </c:pt>
                <c:pt idx="71">
                  <c:v>51.816000000000003</c:v>
                </c:pt>
                <c:pt idx="72">
                  <c:v>50.596800000000002</c:v>
                </c:pt>
                <c:pt idx="73">
                  <c:v>49.377600000000001</c:v>
                </c:pt>
                <c:pt idx="74">
                  <c:v>51.511200000000002</c:v>
                </c:pt>
                <c:pt idx="75">
                  <c:v>48.768000000000001</c:v>
                </c:pt>
                <c:pt idx="76">
                  <c:v>61.264800000000001</c:v>
                </c:pt>
                <c:pt idx="77">
                  <c:v>58.8264</c:v>
                </c:pt>
                <c:pt idx="78">
                  <c:v>59.7408</c:v>
                </c:pt>
                <c:pt idx="79">
                  <c:v>57.911999999999999</c:v>
                </c:pt>
                <c:pt idx="80">
                  <c:v>56.692799999999998</c:v>
                </c:pt>
                <c:pt idx="81">
                  <c:v>55.473599999999998</c:v>
                </c:pt>
                <c:pt idx="82">
                  <c:v>56.083199999999998</c:v>
                </c:pt>
                <c:pt idx="83">
                  <c:v>50.292000000000002</c:v>
                </c:pt>
                <c:pt idx="84">
                  <c:v>53.644799999999996</c:v>
                </c:pt>
                <c:pt idx="85">
                  <c:v>48.463200000000001</c:v>
                </c:pt>
                <c:pt idx="86">
                  <c:v>72.847200000000001</c:v>
                </c:pt>
                <c:pt idx="87">
                  <c:v>68.884799999999998</c:v>
                </c:pt>
                <c:pt idx="88">
                  <c:v>66.141599999999997</c:v>
                </c:pt>
                <c:pt idx="89">
                  <c:v>64.007999999999996</c:v>
                </c:pt>
                <c:pt idx="90">
                  <c:v>62.484000000000002</c:v>
                </c:pt>
                <c:pt idx="91">
                  <c:v>62.179200000000002</c:v>
                </c:pt>
                <c:pt idx="92">
                  <c:v>62.788800000000002</c:v>
                </c:pt>
                <c:pt idx="93">
                  <c:v>61.264800000000001</c:v>
                </c:pt>
                <c:pt idx="94">
                  <c:v>60.3504</c:v>
                </c:pt>
                <c:pt idx="95">
                  <c:v>58.216799999999999</c:v>
                </c:pt>
                <c:pt idx="96">
                  <c:v>78.028800000000004</c:v>
                </c:pt>
                <c:pt idx="97">
                  <c:v>82.905600000000007</c:v>
                </c:pt>
                <c:pt idx="98">
                  <c:v>80.467200000000005</c:v>
                </c:pt>
                <c:pt idx="99">
                  <c:v>79.857600000000005</c:v>
                </c:pt>
                <c:pt idx="100">
                  <c:v>78.333600000000004</c:v>
                </c:pt>
                <c:pt idx="101">
                  <c:v>79.552800000000005</c:v>
                </c:pt>
                <c:pt idx="102">
                  <c:v>79.552800000000005</c:v>
                </c:pt>
                <c:pt idx="103">
                  <c:v>79.857600000000005</c:v>
                </c:pt>
                <c:pt idx="104">
                  <c:v>80.162400000000005</c:v>
                </c:pt>
                <c:pt idx="105">
                  <c:v>81.076800000000006</c:v>
                </c:pt>
                <c:pt idx="106">
                  <c:v>98.755200000000002</c:v>
                </c:pt>
                <c:pt idx="107">
                  <c:v>97.231200000000001</c:v>
                </c:pt>
                <c:pt idx="108">
                  <c:v>89.001599999999996</c:v>
                </c:pt>
                <c:pt idx="109">
                  <c:v>97.536000000000001</c:v>
                </c:pt>
                <c:pt idx="110">
                  <c:v>95.7072</c:v>
                </c:pt>
                <c:pt idx="111">
                  <c:v>94.7928</c:v>
                </c:pt>
                <c:pt idx="112">
                  <c:v>94.183199999999999</c:v>
                </c:pt>
                <c:pt idx="113">
                  <c:v>95.7072</c:v>
                </c:pt>
                <c:pt idx="114">
                  <c:v>95.0976</c:v>
                </c:pt>
                <c:pt idx="115">
                  <c:v>93.878399999999999</c:v>
                </c:pt>
              </c:numCache>
            </c:numRef>
          </c:xVal>
          <c:yVal>
            <c:numRef>
              <c:f>SummDataTable!$BG$2:$BG$117</c:f>
              <c:numCache>
                <c:formatCode>0.00</c:formatCode>
                <c:ptCount val="116"/>
                <c:pt idx="0">
                  <c:v>8.19</c:v>
                </c:pt>
                <c:pt idx="1">
                  <c:v>8.7200000000000006</c:v>
                </c:pt>
                <c:pt idx="2">
                  <c:v>9.68</c:v>
                </c:pt>
                <c:pt idx="3">
                  <c:v>6.68</c:v>
                </c:pt>
                <c:pt idx="4">
                  <c:v>2.29</c:v>
                </c:pt>
                <c:pt idx="5">
                  <c:v>2.5</c:v>
                </c:pt>
                <c:pt idx="7">
                  <c:v>7.68</c:v>
                </c:pt>
                <c:pt idx="8">
                  <c:v>6.73</c:v>
                </c:pt>
                <c:pt idx="9">
                  <c:v>4.9800000000000004</c:v>
                </c:pt>
                <c:pt idx="10">
                  <c:v>2.36</c:v>
                </c:pt>
                <c:pt idx="11">
                  <c:v>2.42</c:v>
                </c:pt>
                <c:pt idx="12">
                  <c:v>2</c:v>
                </c:pt>
                <c:pt idx="13">
                  <c:v>1.03</c:v>
                </c:pt>
                <c:pt idx="16">
                  <c:v>8.93</c:v>
                </c:pt>
                <c:pt idx="17">
                  <c:v>8.93</c:v>
                </c:pt>
                <c:pt idx="18">
                  <c:v>8.33</c:v>
                </c:pt>
                <c:pt idx="19">
                  <c:v>7.59</c:v>
                </c:pt>
                <c:pt idx="20">
                  <c:v>8.57</c:v>
                </c:pt>
                <c:pt idx="21">
                  <c:v>7.45</c:v>
                </c:pt>
                <c:pt idx="22">
                  <c:v>11.15</c:v>
                </c:pt>
                <c:pt idx="23">
                  <c:v>6.82</c:v>
                </c:pt>
                <c:pt idx="24">
                  <c:v>6.78</c:v>
                </c:pt>
                <c:pt idx="25">
                  <c:v>8.36</c:v>
                </c:pt>
                <c:pt idx="26">
                  <c:v>9.8800000000000008</c:v>
                </c:pt>
                <c:pt idx="27">
                  <c:v>9.7100000000000009</c:v>
                </c:pt>
                <c:pt idx="28">
                  <c:v>9.7799999999999994</c:v>
                </c:pt>
                <c:pt idx="29">
                  <c:v>9.82</c:v>
                </c:pt>
                <c:pt idx="30">
                  <c:v>9.89</c:v>
                </c:pt>
                <c:pt idx="31">
                  <c:v>8.92</c:v>
                </c:pt>
                <c:pt idx="32">
                  <c:v>7.41</c:v>
                </c:pt>
                <c:pt idx="33">
                  <c:v>8.23</c:v>
                </c:pt>
                <c:pt idx="34">
                  <c:v>9.5</c:v>
                </c:pt>
                <c:pt idx="35">
                  <c:v>9.7899999999999991</c:v>
                </c:pt>
                <c:pt idx="36">
                  <c:v>9.0500000000000007</c:v>
                </c:pt>
                <c:pt idx="37">
                  <c:v>8.18</c:v>
                </c:pt>
                <c:pt idx="38">
                  <c:v>7.8</c:v>
                </c:pt>
                <c:pt idx="39">
                  <c:v>7.55</c:v>
                </c:pt>
                <c:pt idx="40">
                  <c:v>10.7</c:v>
                </c:pt>
                <c:pt idx="41">
                  <c:v>7.39</c:v>
                </c:pt>
                <c:pt idx="42">
                  <c:v>8.56</c:v>
                </c:pt>
                <c:pt idx="43">
                  <c:v>7.71</c:v>
                </c:pt>
                <c:pt idx="44">
                  <c:v>9.02</c:v>
                </c:pt>
                <c:pt idx="45">
                  <c:v>8.7100000000000009</c:v>
                </c:pt>
                <c:pt idx="46">
                  <c:v>9.5500000000000007</c:v>
                </c:pt>
                <c:pt idx="47">
                  <c:v>10.130000000000001</c:v>
                </c:pt>
                <c:pt idx="48">
                  <c:v>8.24</c:v>
                </c:pt>
                <c:pt idx="49">
                  <c:v>8.26</c:v>
                </c:pt>
                <c:pt idx="50">
                  <c:v>8.7899999999999991</c:v>
                </c:pt>
                <c:pt idx="51">
                  <c:v>7.91</c:v>
                </c:pt>
                <c:pt idx="52">
                  <c:v>4.12</c:v>
                </c:pt>
                <c:pt idx="53">
                  <c:v>4.83</c:v>
                </c:pt>
                <c:pt idx="54">
                  <c:v>8.64</c:v>
                </c:pt>
                <c:pt idx="55">
                  <c:v>6.73</c:v>
                </c:pt>
                <c:pt idx="56">
                  <c:v>8.51</c:v>
                </c:pt>
                <c:pt idx="57">
                  <c:v>7.34</c:v>
                </c:pt>
                <c:pt idx="58">
                  <c:v>6.18</c:v>
                </c:pt>
                <c:pt idx="59">
                  <c:v>5.99</c:v>
                </c:pt>
                <c:pt idx="60">
                  <c:v>5.24</c:v>
                </c:pt>
                <c:pt idx="61">
                  <c:v>4.8899999999999997</c:v>
                </c:pt>
                <c:pt idx="62">
                  <c:v>1.45</c:v>
                </c:pt>
                <c:pt idx="63">
                  <c:v>4.2300000000000004</c:v>
                </c:pt>
                <c:pt idx="64">
                  <c:v>6.23</c:v>
                </c:pt>
                <c:pt idx="65">
                  <c:v>5.43</c:v>
                </c:pt>
                <c:pt idx="66">
                  <c:v>8.77</c:v>
                </c:pt>
                <c:pt idx="67">
                  <c:v>8.6199999999999992</c:v>
                </c:pt>
                <c:pt idx="68">
                  <c:v>7.63</c:v>
                </c:pt>
                <c:pt idx="69">
                  <c:v>8.27</c:v>
                </c:pt>
                <c:pt idx="70">
                  <c:v>6.16</c:v>
                </c:pt>
                <c:pt idx="71">
                  <c:v>6.69</c:v>
                </c:pt>
                <c:pt idx="72">
                  <c:v>5.01</c:v>
                </c:pt>
                <c:pt idx="73">
                  <c:v>7.02</c:v>
                </c:pt>
                <c:pt idx="74">
                  <c:v>8.76</c:v>
                </c:pt>
                <c:pt idx="75">
                  <c:v>8.17</c:v>
                </c:pt>
                <c:pt idx="76">
                  <c:v>8.99</c:v>
                </c:pt>
                <c:pt idx="77">
                  <c:v>9.17</c:v>
                </c:pt>
                <c:pt idx="78">
                  <c:v>9.59</c:v>
                </c:pt>
                <c:pt idx="79">
                  <c:v>9.86</c:v>
                </c:pt>
                <c:pt idx="80">
                  <c:v>10.31</c:v>
                </c:pt>
                <c:pt idx="81">
                  <c:v>8.6</c:v>
                </c:pt>
                <c:pt idx="82">
                  <c:v>7.62</c:v>
                </c:pt>
                <c:pt idx="83">
                  <c:v>6.83</c:v>
                </c:pt>
                <c:pt idx="84">
                  <c:v>6.17</c:v>
                </c:pt>
                <c:pt idx="85">
                  <c:v>6.01</c:v>
                </c:pt>
                <c:pt idx="86">
                  <c:v>9</c:v>
                </c:pt>
                <c:pt idx="87">
                  <c:v>8.67</c:v>
                </c:pt>
                <c:pt idx="88">
                  <c:v>8.68</c:v>
                </c:pt>
                <c:pt idx="89">
                  <c:v>7.46</c:v>
                </c:pt>
                <c:pt idx="90">
                  <c:v>6.14</c:v>
                </c:pt>
                <c:pt idx="91">
                  <c:v>5.65</c:v>
                </c:pt>
                <c:pt idx="92">
                  <c:v>2.73</c:v>
                </c:pt>
                <c:pt idx="93">
                  <c:v>3.64</c:v>
                </c:pt>
                <c:pt idx="94">
                  <c:v>2.29</c:v>
                </c:pt>
                <c:pt idx="95">
                  <c:v>1.4</c:v>
                </c:pt>
                <c:pt idx="96">
                  <c:v>9.91</c:v>
                </c:pt>
                <c:pt idx="97">
                  <c:v>9.61</c:v>
                </c:pt>
                <c:pt idx="98">
                  <c:v>9.5399999999999991</c:v>
                </c:pt>
                <c:pt idx="99">
                  <c:v>9.67</c:v>
                </c:pt>
                <c:pt idx="100">
                  <c:v>9.5299999999999994</c:v>
                </c:pt>
                <c:pt idx="101">
                  <c:v>9.9700000000000006</c:v>
                </c:pt>
                <c:pt idx="102">
                  <c:v>9.14</c:v>
                </c:pt>
                <c:pt idx="103">
                  <c:v>9.65</c:v>
                </c:pt>
                <c:pt idx="104">
                  <c:v>9.5</c:v>
                </c:pt>
                <c:pt idx="105">
                  <c:v>10.35</c:v>
                </c:pt>
                <c:pt idx="106">
                  <c:v>9.58</c:v>
                </c:pt>
                <c:pt idx="107">
                  <c:v>9.33</c:v>
                </c:pt>
                <c:pt idx="108">
                  <c:v>9.69</c:v>
                </c:pt>
                <c:pt idx="109">
                  <c:v>9.41</c:v>
                </c:pt>
                <c:pt idx="110">
                  <c:v>9.0399999999999991</c:v>
                </c:pt>
                <c:pt idx="111">
                  <c:v>9.32</c:v>
                </c:pt>
                <c:pt idx="112">
                  <c:v>9.1</c:v>
                </c:pt>
                <c:pt idx="113">
                  <c:v>9.73</c:v>
                </c:pt>
                <c:pt idx="114">
                  <c:v>9.8000000000000007</c:v>
                </c:pt>
                <c:pt idx="115">
                  <c:v>10.37</c:v>
                </c:pt>
              </c:numCache>
            </c:numRef>
          </c:yVal>
          <c:smooth val="0"/>
          <c:extLst>
            <c:ext xmlns:c16="http://schemas.microsoft.com/office/drawing/2014/chart" uri="{C3380CC4-5D6E-409C-BE32-E72D297353CC}">
              <c16:uniqueId val="{00000000-CC1E-4BB4-BFFE-A68FACAAC253}"/>
            </c:ext>
          </c:extLst>
        </c:ser>
        <c:dLbls>
          <c:showLegendKey val="0"/>
          <c:showVal val="0"/>
          <c:showCatName val="0"/>
          <c:showSerName val="0"/>
          <c:showPercent val="0"/>
          <c:showBubbleSize val="0"/>
        </c:dLbls>
        <c:axId val="1263822680"/>
        <c:axId val="1263823664"/>
      </c:scatterChart>
      <c:valAx>
        <c:axId val="126382268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PoolMaxDepth (cm)</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3823664"/>
        <c:crosses val="autoZero"/>
        <c:crossBetween val="midCat"/>
      </c:valAx>
      <c:valAx>
        <c:axId val="12638236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MaxDO Sample Date (mg/L)</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382268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PoolArea and MinDO on SampleDate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SummDataTable!$AZ$1</c:f>
              <c:strCache>
                <c:ptCount val="1"/>
                <c:pt idx="0">
                  <c:v>MinDO_SampleDate</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2700" cap="rnd">
                <a:solidFill>
                  <a:schemeClr val="tx1">
                    <a:lumMod val="65000"/>
                    <a:lumOff val="35000"/>
                  </a:schemeClr>
                </a:solidFill>
                <a:prstDash val="solid"/>
              </a:ln>
              <a:effectLst/>
            </c:spPr>
            <c:trendlineType val="linear"/>
            <c:dispRSqr val="1"/>
            <c:dispEq val="0"/>
            <c:trendlineLbl>
              <c:layout>
                <c:manualLayout>
                  <c:x val="2.945100612423447E-3"/>
                  <c:y val="0.14941929133858267"/>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SummDataTable!$W$2:$W$117</c:f>
              <c:numCache>
                <c:formatCode>0.00</c:formatCode>
                <c:ptCount val="116"/>
                <c:pt idx="0">
                  <c:v>163.526003</c:v>
                </c:pt>
                <c:pt idx="1">
                  <c:v>159.18185800000001</c:v>
                </c:pt>
                <c:pt idx="2">
                  <c:v>144.13250099999999</c:v>
                </c:pt>
                <c:pt idx="3">
                  <c:v>114.917992</c:v>
                </c:pt>
                <c:pt idx="4">
                  <c:v>28.374666999999999</c:v>
                </c:pt>
                <c:pt idx="5">
                  <c:v>3.7439909999999998</c:v>
                </c:pt>
                <c:pt idx="6">
                  <c:v>0</c:v>
                </c:pt>
                <c:pt idx="7">
                  <c:v>85.283212000000006</c:v>
                </c:pt>
                <c:pt idx="8">
                  <c:v>85.776178999999999</c:v>
                </c:pt>
                <c:pt idx="9">
                  <c:v>84.790245999999996</c:v>
                </c:pt>
                <c:pt idx="10">
                  <c:v>83.705719000000002</c:v>
                </c:pt>
                <c:pt idx="11">
                  <c:v>82.818378999999993</c:v>
                </c:pt>
                <c:pt idx="12">
                  <c:v>82.029633000000004</c:v>
                </c:pt>
                <c:pt idx="13">
                  <c:v>26.682903</c:v>
                </c:pt>
                <c:pt idx="14">
                  <c:v>3.533798</c:v>
                </c:pt>
                <c:pt idx="15">
                  <c:v>0</c:v>
                </c:pt>
                <c:pt idx="16">
                  <c:v>124.80124499999999</c:v>
                </c:pt>
                <c:pt idx="17">
                  <c:v>122.752269</c:v>
                </c:pt>
                <c:pt idx="18">
                  <c:v>119.21313000000001</c:v>
                </c:pt>
                <c:pt idx="19">
                  <c:v>117.53669499999999</c:v>
                </c:pt>
                <c:pt idx="20">
                  <c:v>116.419072</c:v>
                </c:pt>
                <c:pt idx="21">
                  <c:v>115.39458399999999</c:v>
                </c:pt>
                <c:pt idx="22">
                  <c:v>110.458415</c:v>
                </c:pt>
                <c:pt idx="23">
                  <c:v>111.94858000000001</c:v>
                </c:pt>
                <c:pt idx="24">
                  <c:v>108.968251</c:v>
                </c:pt>
                <c:pt idx="25">
                  <c:v>106.267329</c:v>
                </c:pt>
                <c:pt idx="26">
                  <c:v>194.117335</c:v>
                </c:pt>
                <c:pt idx="27">
                  <c:v>192.260436</c:v>
                </c:pt>
                <c:pt idx="28">
                  <c:v>192.260436</c:v>
                </c:pt>
                <c:pt idx="29">
                  <c:v>189.40366900000001</c:v>
                </c:pt>
                <c:pt idx="30">
                  <c:v>195.40288000000001</c:v>
                </c:pt>
                <c:pt idx="31">
                  <c:v>194.40301099999999</c:v>
                </c:pt>
                <c:pt idx="32">
                  <c:v>191.97475900000001</c:v>
                </c:pt>
                <c:pt idx="33">
                  <c:v>194.97436500000001</c:v>
                </c:pt>
                <c:pt idx="34">
                  <c:v>191.83192099999999</c:v>
                </c:pt>
                <c:pt idx="35">
                  <c:v>183.97581099999999</c:v>
                </c:pt>
                <c:pt idx="36">
                  <c:v>84.625547999999995</c:v>
                </c:pt>
                <c:pt idx="37">
                  <c:v>77.775139999999993</c:v>
                </c:pt>
                <c:pt idx="38">
                  <c:v>71.675128999999998</c:v>
                </c:pt>
                <c:pt idx="39">
                  <c:v>69.932269000000005</c:v>
                </c:pt>
                <c:pt idx="40">
                  <c:v>66.664406</c:v>
                </c:pt>
                <c:pt idx="41">
                  <c:v>67.862622000000002</c:v>
                </c:pt>
                <c:pt idx="42">
                  <c:v>62.416184000000001</c:v>
                </c:pt>
                <c:pt idx="43">
                  <c:v>63.287613999999998</c:v>
                </c:pt>
                <c:pt idx="44">
                  <c:v>69.932269000000005</c:v>
                </c:pt>
                <c:pt idx="45">
                  <c:v>64.159043999999994</c:v>
                </c:pt>
                <c:pt idx="46">
                  <c:v>78.280765000000002</c:v>
                </c:pt>
                <c:pt idx="47">
                  <c:v>75.704913000000005</c:v>
                </c:pt>
                <c:pt idx="48">
                  <c:v>75.076656</c:v>
                </c:pt>
                <c:pt idx="49">
                  <c:v>74.888178999999994</c:v>
                </c:pt>
                <c:pt idx="50">
                  <c:v>75.202308000000002</c:v>
                </c:pt>
                <c:pt idx="51">
                  <c:v>72.123851000000002</c:v>
                </c:pt>
                <c:pt idx="52">
                  <c:v>31.628478000000001</c:v>
                </c:pt>
                <c:pt idx="53">
                  <c:v>29.886313999999999</c:v>
                </c:pt>
                <c:pt idx="54">
                  <c:v>75.202308000000002</c:v>
                </c:pt>
                <c:pt idx="55">
                  <c:v>28.924768</c:v>
                </c:pt>
                <c:pt idx="56">
                  <c:v>45.326445</c:v>
                </c:pt>
                <c:pt idx="57">
                  <c:v>43.206862999999998</c:v>
                </c:pt>
                <c:pt idx="58">
                  <c:v>42.500335</c:v>
                </c:pt>
                <c:pt idx="59">
                  <c:v>40.326405000000001</c:v>
                </c:pt>
                <c:pt idx="60">
                  <c:v>38.859001999999997</c:v>
                </c:pt>
                <c:pt idx="61">
                  <c:v>42.174245999999997</c:v>
                </c:pt>
                <c:pt idx="62">
                  <c:v>38.587260999999998</c:v>
                </c:pt>
                <c:pt idx="63">
                  <c:v>39.456833000000003</c:v>
                </c:pt>
                <c:pt idx="64">
                  <c:v>42.772077000000003</c:v>
                </c:pt>
                <c:pt idx="65">
                  <c:v>27.703675</c:v>
                </c:pt>
                <c:pt idx="66">
                  <c:v>86.765029999999996</c:v>
                </c:pt>
                <c:pt idx="67">
                  <c:v>83.389733000000007</c:v>
                </c:pt>
                <c:pt idx="68">
                  <c:v>83.786821000000003</c:v>
                </c:pt>
                <c:pt idx="69">
                  <c:v>81.900627999999998</c:v>
                </c:pt>
                <c:pt idx="70">
                  <c:v>80.808618999999993</c:v>
                </c:pt>
                <c:pt idx="71">
                  <c:v>82.694817999999998</c:v>
                </c:pt>
                <c:pt idx="72">
                  <c:v>79.716610000000003</c:v>
                </c:pt>
                <c:pt idx="73">
                  <c:v>82.297723000000005</c:v>
                </c:pt>
                <c:pt idx="74">
                  <c:v>85.275925000000001</c:v>
                </c:pt>
                <c:pt idx="75">
                  <c:v>73.637569999999997</c:v>
                </c:pt>
                <c:pt idx="76">
                  <c:v>133.763597</c:v>
                </c:pt>
                <c:pt idx="77">
                  <c:v>128.838809</c:v>
                </c:pt>
                <c:pt idx="78">
                  <c:v>125.820391</c:v>
                </c:pt>
                <c:pt idx="79">
                  <c:v>123.755157</c:v>
                </c:pt>
                <c:pt idx="80">
                  <c:v>118.194913</c:v>
                </c:pt>
                <c:pt idx="81">
                  <c:v>117.400592</c:v>
                </c:pt>
                <c:pt idx="82">
                  <c:v>117.71832000000001</c:v>
                </c:pt>
                <c:pt idx="83">
                  <c:v>115.335358</c:v>
                </c:pt>
                <c:pt idx="84">
                  <c:v>113.111261</c:v>
                </c:pt>
                <c:pt idx="85">
                  <c:v>91.18383</c:v>
                </c:pt>
                <c:pt idx="86">
                  <c:v>85.817984999999993</c:v>
                </c:pt>
                <c:pt idx="87">
                  <c:v>81.355157000000005</c:v>
                </c:pt>
                <c:pt idx="88">
                  <c:v>78.721356999999998</c:v>
                </c:pt>
                <c:pt idx="89">
                  <c:v>78.136067999999995</c:v>
                </c:pt>
                <c:pt idx="90">
                  <c:v>77.111812999999998</c:v>
                </c:pt>
                <c:pt idx="91">
                  <c:v>75.282785000000004</c:v>
                </c:pt>
                <c:pt idx="92">
                  <c:v>75.868073999999993</c:v>
                </c:pt>
                <c:pt idx="93">
                  <c:v>74.551174000000003</c:v>
                </c:pt>
                <c:pt idx="94">
                  <c:v>73.526917999999995</c:v>
                </c:pt>
                <c:pt idx="95">
                  <c:v>66.500432000000004</c:v>
                </c:pt>
                <c:pt idx="96">
                  <c:v>187.16702900000001</c:v>
                </c:pt>
                <c:pt idx="97">
                  <c:v>186.00690299999999</c:v>
                </c:pt>
                <c:pt idx="98">
                  <c:v>182.52652399999999</c:v>
                </c:pt>
                <c:pt idx="99">
                  <c:v>178.91724300000001</c:v>
                </c:pt>
                <c:pt idx="100">
                  <c:v>177.11260200000001</c:v>
                </c:pt>
                <c:pt idx="101">
                  <c:v>176.081378</c:v>
                </c:pt>
                <c:pt idx="102">
                  <c:v>171.05416500000001</c:v>
                </c:pt>
                <c:pt idx="103">
                  <c:v>176.468087</c:v>
                </c:pt>
                <c:pt idx="104">
                  <c:v>177.757116</c:v>
                </c:pt>
                <c:pt idx="105">
                  <c:v>177.62821299999999</c:v>
                </c:pt>
                <c:pt idx="106">
                  <c:v>81.562794999999994</c:v>
                </c:pt>
                <c:pt idx="107">
                  <c:v>83.724879999999999</c:v>
                </c:pt>
                <c:pt idx="108">
                  <c:v>82.904779000000005</c:v>
                </c:pt>
                <c:pt idx="109">
                  <c:v>84.172207999999998</c:v>
                </c:pt>
                <c:pt idx="110">
                  <c:v>82.755669999999995</c:v>
                </c:pt>
                <c:pt idx="111">
                  <c:v>82.904779000000005</c:v>
                </c:pt>
                <c:pt idx="112">
                  <c:v>83.277552</c:v>
                </c:pt>
                <c:pt idx="113">
                  <c:v>83.053888000000001</c:v>
                </c:pt>
                <c:pt idx="114">
                  <c:v>83.053888000000001</c:v>
                </c:pt>
                <c:pt idx="115">
                  <c:v>83.873990000000006</c:v>
                </c:pt>
              </c:numCache>
            </c:numRef>
          </c:xVal>
          <c:yVal>
            <c:numRef>
              <c:f>SummDataTable!$AZ$2:$AZ$117</c:f>
              <c:numCache>
                <c:formatCode>0.00</c:formatCode>
                <c:ptCount val="116"/>
                <c:pt idx="0">
                  <c:v>7.19</c:v>
                </c:pt>
                <c:pt idx="1">
                  <c:v>7.31</c:v>
                </c:pt>
                <c:pt idx="2">
                  <c:v>6.86</c:v>
                </c:pt>
                <c:pt idx="3">
                  <c:v>5</c:v>
                </c:pt>
                <c:pt idx="4">
                  <c:v>1.1499999999999999</c:v>
                </c:pt>
                <c:pt idx="5">
                  <c:v>1.79</c:v>
                </c:pt>
                <c:pt idx="7">
                  <c:v>6.97</c:v>
                </c:pt>
                <c:pt idx="8">
                  <c:v>6.08</c:v>
                </c:pt>
                <c:pt idx="9">
                  <c:v>4.16</c:v>
                </c:pt>
                <c:pt idx="10">
                  <c:v>1.41</c:v>
                </c:pt>
                <c:pt idx="11">
                  <c:v>0.13</c:v>
                </c:pt>
                <c:pt idx="12">
                  <c:v>0</c:v>
                </c:pt>
                <c:pt idx="13">
                  <c:v>0</c:v>
                </c:pt>
                <c:pt idx="16">
                  <c:v>8.0399999999999991</c:v>
                </c:pt>
                <c:pt idx="17">
                  <c:v>7.93</c:v>
                </c:pt>
                <c:pt idx="18">
                  <c:v>6.77</c:v>
                </c:pt>
                <c:pt idx="19">
                  <c:v>5.91</c:v>
                </c:pt>
                <c:pt idx="20">
                  <c:v>4.7699999999999996</c:v>
                </c:pt>
                <c:pt idx="21">
                  <c:v>3.3</c:v>
                </c:pt>
                <c:pt idx="22">
                  <c:v>0</c:v>
                </c:pt>
                <c:pt idx="23">
                  <c:v>3.9</c:v>
                </c:pt>
                <c:pt idx="24">
                  <c:v>4.74</c:v>
                </c:pt>
                <c:pt idx="25">
                  <c:v>7.59</c:v>
                </c:pt>
                <c:pt idx="26">
                  <c:v>8.44</c:v>
                </c:pt>
                <c:pt idx="27">
                  <c:v>8.1999999999999993</c:v>
                </c:pt>
                <c:pt idx="28">
                  <c:v>6.71</c:v>
                </c:pt>
                <c:pt idx="29">
                  <c:v>8.35</c:v>
                </c:pt>
                <c:pt idx="30">
                  <c:v>7.53</c:v>
                </c:pt>
                <c:pt idx="31">
                  <c:v>7.32</c:v>
                </c:pt>
                <c:pt idx="32">
                  <c:v>1.55</c:v>
                </c:pt>
                <c:pt idx="33">
                  <c:v>6.47</c:v>
                </c:pt>
                <c:pt idx="34">
                  <c:v>7.25</c:v>
                </c:pt>
                <c:pt idx="35">
                  <c:v>9.2100000000000009</c:v>
                </c:pt>
                <c:pt idx="36">
                  <c:v>8.69</c:v>
                </c:pt>
                <c:pt idx="37">
                  <c:v>7.48</c:v>
                </c:pt>
                <c:pt idx="38">
                  <c:v>7.09</c:v>
                </c:pt>
                <c:pt idx="39">
                  <c:v>6.3</c:v>
                </c:pt>
                <c:pt idx="40">
                  <c:v>6.65</c:v>
                </c:pt>
                <c:pt idx="41">
                  <c:v>6.39</c:v>
                </c:pt>
                <c:pt idx="42">
                  <c:v>0.75</c:v>
                </c:pt>
                <c:pt idx="43">
                  <c:v>3.18</c:v>
                </c:pt>
                <c:pt idx="44">
                  <c:v>6.97</c:v>
                </c:pt>
                <c:pt idx="45">
                  <c:v>4.2699999999999996</c:v>
                </c:pt>
                <c:pt idx="46">
                  <c:v>8.9499999999999993</c:v>
                </c:pt>
                <c:pt idx="47">
                  <c:v>7.75</c:v>
                </c:pt>
                <c:pt idx="48">
                  <c:v>5.64</c:v>
                </c:pt>
                <c:pt idx="49">
                  <c:v>5.38</c:v>
                </c:pt>
                <c:pt idx="50">
                  <c:v>6.76</c:v>
                </c:pt>
                <c:pt idx="51">
                  <c:v>6.36</c:v>
                </c:pt>
                <c:pt idx="52">
                  <c:v>1.55</c:v>
                </c:pt>
                <c:pt idx="53">
                  <c:v>3.56</c:v>
                </c:pt>
                <c:pt idx="54">
                  <c:v>5.91</c:v>
                </c:pt>
                <c:pt idx="55">
                  <c:v>5.78</c:v>
                </c:pt>
                <c:pt idx="56">
                  <c:v>7.65</c:v>
                </c:pt>
                <c:pt idx="57">
                  <c:v>6.46</c:v>
                </c:pt>
                <c:pt idx="58">
                  <c:v>5.46</c:v>
                </c:pt>
                <c:pt idx="59">
                  <c:v>3.84</c:v>
                </c:pt>
                <c:pt idx="60">
                  <c:v>3.3</c:v>
                </c:pt>
                <c:pt idx="61">
                  <c:v>3.41</c:v>
                </c:pt>
                <c:pt idx="62">
                  <c:v>0</c:v>
                </c:pt>
                <c:pt idx="63">
                  <c:v>1.34</c:v>
                </c:pt>
                <c:pt idx="64">
                  <c:v>4.97</c:v>
                </c:pt>
                <c:pt idx="65">
                  <c:v>3.82</c:v>
                </c:pt>
                <c:pt idx="66">
                  <c:v>8.17</c:v>
                </c:pt>
                <c:pt idx="67">
                  <c:v>7.85</c:v>
                </c:pt>
                <c:pt idx="68">
                  <c:v>6.26</c:v>
                </c:pt>
                <c:pt idx="69">
                  <c:v>5.78</c:v>
                </c:pt>
                <c:pt idx="70">
                  <c:v>4.78</c:v>
                </c:pt>
                <c:pt idx="71">
                  <c:v>4.4000000000000004</c:v>
                </c:pt>
                <c:pt idx="72">
                  <c:v>0</c:v>
                </c:pt>
                <c:pt idx="73">
                  <c:v>0.03</c:v>
                </c:pt>
                <c:pt idx="74">
                  <c:v>7.28</c:v>
                </c:pt>
                <c:pt idx="75">
                  <c:v>2.78</c:v>
                </c:pt>
                <c:pt idx="76">
                  <c:v>8.23</c:v>
                </c:pt>
                <c:pt idx="77">
                  <c:v>7.84</c:v>
                </c:pt>
                <c:pt idx="78">
                  <c:v>7.38</c:v>
                </c:pt>
                <c:pt idx="79">
                  <c:v>6.64</c:v>
                </c:pt>
                <c:pt idx="80">
                  <c:v>6.43</c:v>
                </c:pt>
                <c:pt idx="81">
                  <c:v>6.16</c:v>
                </c:pt>
                <c:pt idx="82">
                  <c:v>5.42</c:v>
                </c:pt>
                <c:pt idx="83">
                  <c:v>4.88</c:v>
                </c:pt>
                <c:pt idx="84">
                  <c:v>5.18</c:v>
                </c:pt>
                <c:pt idx="85">
                  <c:v>4.7699999999999996</c:v>
                </c:pt>
                <c:pt idx="86">
                  <c:v>8.08</c:v>
                </c:pt>
                <c:pt idx="87">
                  <c:v>7.53</c:v>
                </c:pt>
                <c:pt idx="88">
                  <c:v>7.4</c:v>
                </c:pt>
                <c:pt idx="89">
                  <c:v>6.53</c:v>
                </c:pt>
                <c:pt idx="90">
                  <c:v>5.7</c:v>
                </c:pt>
                <c:pt idx="91">
                  <c:v>3.92</c:v>
                </c:pt>
                <c:pt idx="92">
                  <c:v>0.47</c:v>
                </c:pt>
                <c:pt idx="93">
                  <c:v>1.87</c:v>
                </c:pt>
                <c:pt idx="94">
                  <c:v>0.64</c:v>
                </c:pt>
                <c:pt idx="95">
                  <c:v>0.39</c:v>
                </c:pt>
                <c:pt idx="96">
                  <c:v>9.15</c:v>
                </c:pt>
                <c:pt idx="97">
                  <c:v>8.81</c:v>
                </c:pt>
                <c:pt idx="98">
                  <c:v>8.1300000000000008</c:v>
                </c:pt>
                <c:pt idx="99">
                  <c:v>8.1199999999999992</c:v>
                </c:pt>
                <c:pt idx="100">
                  <c:v>7.9</c:v>
                </c:pt>
                <c:pt idx="101">
                  <c:v>8.2200000000000006</c:v>
                </c:pt>
                <c:pt idx="102">
                  <c:v>7.71</c:v>
                </c:pt>
                <c:pt idx="103">
                  <c:v>8.41</c:v>
                </c:pt>
                <c:pt idx="104">
                  <c:v>8.33</c:v>
                </c:pt>
                <c:pt idx="105">
                  <c:v>9.0299999999999994</c:v>
                </c:pt>
                <c:pt idx="106">
                  <c:v>8.85</c:v>
                </c:pt>
                <c:pt idx="107">
                  <c:v>8.6</c:v>
                </c:pt>
                <c:pt idx="108">
                  <c:v>8.6300000000000008</c:v>
                </c:pt>
                <c:pt idx="109">
                  <c:v>8.31</c:v>
                </c:pt>
                <c:pt idx="110">
                  <c:v>7.72</c:v>
                </c:pt>
                <c:pt idx="111">
                  <c:v>8.31</c:v>
                </c:pt>
                <c:pt idx="112">
                  <c:v>8.56</c:v>
                </c:pt>
                <c:pt idx="113">
                  <c:v>9.24</c:v>
                </c:pt>
                <c:pt idx="114">
                  <c:v>9.34</c:v>
                </c:pt>
                <c:pt idx="115">
                  <c:v>9.9600000000000009</c:v>
                </c:pt>
              </c:numCache>
            </c:numRef>
          </c:yVal>
          <c:smooth val="0"/>
          <c:extLst>
            <c:ext xmlns:c16="http://schemas.microsoft.com/office/drawing/2014/chart" uri="{C3380CC4-5D6E-409C-BE32-E72D297353CC}">
              <c16:uniqueId val="{00000000-64C0-43ED-B84E-C7CA88F1B305}"/>
            </c:ext>
          </c:extLst>
        </c:ser>
        <c:dLbls>
          <c:showLegendKey val="0"/>
          <c:showVal val="0"/>
          <c:showCatName val="0"/>
          <c:showSerName val="0"/>
          <c:showPercent val="0"/>
          <c:showBubbleSize val="0"/>
        </c:dLbls>
        <c:axId val="1263822680"/>
        <c:axId val="1263823664"/>
      </c:scatterChart>
      <c:valAx>
        <c:axId val="126382268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PoolArea (m2)</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3823664"/>
        <c:crosses val="autoZero"/>
        <c:crossBetween val="midCat"/>
      </c:valAx>
      <c:valAx>
        <c:axId val="12638236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Min DO Sample Date (mg/L)</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382268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PoolArea and AvgDO on SampleDate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SummDataTable!$BC$1</c:f>
              <c:strCache>
                <c:ptCount val="1"/>
                <c:pt idx="0">
                  <c:v>AvgDO_SampleDate</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2700" cap="rnd">
                <a:solidFill>
                  <a:schemeClr val="tx1">
                    <a:lumMod val="65000"/>
                    <a:lumOff val="35000"/>
                  </a:schemeClr>
                </a:solidFill>
                <a:prstDash val="solid"/>
              </a:ln>
              <a:effectLst/>
            </c:spPr>
            <c:trendlineType val="linear"/>
            <c:dispRSqr val="1"/>
            <c:dispEq val="0"/>
            <c:trendlineLbl>
              <c:layout>
                <c:manualLayout>
                  <c:x val="2.945100612423447E-3"/>
                  <c:y val="0.14941929133858267"/>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SummDataTable!$W$2:$W$117</c:f>
              <c:numCache>
                <c:formatCode>0.00</c:formatCode>
                <c:ptCount val="116"/>
                <c:pt idx="0">
                  <c:v>163.526003</c:v>
                </c:pt>
                <c:pt idx="1">
                  <c:v>159.18185800000001</c:v>
                </c:pt>
                <c:pt idx="2">
                  <c:v>144.13250099999999</c:v>
                </c:pt>
                <c:pt idx="3">
                  <c:v>114.917992</c:v>
                </c:pt>
                <c:pt idx="4">
                  <c:v>28.374666999999999</c:v>
                </c:pt>
                <c:pt idx="5">
                  <c:v>3.7439909999999998</c:v>
                </c:pt>
                <c:pt idx="6">
                  <c:v>0</c:v>
                </c:pt>
                <c:pt idx="7">
                  <c:v>85.283212000000006</c:v>
                </c:pt>
                <c:pt idx="8">
                  <c:v>85.776178999999999</c:v>
                </c:pt>
                <c:pt idx="9">
                  <c:v>84.790245999999996</c:v>
                </c:pt>
                <c:pt idx="10">
                  <c:v>83.705719000000002</c:v>
                </c:pt>
                <c:pt idx="11">
                  <c:v>82.818378999999993</c:v>
                </c:pt>
                <c:pt idx="12">
                  <c:v>82.029633000000004</c:v>
                </c:pt>
                <c:pt idx="13">
                  <c:v>26.682903</c:v>
                </c:pt>
                <c:pt idx="14">
                  <c:v>3.533798</c:v>
                </c:pt>
                <c:pt idx="15">
                  <c:v>0</c:v>
                </c:pt>
                <c:pt idx="16">
                  <c:v>124.80124499999999</c:v>
                </c:pt>
                <c:pt idx="17">
                  <c:v>122.752269</c:v>
                </c:pt>
                <c:pt idx="18">
                  <c:v>119.21313000000001</c:v>
                </c:pt>
                <c:pt idx="19">
                  <c:v>117.53669499999999</c:v>
                </c:pt>
                <c:pt idx="20">
                  <c:v>116.419072</c:v>
                </c:pt>
                <c:pt idx="21">
                  <c:v>115.39458399999999</c:v>
                </c:pt>
                <c:pt idx="22">
                  <c:v>110.458415</c:v>
                </c:pt>
                <c:pt idx="23">
                  <c:v>111.94858000000001</c:v>
                </c:pt>
                <c:pt idx="24">
                  <c:v>108.968251</c:v>
                </c:pt>
                <c:pt idx="25">
                  <c:v>106.267329</c:v>
                </c:pt>
                <c:pt idx="26">
                  <c:v>194.117335</c:v>
                </c:pt>
                <c:pt idx="27">
                  <c:v>192.260436</c:v>
                </c:pt>
                <c:pt idx="28">
                  <c:v>192.260436</c:v>
                </c:pt>
                <c:pt idx="29">
                  <c:v>189.40366900000001</c:v>
                </c:pt>
                <c:pt idx="30">
                  <c:v>195.40288000000001</c:v>
                </c:pt>
                <c:pt idx="31">
                  <c:v>194.40301099999999</c:v>
                </c:pt>
                <c:pt idx="32">
                  <c:v>191.97475900000001</c:v>
                </c:pt>
                <c:pt idx="33">
                  <c:v>194.97436500000001</c:v>
                </c:pt>
                <c:pt idx="34">
                  <c:v>191.83192099999999</c:v>
                </c:pt>
                <c:pt idx="35">
                  <c:v>183.97581099999999</c:v>
                </c:pt>
                <c:pt idx="36">
                  <c:v>84.625547999999995</c:v>
                </c:pt>
                <c:pt idx="37">
                  <c:v>77.775139999999993</c:v>
                </c:pt>
                <c:pt idx="38">
                  <c:v>71.675128999999998</c:v>
                </c:pt>
                <c:pt idx="39">
                  <c:v>69.932269000000005</c:v>
                </c:pt>
                <c:pt idx="40">
                  <c:v>66.664406</c:v>
                </c:pt>
                <c:pt idx="41">
                  <c:v>67.862622000000002</c:v>
                </c:pt>
                <c:pt idx="42">
                  <c:v>62.416184000000001</c:v>
                </c:pt>
                <c:pt idx="43">
                  <c:v>63.287613999999998</c:v>
                </c:pt>
                <c:pt idx="44">
                  <c:v>69.932269000000005</c:v>
                </c:pt>
                <c:pt idx="45">
                  <c:v>64.159043999999994</c:v>
                </c:pt>
                <c:pt idx="46">
                  <c:v>78.280765000000002</c:v>
                </c:pt>
                <c:pt idx="47">
                  <c:v>75.704913000000005</c:v>
                </c:pt>
                <c:pt idx="48">
                  <c:v>75.076656</c:v>
                </c:pt>
                <c:pt idx="49">
                  <c:v>74.888178999999994</c:v>
                </c:pt>
                <c:pt idx="50">
                  <c:v>75.202308000000002</c:v>
                </c:pt>
                <c:pt idx="51">
                  <c:v>72.123851000000002</c:v>
                </c:pt>
                <c:pt idx="52">
                  <c:v>31.628478000000001</c:v>
                </c:pt>
                <c:pt idx="53">
                  <c:v>29.886313999999999</c:v>
                </c:pt>
                <c:pt idx="54">
                  <c:v>75.202308000000002</c:v>
                </c:pt>
                <c:pt idx="55">
                  <c:v>28.924768</c:v>
                </c:pt>
                <c:pt idx="56">
                  <c:v>45.326445</c:v>
                </c:pt>
                <c:pt idx="57">
                  <c:v>43.206862999999998</c:v>
                </c:pt>
                <c:pt idx="58">
                  <c:v>42.500335</c:v>
                </c:pt>
                <c:pt idx="59">
                  <c:v>40.326405000000001</c:v>
                </c:pt>
                <c:pt idx="60">
                  <c:v>38.859001999999997</c:v>
                </c:pt>
                <c:pt idx="61">
                  <c:v>42.174245999999997</c:v>
                </c:pt>
                <c:pt idx="62">
                  <c:v>38.587260999999998</c:v>
                </c:pt>
                <c:pt idx="63">
                  <c:v>39.456833000000003</c:v>
                </c:pt>
                <c:pt idx="64">
                  <c:v>42.772077000000003</c:v>
                </c:pt>
                <c:pt idx="65">
                  <c:v>27.703675</c:v>
                </c:pt>
                <c:pt idx="66">
                  <c:v>86.765029999999996</c:v>
                </c:pt>
                <c:pt idx="67">
                  <c:v>83.389733000000007</c:v>
                </c:pt>
                <c:pt idx="68">
                  <c:v>83.786821000000003</c:v>
                </c:pt>
                <c:pt idx="69">
                  <c:v>81.900627999999998</c:v>
                </c:pt>
                <c:pt idx="70">
                  <c:v>80.808618999999993</c:v>
                </c:pt>
                <c:pt idx="71">
                  <c:v>82.694817999999998</c:v>
                </c:pt>
                <c:pt idx="72">
                  <c:v>79.716610000000003</c:v>
                </c:pt>
                <c:pt idx="73">
                  <c:v>82.297723000000005</c:v>
                </c:pt>
                <c:pt idx="74">
                  <c:v>85.275925000000001</c:v>
                </c:pt>
                <c:pt idx="75">
                  <c:v>73.637569999999997</c:v>
                </c:pt>
                <c:pt idx="76">
                  <c:v>133.763597</c:v>
                </c:pt>
                <c:pt idx="77">
                  <c:v>128.838809</c:v>
                </c:pt>
                <c:pt idx="78">
                  <c:v>125.820391</c:v>
                </c:pt>
                <c:pt idx="79">
                  <c:v>123.755157</c:v>
                </c:pt>
                <c:pt idx="80">
                  <c:v>118.194913</c:v>
                </c:pt>
                <c:pt idx="81">
                  <c:v>117.400592</c:v>
                </c:pt>
                <c:pt idx="82">
                  <c:v>117.71832000000001</c:v>
                </c:pt>
                <c:pt idx="83">
                  <c:v>115.335358</c:v>
                </c:pt>
                <c:pt idx="84">
                  <c:v>113.111261</c:v>
                </c:pt>
                <c:pt idx="85">
                  <c:v>91.18383</c:v>
                </c:pt>
                <c:pt idx="86">
                  <c:v>85.817984999999993</c:v>
                </c:pt>
                <c:pt idx="87">
                  <c:v>81.355157000000005</c:v>
                </c:pt>
                <c:pt idx="88">
                  <c:v>78.721356999999998</c:v>
                </c:pt>
                <c:pt idx="89">
                  <c:v>78.136067999999995</c:v>
                </c:pt>
                <c:pt idx="90">
                  <c:v>77.111812999999998</c:v>
                </c:pt>
                <c:pt idx="91">
                  <c:v>75.282785000000004</c:v>
                </c:pt>
                <c:pt idx="92">
                  <c:v>75.868073999999993</c:v>
                </c:pt>
                <c:pt idx="93">
                  <c:v>74.551174000000003</c:v>
                </c:pt>
                <c:pt idx="94">
                  <c:v>73.526917999999995</c:v>
                </c:pt>
                <c:pt idx="95">
                  <c:v>66.500432000000004</c:v>
                </c:pt>
                <c:pt idx="96">
                  <c:v>187.16702900000001</c:v>
                </c:pt>
                <c:pt idx="97">
                  <c:v>186.00690299999999</c:v>
                </c:pt>
                <c:pt idx="98">
                  <c:v>182.52652399999999</c:v>
                </c:pt>
                <c:pt idx="99">
                  <c:v>178.91724300000001</c:v>
                </c:pt>
                <c:pt idx="100">
                  <c:v>177.11260200000001</c:v>
                </c:pt>
                <c:pt idx="101">
                  <c:v>176.081378</c:v>
                </c:pt>
                <c:pt idx="102">
                  <c:v>171.05416500000001</c:v>
                </c:pt>
                <c:pt idx="103">
                  <c:v>176.468087</c:v>
                </c:pt>
                <c:pt idx="104">
                  <c:v>177.757116</c:v>
                </c:pt>
                <c:pt idx="105">
                  <c:v>177.62821299999999</c:v>
                </c:pt>
                <c:pt idx="106">
                  <c:v>81.562794999999994</c:v>
                </c:pt>
                <c:pt idx="107">
                  <c:v>83.724879999999999</c:v>
                </c:pt>
                <c:pt idx="108">
                  <c:v>82.904779000000005</c:v>
                </c:pt>
                <c:pt idx="109">
                  <c:v>84.172207999999998</c:v>
                </c:pt>
                <c:pt idx="110">
                  <c:v>82.755669999999995</c:v>
                </c:pt>
                <c:pt idx="111">
                  <c:v>82.904779000000005</c:v>
                </c:pt>
                <c:pt idx="112">
                  <c:v>83.277552</c:v>
                </c:pt>
                <c:pt idx="113">
                  <c:v>83.053888000000001</c:v>
                </c:pt>
                <c:pt idx="114">
                  <c:v>83.053888000000001</c:v>
                </c:pt>
                <c:pt idx="115">
                  <c:v>83.873990000000006</c:v>
                </c:pt>
              </c:numCache>
            </c:numRef>
          </c:xVal>
          <c:yVal>
            <c:numRef>
              <c:f>SummDataTable!$BC$2:$BC$117</c:f>
              <c:numCache>
                <c:formatCode>0.00</c:formatCode>
                <c:ptCount val="116"/>
                <c:pt idx="0">
                  <c:v>7.7157894736842101</c:v>
                </c:pt>
                <c:pt idx="1">
                  <c:v>7.9387500000000015</c:v>
                </c:pt>
                <c:pt idx="2">
                  <c:v>8.2110416666666666</c:v>
                </c:pt>
                <c:pt idx="3">
                  <c:v>5.5615624999999982</c:v>
                </c:pt>
                <c:pt idx="4">
                  <c:v>1.7661458333333322</c:v>
                </c:pt>
                <c:pt idx="5">
                  <c:v>2.1262162162162168</c:v>
                </c:pt>
                <c:pt idx="7">
                  <c:v>7.3073913043478287</c:v>
                </c:pt>
                <c:pt idx="8">
                  <c:v>6.319687499999997</c:v>
                </c:pt>
                <c:pt idx="9">
                  <c:v>4.5886458333333309</c:v>
                </c:pt>
                <c:pt idx="10">
                  <c:v>1.8635416666666658</c:v>
                </c:pt>
                <c:pt idx="11">
                  <c:v>0.79854166666666693</c:v>
                </c:pt>
                <c:pt idx="12">
                  <c:v>0.75989583333333333</c:v>
                </c:pt>
                <c:pt idx="13">
                  <c:v>0.38354166666666673</c:v>
                </c:pt>
                <c:pt idx="16">
                  <c:v>8.5820338983050828</c:v>
                </c:pt>
                <c:pt idx="17">
                  <c:v>8.2655208333333317</c:v>
                </c:pt>
                <c:pt idx="18">
                  <c:v>7.5252083333333326</c:v>
                </c:pt>
                <c:pt idx="19">
                  <c:v>6.9889583333333318</c:v>
                </c:pt>
                <c:pt idx="20">
                  <c:v>7.3067708333333314</c:v>
                </c:pt>
                <c:pt idx="21">
                  <c:v>6.1220833333333333</c:v>
                </c:pt>
                <c:pt idx="22">
                  <c:v>2.9688541666666666</c:v>
                </c:pt>
                <c:pt idx="23">
                  <c:v>5.7152083333333321</c:v>
                </c:pt>
                <c:pt idx="24">
                  <c:v>6.1087499999999997</c:v>
                </c:pt>
                <c:pt idx="25">
                  <c:v>7.9902777777777771</c:v>
                </c:pt>
                <c:pt idx="26">
                  <c:v>9.1218367346938773</c:v>
                </c:pt>
                <c:pt idx="27">
                  <c:v>8.9602083333333322</c:v>
                </c:pt>
                <c:pt idx="28">
                  <c:v>8.6646875000000012</c:v>
                </c:pt>
                <c:pt idx="29">
                  <c:v>8.7693749999999984</c:v>
                </c:pt>
                <c:pt idx="30">
                  <c:v>8.568229166666665</c:v>
                </c:pt>
                <c:pt idx="31">
                  <c:v>8.3372916666666708</c:v>
                </c:pt>
                <c:pt idx="32">
                  <c:v>5.2211458333333338</c:v>
                </c:pt>
                <c:pt idx="33">
                  <c:v>7.3021874999999952</c:v>
                </c:pt>
                <c:pt idx="34">
                  <c:v>8.3638541666666679</c:v>
                </c:pt>
                <c:pt idx="35">
                  <c:v>9.5054545454545458</c:v>
                </c:pt>
                <c:pt idx="36">
                  <c:v>8.8983333333333352</c:v>
                </c:pt>
                <c:pt idx="37">
                  <c:v>7.8333333333333348</c:v>
                </c:pt>
                <c:pt idx="38">
                  <c:v>7.4460416666666633</c:v>
                </c:pt>
                <c:pt idx="39">
                  <c:v>7.0458333333333334</c:v>
                </c:pt>
                <c:pt idx="40">
                  <c:v>8.9447916666666689</c:v>
                </c:pt>
                <c:pt idx="41">
                  <c:v>6.8656249999999988</c:v>
                </c:pt>
                <c:pt idx="42">
                  <c:v>5.6721875000000024</c:v>
                </c:pt>
                <c:pt idx="43">
                  <c:v>6.5451041666666683</c:v>
                </c:pt>
                <c:pt idx="44">
                  <c:v>8.3684374999999971</c:v>
                </c:pt>
                <c:pt idx="45">
                  <c:v>7.2257692307692318</c:v>
                </c:pt>
                <c:pt idx="46">
                  <c:v>9.3030909090909102</c:v>
                </c:pt>
                <c:pt idx="47">
                  <c:v>8.6419791666666654</c:v>
                </c:pt>
                <c:pt idx="48">
                  <c:v>6.8326041666666653</c:v>
                </c:pt>
                <c:pt idx="49">
                  <c:v>6.6627083333333337</c:v>
                </c:pt>
                <c:pt idx="50">
                  <c:v>7.3228125000000013</c:v>
                </c:pt>
                <c:pt idx="51">
                  <c:v>7.0131249999999978</c:v>
                </c:pt>
                <c:pt idx="52">
                  <c:v>2.2678125000000007</c:v>
                </c:pt>
                <c:pt idx="53">
                  <c:v>4.1984375000000016</c:v>
                </c:pt>
                <c:pt idx="54">
                  <c:v>8.025520833333335</c:v>
                </c:pt>
                <c:pt idx="55">
                  <c:v>6.0628571428571432</c:v>
                </c:pt>
                <c:pt idx="56">
                  <c:v>8.2217857142857138</c:v>
                </c:pt>
                <c:pt idx="57">
                  <c:v>6.8733333333333348</c:v>
                </c:pt>
                <c:pt idx="58">
                  <c:v>5.7359374999999977</c:v>
                </c:pt>
                <c:pt idx="59">
                  <c:v>4.8747916666666633</c:v>
                </c:pt>
                <c:pt idx="60">
                  <c:v>4.3558333333333348</c:v>
                </c:pt>
                <c:pt idx="61">
                  <c:v>4.1475</c:v>
                </c:pt>
                <c:pt idx="62">
                  <c:v>0.1569791666666667</c:v>
                </c:pt>
                <c:pt idx="63">
                  <c:v>2.9529166666666651</c:v>
                </c:pt>
                <c:pt idx="64">
                  <c:v>5.7828125000000012</c:v>
                </c:pt>
                <c:pt idx="65">
                  <c:v>4.9054237288135596</c:v>
                </c:pt>
                <c:pt idx="66">
                  <c:v>8.5725000000000033</c:v>
                </c:pt>
                <c:pt idx="67">
                  <c:v>8.2113541666666681</c:v>
                </c:pt>
                <c:pt idx="68">
                  <c:v>7.0950000000000024</c:v>
                </c:pt>
                <c:pt idx="69">
                  <c:v>6.9088541666666652</c:v>
                </c:pt>
                <c:pt idx="70">
                  <c:v>5.6018749999999997</c:v>
                </c:pt>
                <c:pt idx="71">
                  <c:v>5.6515624999999989</c:v>
                </c:pt>
                <c:pt idx="72">
                  <c:v>1.5602083333333336</c:v>
                </c:pt>
                <c:pt idx="73">
                  <c:v>3.6671874999999994</c:v>
                </c:pt>
                <c:pt idx="74">
                  <c:v>8.0155208333333334</c:v>
                </c:pt>
                <c:pt idx="75">
                  <c:v>6.140983606557378</c:v>
                </c:pt>
                <c:pt idx="76">
                  <c:v>8.4668421052631579</c:v>
                </c:pt>
                <c:pt idx="77">
                  <c:v>8.3633333333333368</c:v>
                </c:pt>
                <c:pt idx="78">
                  <c:v>8.2398958333333336</c:v>
                </c:pt>
                <c:pt idx="79">
                  <c:v>7.7212500000000004</c:v>
                </c:pt>
                <c:pt idx="80">
                  <c:v>7.8320833333333333</c:v>
                </c:pt>
                <c:pt idx="81">
                  <c:v>6.9884375000000025</c:v>
                </c:pt>
                <c:pt idx="82">
                  <c:v>6.4397916666666672</c:v>
                </c:pt>
                <c:pt idx="83">
                  <c:v>6.0055208333333363</c:v>
                </c:pt>
                <c:pt idx="84">
                  <c:v>5.5984374999999993</c:v>
                </c:pt>
                <c:pt idx="85">
                  <c:v>5.3605</c:v>
                </c:pt>
                <c:pt idx="86">
                  <c:v>8.418571428571429</c:v>
                </c:pt>
                <c:pt idx="87">
                  <c:v>8.0070833333333287</c:v>
                </c:pt>
                <c:pt idx="88">
                  <c:v>7.9539583333333326</c:v>
                </c:pt>
                <c:pt idx="89">
                  <c:v>6.9662499999999996</c:v>
                </c:pt>
                <c:pt idx="90">
                  <c:v>5.9137499999999994</c:v>
                </c:pt>
                <c:pt idx="91">
                  <c:v>4.8902083333333328</c:v>
                </c:pt>
                <c:pt idx="92">
                  <c:v>1.1803124999999999</c:v>
                </c:pt>
                <c:pt idx="93">
                  <c:v>2.4946874999999999</c:v>
                </c:pt>
                <c:pt idx="94">
                  <c:v>1.426770833333334</c:v>
                </c:pt>
                <c:pt idx="95">
                  <c:v>0.73488372093023258</c:v>
                </c:pt>
                <c:pt idx="96">
                  <c:v>9.3692000000000046</c:v>
                </c:pt>
                <c:pt idx="97">
                  <c:v>9.1673958333333339</c:v>
                </c:pt>
                <c:pt idx="98">
                  <c:v>8.9165624999999995</c:v>
                </c:pt>
                <c:pt idx="99">
                  <c:v>8.8826041666666651</c:v>
                </c:pt>
                <c:pt idx="100">
                  <c:v>8.5929166666666639</c:v>
                </c:pt>
                <c:pt idx="101">
                  <c:v>8.8995833333333341</c:v>
                </c:pt>
                <c:pt idx="102">
                  <c:v>8.3185416666666647</c:v>
                </c:pt>
                <c:pt idx="103">
                  <c:v>8.9623958333333338</c:v>
                </c:pt>
                <c:pt idx="104">
                  <c:v>8.7473958333333286</c:v>
                </c:pt>
                <c:pt idx="105">
                  <c:v>9.7958333333333343</c:v>
                </c:pt>
                <c:pt idx="106">
                  <c:v>9.1288135593220385</c:v>
                </c:pt>
                <c:pt idx="107">
                  <c:v>8.9241666666666681</c:v>
                </c:pt>
                <c:pt idx="108">
                  <c:v>9.0221874999999994</c:v>
                </c:pt>
                <c:pt idx="109">
                  <c:v>8.765937500000005</c:v>
                </c:pt>
                <c:pt idx="110">
                  <c:v>8.4893750000000008</c:v>
                </c:pt>
                <c:pt idx="111">
                  <c:v>8.7578125000000018</c:v>
                </c:pt>
                <c:pt idx="112">
                  <c:v>8.7900000000000027</c:v>
                </c:pt>
                <c:pt idx="113">
                  <c:v>9.493645833333332</c:v>
                </c:pt>
                <c:pt idx="114">
                  <c:v>9.5461458333333304</c:v>
                </c:pt>
                <c:pt idx="115">
                  <c:v>10.159444444444446</c:v>
                </c:pt>
              </c:numCache>
            </c:numRef>
          </c:yVal>
          <c:smooth val="0"/>
          <c:extLst>
            <c:ext xmlns:c16="http://schemas.microsoft.com/office/drawing/2014/chart" uri="{C3380CC4-5D6E-409C-BE32-E72D297353CC}">
              <c16:uniqueId val="{00000000-F539-440E-BFFD-2F5CD5BB223E}"/>
            </c:ext>
          </c:extLst>
        </c:ser>
        <c:dLbls>
          <c:showLegendKey val="0"/>
          <c:showVal val="0"/>
          <c:showCatName val="0"/>
          <c:showSerName val="0"/>
          <c:showPercent val="0"/>
          <c:showBubbleSize val="0"/>
        </c:dLbls>
        <c:axId val="1263822680"/>
        <c:axId val="1263823664"/>
      </c:scatterChart>
      <c:valAx>
        <c:axId val="126382268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PoolArea (m2)</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3823664"/>
        <c:crosses val="autoZero"/>
        <c:crossBetween val="midCat"/>
      </c:valAx>
      <c:valAx>
        <c:axId val="12638236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Avg DO Sample Date (mg/L)</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382268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PoolArea and MaxDO on SampleDate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SummDataTable!$BG$1</c:f>
              <c:strCache>
                <c:ptCount val="1"/>
                <c:pt idx="0">
                  <c:v>MaxDO_SampleDate</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2700" cap="rnd">
                <a:solidFill>
                  <a:schemeClr val="tx1">
                    <a:lumMod val="65000"/>
                    <a:lumOff val="35000"/>
                  </a:schemeClr>
                </a:solidFill>
                <a:prstDash val="solid"/>
              </a:ln>
              <a:effectLst/>
            </c:spPr>
            <c:trendlineType val="linear"/>
            <c:dispRSqr val="1"/>
            <c:dispEq val="0"/>
            <c:trendlineLbl>
              <c:layout>
                <c:manualLayout>
                  <c:x val="2.945100612423447E-3"/>
                  <c:y val="0.14941929133858267"/>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SummDataTable!$W$2:$W$117</c:f>
              <c:numCache>
                <c:formatCode>0.00</c:formatCode>
                <c:ptCount val="116"/>
                <c:pt idx="0">
                  <c:v>163.526003</c:v>
                </c:pt>
                <c:pt idx="1">
                  <c:v>159.18185800000001</c:v>
                </c:pt>
                <c:pt idx="2">
                  <c:v>144.13250099999999</c:v>
                </c:pt>
                <c:pt idx="3">
                  <c:v>114.917992</c:v>
                </c:pt>
                <c:pt idx="4">
                  <c:v>28.374666999999999</c:v>
                </c:pt>
                <c:pt idx="5">
                  <c:v>3.7439909999999998</c:v>
                </c:pt>
                <c:pt idx="6">
                  <c:v>0</c:v>
                </c:pt>
                <c:pt idx="7">
                  <c:v>85.283212000000006</c:v>
                </c:pt>
                <c:pt idx="8">
                  <c:v>85.776178999999999</c:v>
                </c:pt>
                <c:pt idx="9">
                  <c:v>84.790245999999996</c:v>
                </c:pt>
                <c:pt idx="10">
                  <c:v>83.705719000000002</c:v>
                </c:pt>
                <c:pt idx="11">
                  <c:v>82.818378999999993</c:v>
                </c:pt>
                <c:pt idx="12">
                  <c:v>82.029633000000004</c:v>
                </c:pt>
                <c:pt idx="13">
                  <c:v>26.682903</c:v>
                </c:pt>
                <c:pt idx="14">
                  <c:v>3.533798</c:v>
                </c:pt>
                <c:pt idx="15">
                  <c:v>0</c:v>
                </c:pt>
                <c:pt idx="16">
                  <c:v>124.80124499999999</c:v>
                </c:pt>
                <c:pt idx="17">
                  <c:v>122.752269</c:v>
                </c:pt>
                <c:pt idx="18">
                  <c:v>119.21313000000001</c:v>
                </c:pt>
                <c:pt idx="19">
                  <c:v>117.53669499999999</c:v>
                </c:pt>
                <c:pt idx="20">
                  <c:v>116.419072</c:v>
                </c:pt>
                <c:pt idx="21">
                  <c:v>115.39458399999999</c:v>
                </c:pt>
                <c:pt idx="22">
                  <c:v>110.458415</c:v>
                </c:pt>
                <c:pt idx="23">
                  <c:v>111.94858000000001</c:v>
                </c:pt>
                <c:pt idx="24">
                  <c:v>108.968251</c:v>
                </c:pt>
                <c:pt idx="25">
                  <c:v>106.267329</c:v>
                </c:pt>
                <c:pt idx="26">
                  <c:v>194.117335</c:v>
                </c:pt>
                <c:pt idx="27">
                  <c:v>192.260436</c:v>
                </c:pt>
                <c:pt idx="28">
                  <c:v>192.260436</c:v>
                </c:pt>
                <c:pt idx="29">
                  <c:v>189.40366900000001</c:v>
                </c:pt>
                <c:pt idx="30">
                  <c:v>195.40288000000001</c:v>
                </c:pt>
                <c:pt idx="31">
                  <c:v>194.40301099999999</c:v>
                </c:pt>
                <c:pt idx="32">
                  <c:v>191.97475900000001</c:v>
                </c:pt>
                <c:pt idx="33">
                  <c:v>194.97436500000001</c:v>
                </c:pt>
                <c:pt idx="34">
                  <c:v>191.83192099999999</c:v>
                </c:pt>
                <c:pt idx="35">
                  <c:v>183.97581099999999</c:v>
                </c:pt>
                <c:pt idx="36">
                  <c:v>84.625547999999995</c:v>
                </c:pt>
                <c:pt idx="37">
                  <c:v>77.775139999999993</c:v>
                </c:pt>
                <c:pt idx="38">
                  <c:v>71.675128999999998</c:v>
                </c:pt>
                <c:pt idx="39">
                  <c:v>69.932269000000005</c:v>
                </c:pt>
                <c:pt idx="40">
                  <c:v>66.664406</c:v>
                </c:pt>
                <c:pt idx="41">
                  <c:v>67.862622000000002</c:v>
                </c:pt>
                <c:pt idx="42">
                  <c:v>62.416184000000001</c:v>
                </c:pt>
                <c:pt idx="43">
                  <c:v>63.287613999999998</c:v>
                </c:pt>
                <c:pt idx="44">
                  <c:v>69.932269000000005</c:v>
                </c:pt>
                <c:pt idx="45">
                  <c:v>64.159043999999994</c:v>
                </c:pt>
                <c:pt idx="46">
                  <c:v>78.280765000000002</c:v>
                </c:pt>
                <c:pt idx="47">
                  <c:v>75.704913000000005</c:v>
                </c:pt>
                <c:pt idx="48">
                  <c:v>75.076656</c:v>
                </c:pt>
                <c:pt idx="49">
                  <c:v>74.888178999999994</c:v>
                </c:pt>
                <c:pt idx="50">
                  <c:v>75.202308000000002</c:v>
                </c:pt>
                <c:pt idx="51">
                  <c:v>72.123851000000002</c:v>
                </c:pt>
                <c:pt idx="52">
                  <c:v>31.628478000000001</c:v>
                </c:pt>
                <c:pt idx="53">
                  <c:v>29.886313999999999</c:v>
                </c:pt>
                <c:pt idx="54">
                  <c:v>75.202308000000002</c:v>
                </c:pt>
                <c:pt idx="55">
                  <c:v>28.924768</c:v>
                </c:pt>
                <c:pt idx="56">
                  <c:v>45.326445</c:v>
                </c:pt>
                <c:pt idx="57">
                  <c:v>43.206862999999998</c:v>
                </c:pt>
                <c:pt idx="58">
                  <c:v>42.500335</c:v>
                </c:pt>
                <c:pt idx="59">
                  <c:v>40.326405000000001</c:v>
                </c:pt>
                <c:pt idx="60">
                  <c:v>38.859001999999997</c:v>
                </c:pt>
                <c:pt idx="61">
                  <c:v>42.174245999999997</c:v>
                </c:pt>
                <c:pt idx="62">
                  <c:v>38.587260999999998</c:v>
                </c:pt>
                <c:pt idx="63">
                  <c:v>39.456833000000003</c:v>
                </c:pt>
                <c:pt idx="64">
                  <c:v>42.772077000000003</c:v>
                </c:pt>
                <c:pt idx="65">
                  <c:v>27.703675</c:v>
                </c:pt>
                <c:pt idx="66">
                  <c:v>86.765029999999996</c:v>
                </c:pt>
                <c:pt idx="67">
                  <c:v>83.389733000000007</c:v>
                </c:pt>
                <c:pt idx="68">
                  <c:v>83.786821000000003</c:v>
                </c:pt>
                <c:pt idx="69">
                  <c:v>81.900627999999998</c:v>
                </c:pt>
                <c:pt idx="70">
                  <c:v>80.808618999999993</c:v>
                </c:pt>
                <c:pt idx="71">
                  <c:v>82.694817999999998</c:v>
                </c:pt>
                <c:pt idx="72">
                  <c:v>79.716610000000003</c:v>
                </c:pt>
                <c:pt idx="73">
                  <c:v>82.297723000000005</c:v>
                </c:pt>
                <c:pt idx="74">
                  <c:v>85.275925000000001</c:v>
                </c:pt>
                <c:pt idx="75">
                  <c:v>73.637569999999997</c:v>
                </c:pt>
                <c:pt idx="76">
                  <c:v>133.763597</c:v>
                </c:pt>
                <c:pt idx="77">
                  <c:v>128.838809</c:v>
                </c:pt>
                <c:pt idx="78">
                  <c:v>125.820391</c:v>
                </c:pt>
                <c:pt idx="79">
                  <c:v>123.755157</c:v>
                </c:pt>
                <c:pt idx="80">
                  <c:v>118.194913</c:v>
                </c:pt>
                <c:pt idx="81">
                  <c:v>117.400592</c:v>
                </c:pt>
                <c:pt idx="82">
                  <c:v>117.71832000000001</c:v>
                </c:pt>
                <c:pt idx="83">
                  <c:v>115.335358</c:v>
                </c:pt>
                <c:pt idx="84">
                  <c:v>113.111261</c:v>
                </c:pt>
                <c:pt idx="85">
                  <c:v>91.18383</c:v>
                </c:pt>
                <c:pt idx="86">
                  <c:v>85.817984999999993</c:v>
                </c:pt>
                <c:pt idx="87">
                  <c:v>81.355157000000005</c:v>
                </c:pt>
                <c:pt idx="88">
                  <c:v>78.721356999999998</c:v>
                </c:pt>
                <c:pt idx="89">
                  <c:v>78.136067999999995</c:v>
                </c:pt>
                <c:pt idx="90">
                  <c:v>77.111812999999998</c:v>
                </c:pt>
                <c:pt idx="91">
                  <c:v>75.282785000000004</c:v>
                </c:pt>
                <c:pt idx="92">
                  <c:v>75.868073999999993</c:v>
                </c:pt>
                <c:pt idx="93">
                  <c:v>74.551174000000003</c:v>
                </c:pt>
                <c:pt idx="94">
                  <c:v>73.526917999999995</c:v>
                </c:pt>
                <c:pt idx="95">
                  <c:v>66.500432000000004</c:v>
                </c:pt>
                <c:pt idx="96">
                  <c:v>187.16702900000001</c:v>
                </c:pt>
                <c:pt idx="97">
                  <c:v>186.00690299999999</c:v>
                </c:pt>
                <c:pt idx="98">
                  <c:v>182.52652399999999</c:v>
                </c:pt>
                <c:pt idx="99">
                  <c:v>178.91724300000001</c:v>
                </c:pt>
                <c:pt idx="100">
                  <c:v>177.11260200000001</c:v>
                </c:pt>
                <c:pt idx="101">
                  <c:v>176.081378</c:v>
                </c:pt>
                <c:pt idx="102">
                  <c:v>171.05416500000001</c:v>
                </c:pt>
                <c:pt idx="103">
                  <c:v>176.468087</c:v>
                </c:pt>
                <c:pt idx="104">
                  <c:v>177.757116</c:v>
                </c:pt>
                <c:pt idx="105">
                  <c:v>177.62821299999999</c:v>
                </c:pt>
                <c:pt idx="106">
                  <c:v>81.562794999999994</c:v>
                </c:pt>
                <c:pt idx="107">
                  <c:v>83.724879999999999</c:v>
                </c:pt>
                <c:pt idx="108">
                  <c:v>82.904779000000005</c:v>
                </c:pt>
                <c:pt idx="109">
                  <c:v>84.172207999999998</c:v>
                </c:pt>
                <c:pt idx="110">
                  <c:v>82.755669999999995</c:v>
                </c:pt>
                <c:pt idx="111">
                  <c:v>82.904779000000005</c:v>
                </c:pt>
                <c:pt idx="112">
                  <c:v>83.277552</c:v>
                </c:pt>
                <c:pt idx="113">
                  <c:v>83.053888000000001</c:v>
                </c:pt>
                <c:pt idx="114">
                  <c:v>83.053888000000001</c:v>
                </c:pt>
                <c:pt idx="115">
                  <c:v>83.873990000000006</c:v>
                </c:pt>
              </c:numCache>
            </c:numRef>
          </c:xVal>
          <c:yVal>
            <c:numRef>
              <c:f>SummDataTable!$BG$2:$BG$117</c:f>
              <c:numCache>
                <c:formatCode>0.00</c:formatCode>
                <c:ptCount val="116"/>
                <c:pt idx="0">
                  <c:v>8.19</c:v>
                </c:pt>
                <c:pt idx="1">
                  <c:v>8.7200000000000006</c:v>
                </c:pt>
                <c:pt idx="2">
                  <c:v>9.68</c:v>
                </c:pt>
                <c:pt idx="3">
                  <c:v>6.68</c:v>
                </c:pt>
                <c:pt idx="4">
                  <c:v>2.29</c:v>
                </c:pt>
                <c:pt idx="5">
                  <c:v>2.5</c:v>
                </c:pt>
                <c:pt idx="7">
                  <c:v>7.68</c:v>
                </c:pt>
                <c:pt idx="8">
                  <c:v>6.73</c:v>
                </c:pt>
                <c:pt idx="9">
                  <c:v>4.9800000000000004</c:v>
                </c:pt>
                <c:pt idx="10">
                  <c:v>2.36</c:v>
                </c:pt>
                <c:pt idx="11">
                  <c:v>2.42</c:v>
                </c:pt>
                <c:pt idx="12">
                  <c:v>2</c:v>
                </c:pt>
                <c:pt idx="13">
                  <c:v>1.03</c:v>
                </c:pt>
                <c:pt idx="16">
                  <c:v>8.93</c:v>
                </c:pt>
                <c:pt idx="17">
                  <c:v>8.93</c:v>
                </c:pt>
                <c:pt idx="18">
                  <c:v>8.33</c:v>
                </c:pt>
                <c:pt idx="19">
                  <c:v>7.59</c:v>
                </c:pt>
                <c:pt idx="20">
                  <c:v>8.57</c:v>
                </c:pt>
                <c:pt idx="21">
                  <c:v>7.45</c:v>
                </c:pt>
                <c:pt idx="22">
                  <c:v>11.15</c:v>
                </c:pt>
                <c:pt idx="23">
                  <c:v>6.82</c:v>
                </c:pt>
                <c:pt idx="24">
                  <c:v>6.78</c:v>
                </c:pt>
                <c:pt idx="25">
                  <c:v>8.36</c:v>
                </c:pt>
                <c:pt idx="26">
                  <c:v>9.8800000000000008</c:v>
                </c:pt>
                <c:pt idx="27">
                  <c:v>9.7100000000000009</c:v>
                </c:pt>
                <c:pt idx="28">
                  <c:v>9.7799999999999994</c:v>
                </c:pt>
                <c:pt idx="29">
                  <c:v>9.82</c:v>
                </c:pt>
                <c:pt idx="30">
                  <c:v>9.89</c:v>
                </c:pt>
                <c:pt idx="31">
                  <c:v>8.92</c:v>
                </c:pt>
                <c:pt idx="32">
                  <c:v>7.41</c:v>
                </c:pt>
                <c:pt idx="33">
                  <c:v>8.23</c:v>
                </c:pt>
                <c:pt idx="34">
                  <c:v>9.5</c:v>
                </c:pt>
                <c:pt idx="35">
                  <c:v>9.7899999999999991</c:v>
                </c:pt>
                <c:pt idx="36">
                  <c:v>9.0500000000000007</c:v>
                </c:pt>
                <c:pt idx="37">
                  <c:v>8.18</c:v>
                </c:pt>
                <c:pt idx="38">
                  <c:v>7.8</c:v>
                </c:pt>
                <c:pt idx="39">
                  <c:v>7.55</c:v>
                </c:pt>
                <c:pt idx="40">
                  <c:v>10.7</c:v>
                </c:pt>
                <c:pt idx="41">
                  <c:v>7.39</c:v>
                </c:pt>
                <c:pt idx="42">
                  <c:v>8.56</c:v>
                </c:pt>
                <c:pt idx="43">
                  <c:v>7.71</c:v>
                </c:pt>
                <c:pt idx="44">
                  <c:v>9.02</c:v>
                </c:pt>
                <c:pt idx="45">
                  <c:v>8.7100000000000009</c:v>
                </c:pt>
                <c:pt idx="46">
                  <c:v>9.5500000000000007</c:v>
                </c:pt>
                <c:pt idx="47">
                  <c:v>10.130000000000001</c:v>
                </c:pt>
                <c:pt idx="48">
                  <c:v>8.24</c:v>
                </c:pt>
                <c:pt idx="49">
                  <c:v>8.26</c:v>
                </c:pt>
                <c:pt idx="50">
                  <c:v>8.7899999999999991</c:v>
                </c:pt>
                <c:pt idx="51">
                  <c:v>7.91</c:v>
                </c:pt>
                <c:pt idx="52">
                  <c:v>4.12</c:v>
                </c:pt>
                <c:pt idx="53">
                  <c:v>4.83</c:v>
                </c:pt>
                <c:pt idx="54">
                  <c:v>8.64</c:v>
                </c:pt>
                <c:pt idx="55">
                  <c:v>6.73</c:v>
                </c:pt>
                <c:pt idx="56">
                  <c:v>8.51</c:v>
                </c:pt>
                <c:pt idx="57">
                  <c:v>7.34</c:v>
                </c:pt>
                <c:pt idx="58">
                  <c:v>6.18</c:v>
                </c:pt>
                <c:pt idx="59">
                  <c:v>5.99</c:v>
                </c:pt>
                <c:pt idx="60">
                  <c:v>5.24</c:v>
                </c:pt>
                <c:pt idx="61">
                  <c:v>4.8899999999999997</c:v>
                </c:pt>
                <c:pt idx="62">
                  <c:v>1.45</c:v>
                </c:pt>
                <c:pt idx="63">
                  <c:v>4.2300000000000004</c:v>
                </c:pt>
                <c:pt idx="64">
                  <c:v>6.23</c:v>
                </c:pt>
                <c:pt idx="65">
                  <c:v>5.43</c:v>
                </c:pt>
                <c:pt idx="66">
                  <c:v>8.77</c:v>
                </c:pt>
                <c:pt idx="67">
                  <c:v>8.6199999999999992</c:v>
                </c:pt>
                <c:pt idx="68">
                  <c:v>7.63</c:v>
                </c:pt>
                <c:pt idx="69">
                  <c:v>8.27</c:v>
                </c:pt>
                <c:pt idx="70">
                  <c:v>6.16</c:v>
                </c:pt>
                <c:pt idx="71">
                  <c:v>6.69</c:v>
                </c:pt>
                <c:pt idx="72">
                  <c:v>5.01</c:v>
                </c:pt>
                <c:pt idx="73">
                  <c:v>7.02</c:v>
                </c:pt>
                <c:pt idx="74">
                  <c:v>8.76</c:v>
                </c:pt>
                <c:pt idx="75">
                  <c:v>8.17</c:v>
                </c:pt>
                <c:pt idx="76">
                  <c:v>8.99</c:v>
                </c:pt>
                <c:pt idx="77">
                  <c:v>9.17</c:v>
                </c:pt>
                <c:pt idx="78">
                  <c:v>9.59</c:v>
                </c:pt>
                <c:pt idx="79">
                  <c:v>9.86</c:v>
                </c:pt>
                <c:pt idx="80">
                  <c:v>10.31</c:v>
                </c:pt>
                <c:pt idx="81">
                  <c:v>8.6</c:v>
                </c:pt>
                <c:pt idx="82">
                  <c:v>7.62</c:v>
                </c:pt>
                <c:pt idx="83">
                  <c:v>6.83</c:v>
                </c:pt>
                <c:pt idx="84">
                  <c:v>6.17</c:v>
                </c:pt>
                <c:pt idx="85">
                  <c:v>6.01</c:v>
                </c:pt>
                <c:pt idx="86">
                  <c:v>9</c:v>
                </c:pt>
                <c:pt idx="87">
                  <c:v>8.67</c:v>
                </c:pt>
                <c:pt idx="88">
                  <c:v>8.68</c:v>
                </c:pt>
                <c:pt idx="89">
                  <c:v>7.46</c:v>
                </c:pt>
                <c:pt idx="90">
                  <c:v>6.14</c:v>
                </c:pt>
                <c:pt idx="91">
                  <c:v>5.65</c:v>
                </c:pt>
                <c:pt idx="92">
                  <c:v>2.73</c:v>
                </c:pt>
                <c:pt idx="93">
                  <c:v>3.64</c:v>
                </c:pt>
                <c:pt idx="94">
                  <c:v>2.29</c:v>
                </c:pt>
                <c:pt idx="95">
                  <c:v>1.4</c:v>
                </c:pt>
                <c:pt idx="96">
                  <c:v>9.91</c:v>
                </c:pt>
                <c:pt idx="97">
                  <c:v>9.61</c:v>
                </c:pt>
                <c:pt idx="98">
                  <c:v>9.5399999999999991</c:v>
                </c:pt>
                <c:pt idx="99">
                  <c:v>9.67</c:v>
                </c:pt>
                <c:pt idx="100">
                  <c:v>9.5299999999999994</c:v>
                </c:pt>
                <c:pt idx="101">
                  <c:v>9.9700000000000006</c:v>
                </c:pt>
                <c:pt idx="102">
                  <c:v>9.14</c:v>
                </c:pt>
                <c:pt idx="103">
                  <c:v>9.65</c:v>
                </c:pt>
                <c:pt idx="104">
                  <c:v>9.5</c:v>
                </c:pt>
                <c:pt idx="105">
                  <c:v>10.35</c:v>
                </c:pt>
                <c:pt idx="106">
                  <c:v>9.58</c:v>
                </c:pt>
                <c:pt idx="107">
                  <c:v>9.33</c:v>
                </c:pt>
                <c:pt idx="108">
                  <c:v>9.69</c:v>
                </c:pt>
                <c:pt idx="109">
                  <c:v>9.41</c:v>
                </c:pt>
                <c:pt idx="110">
                  <c:v>9.0399999999999991</c:v>
                </c:pt>
                <c:pt idx="111">
                  <c:v>9.32</c:v>
                </c:pt>
                <c:pt idx="112">
                  <c:v>9.1</c:v>
                </c:pt>
                <c:pt idx="113">
                  <c:v>9.73</c:v>
                </c:pt>
                <c:pt idx="114">
                  <c:v>9.8000000000000007</c:v>
                </c:pt>
                <c:pt idx="115">
                  <c:v>10.37</c:v>
                </c:pt>
              </c:numCache>
            </c:numRef>
          </c:yVal>
          <c:smooth val="0"/>
          <c:extLst>
            <c:ext xmlns:c16="http://schemas.microsoft.com/office/drawing/2014/chart" uri="{C3380CC4-5D6E-409C-BE32-E72D297353CC}">
              <c16:uniqueId val="{00000000-ABBB-466D-B578-A5A73A70857E}"/>
            </c:ext>
          </c:extLst>
        </c:ser>
        <c:dLbls>
          <c:showLegendKey val="0"/>
          <c:showVal val="0"/>
          <c:showCatName val="0"/>
          <c:showSerName val="0"/>
          <c:showPercent val="0"/>
          <c:showBubbleSize val="0"/>
        </c:dLbls>
        <c:axId val="1263822680"/>
        <c:axId val="1263823664"/>
      </c:scatterChart>
      <c:valAx>
        <c:axId val="126382268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PoolArea (m2)</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3823664"/>
        <c:crosses val="autoZero"/>
        <c:crossBetween val="midCat"/>
      </c:valAx>
      <c:valAx>
        <c:axId val="12638236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Max DO Sample Date (mg/L)</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382268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PoolVolume and MinDO on SampleDate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SummDataTable!$AZ$1</c:f>
              <c:strCache>
                <c:ptCount val="1"/>
                <c:pt idx="0">
                  <c:v>MinDO_SampleDate</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2700" cap="rnd">
                <a:solidFill>
                  <a:schemeClr val="tx1">
                    <a:lumMod val="65000"/>
                    <a:lumOff val="35000"/>
                  </a:schemeClr>
                </a:solidFill>
                <a:prstDash val="solid"/>
              </a:ln>
              <a:effectLst/>
            </c:spPr>
            <c:trendlineType val="linear"/>
            <c:dispRSqr val="1"/>
            <c:dispEq val="0"/>
            <c:trendlineLbl>
              <c:layout>
                <c:manualLayout>
                  <c:x val="2.945100612423447E-3"/>
                  <c:y val="0.14941929133858267"/>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SummDataTable!$AB$2:$AB$117</c:f>
              <c:numCache>
                <c:formatCode>0.00</c:formatCode>
                <c:ptCount val="116"/>
                <c:pt idx="0">
                  <c:v>45.792948000000003</c:v>
                </c:pt>
                <c:pt idx="1">
                  <c:v>39.360689999999998</c:v>
                </c:pt>
                <c:pt idx="2">
                  <c:v>38.659748999999998</c:v>
                </c:pt>
                <c:pt idx="3">
                  <c:v>21.848068000000001</c:v>
                </c:pt>
                <c:pt idx="4">
                  <c:v>2.6378189999999999</c:v>
                </c:pt>
                <c:pt idx="5">
                  <c:v>8.2735000000000003E-2</c:v>
                </c:pt>
                <c:pt idx="6">
                  <c:v>0</c:v>
                </c:pt>
                <c:pt idx="7">
                  <c:v>20.308040999999999</c:v>
                </c:pt>
                <c:pt idx="8">
                  <c:v>20.392747</c:v>
                </c:pt>
                <c:pt idx="9">
                  <c:v>17.896995</c:v>
                </c:pt>
                <c:pt idx="10">
                  <c:v>17.763755</c:v>
                </c:pt>
                <c:pt idx="11">
                  <c:v>16.628834000000001</c:v>
                </c:pt>
                <c:pt idx="12">
                  <c:v>15.439107</c:v>
                </c:pt>
                <c:pt idx="13">
                  <c:v>2.0434000000000001</c:v>
                </c:pt>
                <c:pt idx="14">
                  <c:v>8.4821999999999995E-2</c:v>
                </c:pt>
                <c:pt idx="15">
                  <c:v>0</c:v>
                </c:pt>
                <c:pt idx="16">
                  <c:v>24.059904</c:v>
                </c:pt>
                <c:pt idx="17">
                  <c:v>22.916594</c:v>
                </c:pt>
                <c:pt idx="18">
                  <c:v>21.211209</c:v>
                </c:pt>
                <c:pt idx="19">
                  <c:v>20.062079000000001</c:v>
                </c:pt>
                <c:pt idx="20">
                  <c:v>20.181804</c:v>
                </c:pt>
                <c:pt idx="21">
                  <c:v>19.47662</c:v>
                </c:pt>
                <c:pt idx="22">
                  <c:v>17.380941</c:v>
                </c:pt>
                <c:pt idx="23">
                  <c:v>19.492127</c:v>
                </c:pt>
                <c:pt idx="24">
                  <c:v>17.437078</c:v>
                </c:pt>
                <c:pt idx="25">
                  <c:v>16.235609</c:v>
                </c:pt>
                <c:pt idx="26">
                  <c:v>44.449126</c:v>
                </c:pt>
                <c:pt idx="27">
                  <c:v>46.441223000000001</c:v>
                </c:pt>
                <c:pt idx="28">
                  <c:v>44.023933</c:v>
                </c:pt>
                <c:pt idx="29">
                  <c:v>45.895484000000003</c:v>
                </c:pt>
                <c:pt idx="30">
                  <c:v>48.391463999999999</c:v>
                </c:pt>
                <c:pt idx="31">
                  <c:v>48.662320999999999</c:v>
                </c:pt>
                <c:pt idx="32">
                  <c:v>46.225929999999998</c:v>
                </c:pt>
                <c:pt idx="33">
                  <c:v>48.508200000000002</c:v>
                </c:pt>
                <c:pt idx="34">
                  <c:v>41.806265000000003</c:v>
                </c:pt>
                <c:pt idx="35">
                  <c:v>40.935304000000002</c:v>
                </c:pt>
                <c:pt idx="36">
                  <c:v>16.565367999999999</c:v>
                </c:pt>
                <c:pt idx="37">
                  <c:v>14.075340000000001</c:v>
                </c:pt>
                <c:pt idx="38">
                  <c:v>11.414825</c:v>
                </c:pt>
                <c:pt idx="39">
                  <c:v>11.963228000000001</c:v>
                </c:pt>
                <c:pt idx="40">
                  <c:v>10.210440999999999</c:v>
                </c:pt>
                <c:pt idx="41">
                  <c:v>9.7734279999999991</c:v>
                </c:pt>
                <c:pt idx="42">
                  <c:v>8.9414820000000006</c:v>
                </c:pt>
                <c:pt idx="43">
                  <c:v>9.2109950000000005</c:v>
                </c:pt>
                <c:pt idx="44">
                  <c:v>10.204715</c:v>
                </c:pt>
                <c:pt idx="45">
                  <c:v>9.1911570000000005</c:v>
                </c:pt>
                <c:pt idx="46">
                  <c:v>20.131830999999998</c:v>
                </c:pt>
                <c:pt idx="47">
                  <c:v>17.017686999999999</c:v>
                </c:pt>
                <c:pt idx="48">
                  <c:v>16.132753000000001</c:v>
                </c:pt>
                <c:pt idx="49">
                  <c:v>15.179216</c:v>
                </c:pt>
                <c:pt idx="50">
                  <c:v>14.698499</c:v>
                </c:pt>
                <c:pt idx="51">
                  <c:v>13.876973</c:v>
                </c:pt>
                <c:pt idx="52">
                  <c:v>3.7235849999999999</c:v>
                </c:pt>
                <c:pt idx="53">
                  <c:v>3.495708</c:v>
                </c:pt>
                <c:pt idx="54">
                  <c:v>15.586712</c:v>
                </c:pt>
                <c:pt idx="55">
                  <c:v>3.5044629999999999</c:v>
                </c:pt>
                <c:pt idx="56">
                  <c:v>10.914232</c:v>
                </c:pt>
                <c:pt idx="57">
                  <c:v>9.070449</c:v>
                </c:pt>
                <c:pt idx="58">
                  <c:v>8.9221269999999997</c:v>
                </c:pt>
                <c:pt idx="59">
                  <c:v>8.2045589999999997</c:v>
                </c:pt>
                <c:pt idx="60">
                  <c:v>7.8023730000000002</c:v>
                </c:pt>
                <c:pt idx="61">
                  <c:v>8.9179440000000003</c:v>
                </c:pt>
                <c:pt idx="62">
                  <c:v>7.6007939999999996</c:v>
                </c:pt>
                <c:pt idx="63">
                  <c:v>7.6818809999999997</c:v>
                </c:pt>
                <c:pt idx="64">
                  <c:v>9.1910240000000005</c:v>
                </c:pt>
                <c:pt idx="65">
                  <c:v>4.3275860000000002</c:v>
                </c:pt>
                <c:pt idx="66">
                  <c:v>16.849824999999999</c:v>
                </c:pt>
                <c:pt idx="67">
                  <c:v>13.471095</c:v>
                </c:pt>
                <c:pt idx="68">
                  <c:v>12.987984000000001</c:v>
                </c:pt>
                <c:pt idx="69">
                  <c:v>14.015084999999999</c:v>
                </c:pt>
                <c:pt idx="70">
                  <c:v>13.828215999999999</c:v>
                </c:pt>
                <c:pt idx="71">
                  <c:v>13.574871</c:v>
                </c:pt>
                <c:pt idx="72">
                  <c:v>12.009936</c:v>
                </c:pt>
                <c:pt idx="73">
                  <c:v>13.258842</c:v>
                </c:pt>
                <c:pt idx="74">
                  <c:v>15.261037</c:v>
                </c:pt>
                <c:pt idx="75">
                  <c:v>10.42074</c:v>
                </c:pt>
                <c:pt idx="76">
                  <c:v>35.725670999999998</c:v>
                </c:pt>
                <c:pt idx="77">
                  <c:v>33.379517999999997</c:v>
                </c:pt>
                <c:pt idx="78">
                  <c:v>29.289819000000001</c:v>
                </c:pt>
                <c:pt idx="79">
                  <c:v>27.960339999999999</c:v>
                </c:pt>
                <c:pt idx="80">
                  <c:v>25.803455</c:v>
                </c:pt>
                <c:pt idx="81">
                  <c:v>23.751404000000001</c:v>
                </c:pt>
                <c:pt idx="82">
                  <c:v>23.72598</c:v>
                </c:pt>
                <c:pt idx="83">
                  <c:v>22.630499</c:v>
                </c:pt>
                <c:pt idx="84">
                  <c:v>21.547668999999999</c:v>
                </c:pt>
                <c:pt idx="85">
                  <c:v>14.417516000000001</c:v>
                </c:pt>
                <c:pt idx="86">
                  <c:v>26.582346999999999</c:v>
                </c:pt>
                <c:pt idx="87">
                  <c:v>23.619163</c:v>
                </c:pt>
                <c:pt idx="88">
                  <c:v>20.755018</c:v>
                </c:pt>
                <c:pt idx="89">
                  <c:v>19.677842999999999</c:v>
                </c:pt>
                <c:pt idx="90">
                  <c:v>19.184856</c:v>
                </c:pt>
                <c:pt idx="91">
                  <c:v>17.898008999999998</c:v>
                </c:pt>
                <c:pt idx="92">
                  <c:v>18.441838000000001</c:v>
                </c:pt>
                <c:pt idx="93">
                  <c:v>18.462575999999999</c:v>
                </c:pt>
                <c:pt idx="94">
                  <c:v>18.601111</c:v>
                </c:pt>
                <c:pt idx="95">
                  <c:v>15.455347</c:v>
                </c:pt>
                <c:pt idx="96">
                  <c:v>63.395082000000002</c:v>
                </c:pt>
                <c:pt idx="97">
                  <c:v>61.088684000000001</c:v>
                </c:pt>
                <c:pt idx="98">
                  <c:v>55.494931999999999</c:v>
                </c:pt>
                <c:pt idx="99">
                  <c:v>54.193074000000003</c:v>
                </c:pt>
                <c:pt idx="100">
                  <c:v>55.670851999999996</c:v>
                </c:pt>
                <c:pt idx="101">
                  <c:v>54.407494</c:v>
                </c:pt>
                <c:pt idx="102">
                  <c:v>50.573129000000002</c:v>
                </c:pt>
                <c:pt idx="103">
                  <c:v>53.451236999999999</c:v>
                </c:pt>
                <c:pt idx="104">
                  <c:v>58.921078999999999</c:v>
                </c:pt>
                <c:pt idx="105">
                  <c:v>55.156157999999998</c:v>
                </c:pt>
                <c:pt idx="106">
                  <c:v>33.685720000000003</c:v>
                </c:pt>
                <c:pt idx="107">
                  <c:v>32.441426</c:v>
                </c:pt>
                <c:pt idx="108">
                  <c:v>33.197603000000001</c:v>
                </c:pt>
                <c:pt idx="109">
                  <c:v>33.031660000000002</c:v>
                </c:pt>
                <c:pt idx="110">
                  <c:v>32.696477999999999</c:v>
                </c:pt>
                <c:pt idx="111">
                  <c:v>29.912588</c:v>
                </c:pt>
                <c:pt idx="112">
                  <c:v>35.137259999999998</c:v>
                </c:pt>
                <c:pt idx="113">
                  <c:v>33.383885999999997</c:v>
                </c:pt>
                <c:pt idx="114">
                  <c:v>35.092632999999999</c:v>
                </c:pt>
                <c:pt idx="115">
                  <c:v>34.288735000000003</c:v>
                </c:pt>
              </c:numCache>
            </c:numRef>
          </c:xVal>
          <c:yVal>
            <c:numRef>
              <c:f>SummDataTable!$AZ$2:$AZ$117</c:f>
              <c:numCache>
                <c:formatCode>0.00</c:formatCode>
                <c:ptCount val="116"/>
                <c:pt idx="0">
                  <c:v>7.19</c:v>
                </c:pt>
                <c:pt idx="1">
                  <c:v>7.31</c:v>
                </c:pt>
                <c:pt idx="2">
                  <c:v>6.86</c:v>
                </c:pt>
                <c:pt idx="3">
                  <c:v>5</c:v>
                </c:pt>
                <c:pt idx="4">
                  <c:v>1.1499999999999999</c:v>
                </c:pt>
                <c:pt idx="5">
                  <c:v>1.79</c:v>
                </c:pt>
                <c:pt idx="7">
                  <c:v>6.97</c:v>
                </c:pt>
                <c:pt idx="8">
                  <c:v>6.08</c:v>
                </c:pt>
                <c:pt idx="9">
                  <c:v>4.16</c:v>
                </c:pt>
                <c:pt idx="10">
                  <c:v>1.41</c:v>
                </c:pt>
                <c:pt idx="11">
                  <c:v>0.13</c:v>
                </c:pt>
                <c:pt idx="12">
                  <c:v>0</c:v>
                </c:pt>
                <c:pt idx="13">
                  <c:v>0</c:v>
                </c:pt>
                <c:pt idx="16">
                  <c:v>8.0399999999999991</c:v>
                </c:pt>
                <c:pt idx="17">
                  <c:v>7.93</c:v>
                </c:pt>
                <c:pt idx="18">
                  <c:v>6.77</c:v>
                </c:pt>
                <c:pt idx="19">
                  <c:v>5.91</c:v>
                </c:pt>
                <c:pt idx="20">
                  <c:v>4.7699999999999996</c:v>
                </c:pt>
                <c:pt idx="21">
                  <c:v>3.3</c:v>
                </c:pt>
                <c:pt idx="22">
                  <c:v>0</c:v>
                </c:pt>
                <c:pt idx="23">
                  <c:v>3.9</c:v>
                </c:pt>
                <c:pt idx="24">
                  <c:v>4.74</c:v>
                </c:pt>
                <c:pt idx="25">
                  <c:v>7.59</c:v>
                </c:pt>
                <c:pt idx="26">
                  <c:v>8.44</c:v>
                </c:pt>
                <c:pt idx="27">
                  <c:v>8.1999999999999993</c:v>
                </c:pt>
                <c:pt idx="28">
                  <c:v>6.71</c:v>
                </c:pt>
                <c:pt idx="29">
                  <c:v>8.35</c:v>
                </c:pt>
                <c:pt idx="30">
                  <c:v>7.53</c:v>
                </c:pt>
                <c:pt idx="31">
                  <c:v>7.32</c:v>
                </c:pt>
                <c:pt idx="32">
                  <c:v>1.55</c:v>
                </c:pt>
                <c:pt idx="33">
                  <c:v>6.47</c:v>
                </c:pt>
                <c:pt idx="34">
                  <c:v>7.25</c:v>
                </c:pt>
                <c:pt idx="35">
                  <c:v>9.2100000000000009</c:v>
                </c:pt>
                <c:pt idx="36">
                  <c:v>8.69</c:v>
                </c:pt>
                <c:pt idx="37">
                  <c:v>7.48</c:v>
                </c:pt>
                <c:pt idx="38">
                  <c:v>7.09</c:v>
                </c:pt>
                <c:pt idx="39">
                  <c:v>6.3</c:v>
                </c:pt>
                <c:pt idx="40">
                  <c:v>6.65</c:v>
                </c:pt>
                <c:pt idx="41">
                  <c:v>6.39</c:v>
                </c:pt>
                <c:pt idx="42">
                  <c:v>0.75</c:v>
                </c:pt>
                <c:pt idx="43">
                  <c:v>3.18</c:v>
                </c:pt>
                <c:pt idx="44">
                  <c:v>6.97</c:v>
                </c:pt>
                <c:pt idx="45">
                  <c:v>4.2699999999999996</c:v>
                </c:pt>
                <c:pt idx="46">
                  <c:v>8.9499999999999993</c:v>
                </c:pt>
                <c:pt idx="47">
                  <c:v>7.75</c:v>
                </c:pt>
                <c:pt idx="48">
                  <c:v>5.64</c:v>
                </c:pt>
                <c:pt idx="49">
                  <c:v>5.38</c:v>
                </c:pt>
                <c:pt idx="50">
                  <c:v>6.76</c:v>
                </c:pt>
                <c:pt idx="51">
                  <c:v>6.36</c:v>
                </c:pt>
                <c:pt idx="52">
                  <c:v>1.55</c:v>
                </c:pt>
                <c:pt idx="53">
                  <c:v>3.56</c:v>
                </c:pt>
                <c:pt idx="54">
                  <c:v>5.91</c:v>
                </c:pt>
                <c:pt idx="55">
                  <c:v>5.78</c:v>
                </c:pt>
                <c:pt idx="56">
                  <c:v>7.65</c:v>
                </c:pt>
                <c:pt idx="57">
                  <c:v>6.46</c:v>
                </c:pt>
                <c:pt idx="58">
                  <c:v>5.46</c:v>
                </c:pt>
                <c:pt idx="59">
                  <c:v>3.84</c:v>
                </c:pt>
                <c:pt idx="60">
                  <c:v>3.3</c:v>
                </c:pt>
                <c:pt idx="61">
                  <c:v>3.41</c:v>
                </c:pt>
                <c:pt idx="62">
                  <c:v>0</c:v>
                </c:pt>
                <c:pt idx="63">
                  <c:v>1.34</c:v>
                </c:pt>
                <c:pt idx="64">
                  <c:v>4.97</c:v>
                </c:pt>
                <c:pt idx="65">
                  <c:v>3.82</c:v>
                </c:pt>
                <c:pt idx="66">
                  <c:v>8.17</c:v>
                </c:pt>
                <c:pt idx="67">
                  <c:v>7.85</c:v>
                </c:pt>
                <c:pt idx="68">
                  <c:v>6.26</c:v>
                </c:pt>
                <c:pt idx="69">
                  <c:v>5.78</c:v>
                </c:pt>
                <c:pt idx="70">
                  <c:v>4.78</c:v>
                </c:pt>
                <c:pt idx="71">
                  <c:v>4.4000000000000004</c:v>
                </c:pt>
                <c:pt idx="72">
                  <c:v>0</c:v>
                </c:pt>
                <c:pt idx="73">
                  <c:v>0.03</c:v>
                </c:pt>
                <c:pt idx="74">
                  <c:v>7.28</c:v>
                </c:pt>
                <c:pt idx="75">
                  <c:v>2.78</c:v>
                </c:pt>
                <c:pt idx="76">
                  <c:v>8.23</c:v>
                </c:pt>
                <c:pt idx="77">
                  <c:v>7.84</c:v>
                </c:pt>
                <c:pt idx="78">
                  <c:v>7.38</c:v>
                </c:pt>
                <c:pt idx="79">
                  <c:v>6.64</c:v>
                </c:pt>
                <c:pt idx="80">
                  <c:v>6.43</c:v>
                </c:pt>
                <c:pt idx="81">
                  <c:v>6.16</c:v>
                </c:pt>
                <c:pt idx="82">
                  <c:v>5.42</c:v>
                </c:pt>
                <c:pt idx="83">
                  <c:v>4.88</c:v>
                </c:pt>
                <c:pt idx="84">
                  <c:v>5.18</c:v>
                </c:pt>
                <c:pt idx="85">
                  <c:v>4.7699999999999996</c:v>
                </c:pt>
                <c:pt idx="86">
                  <c:v>8.08</c:v>
                </c:pt>
                <c:pt idx="87">
                  <c:v>7.53</c:v>
                </c:pt>
                <c:pt idx="88">
                  <c:v>7.4</c:v>
                </c:pt>
                <c:pt idx="89">
                  <c:v>6.53</c:v>
                </c:pt>
                <c:pt idx="90">
                  <c:v>5.7</c:v>
                </c:pt>
                <c:pt idx="91">
                  <c:v>3.92</c:v>
                </c:pt>
                <c:pt idx="92">
                  <c:v>0.47</c:v>
                </c:pt>
                <c:pt idx="93">
                  <c:v>1.87</c:v>
                </c:pt>
                <c:pt idx="94">
                  <c:v>0.64</c:v>
                </c:pt>
                <c:pt idx="95">
                  <c:v>0.39</c:v>
                </c:pt>
                <c:pt idx="96">
                  <c:v>9.15</c:v>
                </c:pt>
                <c:pt idx="97">
                  <c:v>8.81</c:v>
                </c:pt>
                <c:pt idx="98">
                  <c:v>8.1300000000000008</c:v>
                </c:pt>
                <c:pt idx="99">
                  <c:v>8.1199999999999992</c:v>
                </c:pt>
                <c:pt idx="100">
                  <c:v>7.9</c:v>
                </c:pt>
                <c:pt idx="101">
                  <c:v>8.2200000000000006</c:v>
                </c:pt>
                <c:pt idx="102">
                  <c:v>7.71</c:v>
                </c:pt>
                <c:pt idx="103">
                  <c:v>8.41</c:v>
                </c:pt>
                <c:pt idx="104">
                  <c:v>8.33</c:v>
                </c:pt>
                <c:pt idx="105">
                  <c:v>9.0299999999999994</c:v>
                </c:pt>
                <c:pt idx="106">
                  <c:v>8.85</c:v>
                </c:pt>
                <c:pt idx="107">
                  <c:v>8.6</c:v>
                </c:pt>
                <c:pt idx="108">
                  <c:v>8.6300000000000008</c:v>
                </c:pt>
                <c:pt idx="109">
                  <c:v>8.31</c:v>
                </c:pt>
                <c:pt idx="110">
                  <c:v>7.72</c:v>
                </c:pt>
                <c:pt idx="111">
                  <c:v>8.31</c:v>
                </c:pt>
                <c:pt idx="112">
                  <c:v>8.56</c:v>
                </c:pt>
                <c:pt idx="113">
                  <c:v>9.24</c:v>
                </c:pt>
                <c:pt idx="114">
                  <c:v>9.34</c:v>
                </c:pt>
                <c:pt idx="115">
                  <c:v>9.9600000000000009</c:v>
                </c:pt>
              </c:numCache>
            </c:numRef>
          </c:yVal>
          <c:smooth val="0"/>
          <c:extLst>
            <c:ext xmlns:c16="http://schemas.microsoft.com/office/drawing/2014/chart" uri="{C3380CC4-5D6E-409C-BE32-E72D297353CC}">
              <c16:uniqueId val="{00000000-A648-425B-8D28-0F569CA08A39}"/>
            </c:ext>
          </c:extLst>
        </c:ser>
        <c:dLbls>
          <c:showLegendKey val="0"/>
          <c:showVal val="0"/>
          <c:showCatName val="0"/>
          <c:showSerName val="0"/>
          <c:showPercent val="0"/>
          <c:showBubbleSize val="0"/>
        </c:dLbls>
        <c:axId val="1263822680"/>
        <c:axId val="1263823664"/>
      </c:scatterChart>
      <c:valAx>
        <c:axId val="126382268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PoolVolume (m3)</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3823664"/>
        <c:crosses val="autoZero"/>
        <c:crossBetween val="midCat"/>
      </c:valAx>
      <c:valAx>
        <c:axId val="12638236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Min DO Sample Date (mg/L)</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382268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PoolVolume and AvgDO on SampleDate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SummDataTable!$BC$1</c:f>
              <c:strCache>
                <c:ptCount val="1"/>
                <c:pt idx="0">
                  <c:v>AvgDO_SampleDate</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2700" cap="rnd">
                <a:solidFill>
                  <a:schemeClr val="tx1">
                    <a:lumMod val="65000"/>
                    <a:lumOff val="35000"/>
                  </a:schemeClr>
                </a:solidFill>
                <a:prstDash val="solid"/>
              </a:ln>
              <a:effectLst/>
            </c:spPr>
            <c:trendlineType val="linear"/>
            <c:dispRSqr val="1"/>
            <c:dispEq val="0"/>
            <c:trendlineLbl>
              <c:layout>
                <c:manualLayout>
                  <c:x val="2.945100612423447E-3"/>
                  <c:y val="0.14941929133858267"/>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SummDataTable!$AB$2:$AB$117</c:f>
              <c:numCache>
                <c:formatCode>0.00</c:formatCode>
                <c:ptCount val="116"/>
                <c:pt idx="0">
                  <c:v>45.792948000000003</c:v>
                </c:pt>
                <c:pt idx="1">
                  <c:v>39.360689999999998</c:v>
                </c:pt>
                <c:pt idx="2">
                  <c:v>38.659748999999998</c:v>
                </c:pt>
                <c:pt idx="3">
                  <c:v>21.848068000000001</c:v>
                </c:pt>
                <c:pt idx="4">
                  <c:v>2.6378189999999999</c:v>
                </c:pt>
                <c:pt idx="5">
                  <c:v>8.2735000000000003E-2</c:v>
                </c:pt>
                <c:pt idx="6">
                  <c:v>0</c:v>
                </c:pt>
                <c:pt idx="7">
                  <c:v>20.308040999999999</c:v>
                </c:pt>
                <c:pt idx="8">
                  <c:v>20.392747</c:v>
                </c:pt>
                <c:pt idx="9">
                  <c:v>17.896995</c:v>
                </c:pt>
                <c:pt idx="10">
                  <c:v>17.763755</c:v>
                </c:pt>
                <c:pt idx="11">
                  <c:v>16.628834000000001</c:v>
                </c:pt>
                <c:pt idx="12">
                  <c:v>15.439107</c:v>
                </c:pt>
                <c:pt idx="13">
                  <c:v>2.0434000000000001</c:v>
                </c:pt>
                <c:pt idx="14">
                  <c:v>8.4821999999999995E-2</c:v>
                </c:pt>
                <c:pt idx="15">
                  <c:v>0</c:v>
                </c:pt>
                <c:pt idx="16">
                  <c:v>24.059904</c:v>
                </c:pt>
                <c:pt idx="17">
                  <c:v>22.916594</c:v>
                </c:pt>
                <c:pt idx="18">
                  <c:v>21.211209</c:v>
                </c:pt>
                <c:pt idx="19">
                  <c:v>20.062079000000001</c:v>
                </c:pt>
                <c:pt idx="20">
                  <c:v>20.181804</c:v>
                </c:pt>
                <c:pt idx="21">
                  <c:v>19.47662</c:v>
                </c:pt>
                <c:pt idx="22">
                  <c:v>17.380941</c:v>
                </c:pt>
                <c:pt idx="23">
                  <c:v>19.492127</c:v>
                </c:pt>
                <c:pt idx="24">
                  <c:v>17.437078</c:v>
                </c:pt>
                <c:pt idx="25">
                  <c:v>16.235609</c:v>
                </c:pt>
                <c:pt idx="26">
                  <c:v>44.449126</c:v>
                </c:pt>
                <c:pt idx="27">
                  <c:v>46.441223000000001</c:v>
                </c:pt>
                <c:pt idx="28">
                  <c:v>44.023933</c:v>
                </c:pt>
                <c:pt idx="29">
                  <c:v>45.895484000000003</c:v>
                </c:pt>
                <c:pt idx="30">
                  <c:v>48.391463999999999</c:v>
                </c:pt>
                <c:pt idx="31">
                  <c:v>48.662320999999999</c:v>
                </c:pt>
                <c:pt idx="32">
                  <c:v>46.225929999999998</c:v>
                </c:pt>
                <c:pt idx="33">
                  <c:v>48.508200000000002</c:v>
                </c:pt>
                <c:pt idx="34">
                  <c:v>41.806265000000003</c:v>
                </c:pt>
                <c:pt idx="35">
                  <c:v>40.935304000000002</c:v>
                </c:pt>
                <c:pt idx="36">
                  <c:v>16.565367999999999</c:v>
                </c:pt>
                <c:pt idx="37">
                  <c:v>14.075340000000001</c:v>
                </c:pt>
                <c:pt idx="38">
                  <c:v>11.414825</c:v>
                </c:pt>
                <c:pt idx="39">
                  <c:v>11.963228000000001</c:v>
                </c:pt>
                <c:pt idx="40">
                  <c:v>10.210440999999999</c:v>
                </c:pt>
                <c:pt idx="41">
                  <c:v>9.7734279999999991</c:v>
                </c:pt>
                <c:pt idx="42">
                  <c:v>8.9414820000000006</c:v>
                </c:pt>
                <c:pt idx="43">
                  <c:v>9.2109950000000005</c:v>
                </c:pt>
                <c:pt idx="44">
                  <c:v>10.204715</c:v>
                </c:pt>
                <c:pt idx="45">
                  <c:v>9.1911570000000005</c:v>
                </c:pt>
                <c:pt idx="46">
                  <c:v>20.131830999999998</c:v>
                </c:pt>
                <c:pt idx="47">
                  <c:v>17.017686999999999</c:v>
                </c:pt>
                <c:pt idx="48">
                  <c:v>16.132753000000001</c:v>
                </c:pt>
                <c:pt idx="49">
                  <c:v>15.179216</c:v>
                </c:pt>
                <c:pt idx="50">
                  <c:v>14.698499</c:v>
                </c:pt>
                <c:pt idx="51">
                  <c:v>13.876973</c:v>
                </c:pt>
                <c:pt idx="52">
                  <c:v>3.7235849999999999</c:v>
                </c:pt>
                <c:pt idx="53">
                  <c:v>3.495708</c:v>
                </c:pt>
                <c:pt idx="54">
                  <c:v>15.586712</c:v>
                </c:pt>
                <c:pt idx="55">
                  <c:v>3.5044629999999999</c:v>
                </c:pt>
                <c:pt idx="56">
                  <c:v>10.914232</c:v>
                </c:pt>
                <c:pt idx="57">
                  <c:v>9.070449</c:v>
                </c:pt>
                <c:pt idx="58">
                  <c:v>8.9221269999999997</c:v>
                </c:pt>
                <c:pt idx="59">
                  <c:v>8.2045589999999997</c:v>
                </c:pt>
                <c:pt idx="60">
                  <c:v>7.8023730000000002</c:v>
                </c:pt>
                <c:pt idx="61">
                  <c:v>8.9179440000000003</c:v>
                </c:pt>
                <c:pt idx="62">
                  <c:v>7.6007939999999996</c:v>
                </c:pt>
                <c:pt idx="63">
                  <c:v>7.6818809999999997</c:v>
                </c:pt>
                <c:pt idx="64">
                  <c:v>9.1910240000000005</c:v>
                </c:pt>
                <c:pt idx="65">
                  <c:v>4.3275860000000002</c:v>
                </c:pt>
                <c:pt idx="66">
                  <c:v>16.849824999999999</c:v>
                </c:pt>
                <c:pt idx="67">
                  <c:v>13.471095</c:v>
                </c:pt>
                <c:pt idx="68">
                  <c:v>12.987984000000001</c:v>
                </c:pt>
                <c:pt idx="69">
                  <c:v>14.015084999999999</c:v>
                </c:pt>
                <c:pt idx="70">
                  <c:v>13.828215999999999</c:v>
                </c:pt>
                <c:pt idx="71">
                  <c:v>13.574871</c:v>
                </c:pt>
                <c:pt idx="72">
                  <c:v>12.009936</c:v>
                </c:pt>
                <c:pt idx="73">
                  <c:v>13.258842</c:v>
                </c:pt>
                <c:pt idx="74">
                  <c:v>15.261037</c:v>
                </c:pt>
                <c:pt idx="75">
                  <c:v>10.42074</c:v>
                </c:pt>
                <c:pt idx="76">
                  <c:v>35.725670999999998</c:v>
                </c:pt>
                <c:pt idx="77">
                  <c:v>33.379517999999997</c:v>
                </c:pt>
                <c:pt idx="78">
                  <c:v>29.289819000000001</c:v>
                </c:pt>
                <c:pt idx="79">
                  <c:v>27.960339999999999</c:v>
                </c:pt>
                <c:pt idx="80">
                  <c:v>25.803455</c:v>
                </c:pt>
                <c:pt idx="81">
                  <c:v>23.751404000000001</c:v>
                </c:pt>
                <c:pt idx="82">
                  <c:v>23.72598</c:v>
                </c:pt>
                <c:pt idx="83">
                  <c:v>22.630499</c:v>
                </c:pt>
                <c:pt idx="84">
                  <c:v>21.547668999999999</c:v>
                </c:pt>
                <c:pt idx="85">
                  <c:v>14.417516000000001</c:v>
                </c:pt>
                <c:pt idx="86">
                  <c:v>26.582346999999999</c:v>
                </c:pt>
                <c:pt idx="87">
                  <c:v>23.619163</c:v>
                </c:pt>
                <c:pt idx="88">
                  <c:v>20.755018</c:v>
                </c:pt>
                <c:pt idx="89">
                  <c:v>19.677842999999999</c:v>
                </c:pt>
                <c:pt idx="90">
                  <c:v>19.184856</c:v>
                </c:pt>
                <c:pt idx="91">
                  <c:v>17.898008999999998</c:v>
                </c:pt>
                <c:pt idx="92">
                  <c:v>18.441838000000001</c:v>
                </c:pt>
                <c:pt idx="93">
                  <c:v>18.462575999999999</c:v>
                </c:pt>
                <c:pt idx="94">
                  <c:v>18.601111</c:v>
                </c:pt>
                <c:pt idx="95">
                  <c:v>15.455347</c:v>
                </c:pt>
                <c:pt idx="96">
                  <c:v>63.395082000000002</c:v>
                </c:pt>
                <c:pt idx="97">
                  <c:v>61.088684000000001</c:v>
                </c:pt>
                <c:pt idx="98">
                  <c:v>55.494931999999999</c:v>
                </c:pt>
                <c:pt idx="99">
                  <c:v>54.193074000000003</c:v>
                </c:pt>
                <c:pt idx="100">
                  <c:v>55.670851999999996</c:v>
                </c:pt>
                <c:pt idx="101">
                  <c:v>54.407494</c:v>
                </c:pt>
                <c:pt idx="102">
                  <c:v>50.573129000000002</c:v>
                </c:pt>
                <c:pt idx="103">
                  <c:v>53.451236999999999</c:v>
                </c:pt>
                <c:pt idx="104">
                  <c:v>58.921078999999999</c:v>
                </c:pt>
                <c:pt idx="105">
                  <c:v>55.156157999999998</c:v>
                </c:pt>
                <c:pt idx="106">
                  <c:v>33.685720000000003</c:v>
                </c:pt>
                <c:pt idx="107">
                  <c:v>32.441426</c:v>
                </c:pt>
                <c:pt idx="108">
                  <c:v>33.197603000000001</c:v>
                </c:pt>
                <c:pt idx="109">
                  <c:v>33.031660000000002</c:v>
                </c:pt>
                <c:pt idx="110">
                  <c:v>32.696477999999999</c:v>
                </c:pt>
                <c:pt idx="111">
                  <c:v>29.912588</c:v>
                </c:pt>
                <c:pt idx="112">
                  <c:v>35.137259999999998</c:v>
                </c:pt>
                <c:pt idx="113">
                  <c:v>33.383885999999997</c:v>
                </c:pt>
                <c:pt idx="114">
                  <c:v>35.092632999999999</c:v>
                </c:pt>
                <c:pt idx="115">
                  <c:v>34.288735000000003</c:v>
                </c:pt>
              </c:numCache>
            </c:numRef>
          </c:xVal>
          <c:yVal>
            <c:numRef>
              <c:f>SummDataTable!$BC$2:$BC$117</c:f>
              <c:numCache>
                <c:formatCode>0.00</c:formatCode>
                <c:ptCount val="116"/>
                <c:pt idx="0">
                  <c:v>7.7157894736842101</c:v>
                </c:pt>
                <c:pt idx="1">
                  <c:v>7.9387500000000015</c:v>
                </c:pt>
                <c:pt idx="2">
                  <c:v>8.2110416666666666</c:v>
                </c:pt>
                <c:pt idx="3">
                  <c:v>5.5615624999999982</c:v>
                </c:pt>
                <c:pt idx="4">
                  <c:v>1.7661458333333322</c:v>
                </c:pt>
                <c:pt idx="5">
                  <c:v>2.1262162162162168</c:v>
                </c:pt>
                <c:pt idx="7">
                  <c:v>7.3073913043478287</c:v>
                </c:pt>
                <c:pt idx="8">
                  <c:v>6.319687499999997</c:v>
                </c:pt>
                <c:pt idx="9">
                  <c:v>4.5886458333333309</c:v>
                </c:pt>
                <c:pt idx="10">
                  <c:v>1.8635416666666658</c:v>
                </c:pt>
                <c:pt idx="11">
                  <c:v>0.79854166666666693</c:v>
                </c:pt>
                <c:pt idx="12">
                  <c:v>0.75989583333333333</c:v>
                </c:pt>
                <c:pt idx="13">
                  <c:v>0.38354166666666673</c:v>
                </c:pt>
                <c:pt idx="16">
                  <c:v>8.5820338983050828</c:v>
                </c:pt>
                <c:pt idx="17">
                  <c:v>8.2655208333333317</c:v>
                </c:pt>
                <c:pt idx="18">
                  <c:v>7.5252083333333326</c:v>
                </c:pt>
                <c:pt idx="19">
                  <c:v>6.9889583333333318</c:v>
                </c:pt>
                <c:pt idx="20">
                  <c:v>7.3067708333333314</c:v>
                </c:pt>
                <c:pt idx="21">
                  <c:v>6.1220833333333333</c:v>
                </c:pt>
                <c:pt idx="22">
                  <c:v>2.9688541666666666</c:v>
                </c:pt>
                <c:pt idx="23">
                  <c:v>5.7152083333333321</c:v>
                </c:pt>
                <c:pt idx="24">
                  <c:v>6.1087499999999997</c:v>
                </c:pt>
                <c:pt idx="25">
                  <c:v>7.9902777777777771</c:v>
                </c:pt>
                <c:pt idx="26">
                  <c:v>9.1218367346938773</c:v>
                </c:pt>
                <c:pt idx="27">
                  <c:v>8.9602083333333322</c:v>
                </c:pt>
                <c:pt idx="28">
                  <c:v>8.6646875000000012</c:v>
                </c:pt>
                <c:pt idx="29">
                  <c:v>8.7693749999999984</c:v>
                </c:pt>
                <c:pt idx="30">
                  <c:v>8.568229166666665</c:v>
                </c:pt>
                <c:pt idx="31">
                  <c:v>8.3372916666666708</c:v>
                </c:pt>
                <c:pt idx="32">
                  <c:v>5.2211458333333338</c:v>
                </c:pt>
                <c:pt idx="33">
                  <c:v>7.3021874999999952</c:v>
                </c:pt>
                <c:pt idx="34">
                  <c:v>8.3638541666666679</c:v>
                </c:pt>
                <c:pt idx="35">
                  <c:v>9.5054545454545458</c:v>
                </c:pt>
                <c:pt idx="36">
                  <c:v>8.8983333333333352</c:v>
                </c:pt>
                <c:pt idx="37">
                  <c:v>7.8333333333333348</c:v>
                </c:pt>
                <c:pt idx="38">
                  <c:v>7.4460416666666633</c:v>
                </c:pt>
                <c:pt idx="39">
                  <c:v>7.0458333333333334</c:v>
                </c:pt>
                <c:pt idx="40">
                  <c:v>8.9447916666666689</c:v>
                </c:pt>
                <c:pt idx="41">
                  <c:v>6.8656249999999988</c:v>
                </c:pt>
                <c:pt idx="42">
                  <c:v>5.6721875000000024</c:v>
                </c:pt>
                <c:pt idx="43">
                  <c:v>6.5451041666666683</c:v>
                </c:pt>
                <c:pt idx="44">
                  <c:v>8.3684374999999971</c:v>
                </c:pt>
                <c:pt idx="45">
                  <c:v>7.2257692307692318</c:v>
                </c:pt>
                <c:pt idx="46">
                  <c:v>9.3030909090909102</c:v>
                </c:pt>
                <c:pt idx="47">
                  <c:v>8.6419791666666654</c:v>
                </c:pt>
                <c:pt idx="48">
                  <c:v>6.8326041666666653</c:v>
                </c:pt>
                <c:pt idx="49">
                  <c:v>6.6627083333333337</c:v>
                </c:pt>
                <c:pt idx="50">
                  <c:v>7.3228125000000013</c:v>
                </c:pt>
                <c:pt idx="51">
                  <c:v>7.0131249999999978</c:v>
                </c:pt>
                <c:pt idx="52">
                  <c:v>2.2678125000000007</c:v>
                </c:pt>
                <c:pt idx="53">
                  <c:v>4.1984375000000016</c:v>
                </c:pt>
                <c:pt idx="54">
                  <c:v>8.025520833333335</c:v>
                </c:pt>
                <c:pt idx="55">
                  <c:v>6.0628571428571432</c:v>
                </c:pt>
                <c:pt idx="56">
                  <c:v>8.2217857142857138</c:v>
                </c:pt>
                <c:pt idx="57">
                  <c:v>6.8733333333333348</c:v>
                </c:pt>
                <c:pt idx="58">
                  <c:v>5.7359374999999977</c:v>
                </c:pt>
                <c:pt idx="59">
                  <c:v>4.8747916666666633</c:v>
                </c:pt>
                <c:pt idx="60">
                  <c:v>4.3558333333333348</c:v>
                </c:pt>
                <c:pt idx="61">
                  <c:v>4.1475</c:v>
                </c:pt>
                <c:pt idx="62">
                  <c:v>0.1569791666666667</c:v>
                </c:pt>
                <c:pt idx="63">
                  <c:v>2.9529166666666651</c:v>
                </c:pt>
                <c:pt idx="64">
                  <c:v>5.7828125000000012</c:v>
                </c:pt>
                <c:pt idx="65">
                  <c:v>4.9054237288135596</c:v>
                </c:pt>
                <c:pt idx="66">
                  <c:v>8.5725000000000033</c:v>
                </c:pt>
                <c:pt idx="67">
                  <c:v>8.2113541666666681</c:v>
                </c:pt>
                <c:pt idx="68">
                  <c:v>7.0950000000000024</c:v>
                </c:pt>
                <c:pt idx="69">
                  <c:v>6.9088541666666652</c:v>
                </c:pt>
                <c:pt idx="70">
                  <c:v>5.6018749999999997</c:v>
                </c:pt>
                <c:pt idx="71">
                  <c:v>5.6515624999999989</c:v>
                </c:pt>
                <c:pt idx="72">
                  <c:v>1.5602083333333336</c:v>
                </c:pt>
                <c:pt idx="73">
                  <c:v>3.6671874999999994</c:v>
                </c:pt>
                <c:pt idx="74">
                  <c:v>8.0155208333333334</c:v>
                </c:pt>
                <c:pt idx="75">
                  <c:v>6.140983606557378</c:v>
                </c:pt>
                <c:pt idx="76">
                  <c:v>8.4668421052631579</c:v>
                </c:pt>
                <c:pt idx="77">
                  <c:v>8.3633333333333368</c:v>
                </c:pt>
                <c:pt idx="78">
                  <c:v>8.2398958333333336</c:v>
                </c:pt>
                <c:pt idx="79">
                  <c:v>7.7212500000000004</c:v>
                </c:pt>
                <c:pt idx="80">
                  <c:v>7.8320833333333333</c:v>
                </c:pt>
                <c:pt idx="81">
                  <c:v>6.9884375000000025</c:v>
                </c:pt>
                <c:pt idx="82">
                  <c:v>6.4397916666666672</c:v>
                </c:pt>
                <c:pt idx="83">
                  <c:v>6.0055208333333363</c:v>
                </c:pt>
                <c:pt idx="84">
                  <c:v>5.5984374999999993</c:v>
                </c:pt>
                <c:pt idx="85">
                  <c:v>5.3605</c:v>
                </c:pt>
                <c:pt idx="86">
                  <c:v>8.418571428571429</c:v>
                </c:pt>
                <c:pt idx="87">
                  <c:v>8.0070833333333287</c:v>
                </c:pt>
                <c:pt idx="88">
                  <c:v>7.9539583333333326</c:v>
                </c:pt>
                <c:pt idx="89">
                  <c:v>6.9662499999999996</c:v>
                </c:pt>
                <c:pt idx="90">
                  <c:v>5.9137499999999994</c:v>
                </c:pt>
                <c:pt idx="91">
                  <c:v>4.8902083333333328</c:v>
                </c:pt>
                <c:pt idx="92">
                  <c:v>1.1803124999999999</c:v>
                </c:pt>
                <c:pt idx="93">
                  <c:v>2.4946874999999999</c:v>
                </c:pt>
                <c:pt idx="94">
                  <c:v>1.426770833333334</c:v>
                </c:pt>
                <c:pt idx="95">
                  <c:v>0.73488372093023258</c:v>
                </c:pt>
                <c:pt idx="96">
                  <c:v>9.3692000000000046</c:v>
                </c:pt>
                <c:pt idx="97">
                  <c:v>9.1673958333333339</c:v>
                </c:pt>
                <c:pt idx="98">
                  <c:v>8.9165624999999995</c:v>
                </c:pt>
                <c:pt idx="99">
                  <c:v>8.8826041666666651</c:v>
                </c:pt>
                <c:pt idx="100">
                  <c:v>8.5929166666666639</c:v>
                </c:pt>
                <c:pt idx="101">
                  <c:v>8.8995833333333341</c:v>
                </c:pt>
                <c:pt idx="102">
                  <c:v>8.3185416666666647</c:v>
                </c:pt>
                <c:pt idx="103">
                  <c:v>8.9623958333333338</c:v>
                </c:pt>
                <c:pt idx="104">
                  <c:v>8.7473958333333286</c:v>
                </c:pt>
                <c:pt idx="105">
                  <c:v>9.7958333333333343</c:v>
                </c:pt>
                <c:pt idx="106">
                  <c:v>9.1288135593220385</c:v>
                </c:pt>
                <c:pt idx="107">
                  <c:v>8.9241666666666681</c:v>
                </c:pt>
                <c:pt idx="108">
                  <c:v>9.0221874999999994</c:v>
                </c:pt>
                <c:pt idx="109">
                  <c:v>8.765937500000005</c:v>
                </c:pt>
                <c:pt idx="110">
                  <c:v>8.4893750000000008</c:v>
                </c:pt>
                <c:pt idx="111">
                  <c:v>8.7578125000000018</c:v>
                </c:pt>
                <c:pt idx="112">
                  <c:v>8.7900000000000027</c:v>
                </c:pt>
                <c:pt idx="113">
                  <c:v>9.493645833333332</c:v>
                </c:pt>
                <c:pt idx="114">
                  <c:v>9.5461458333333304</c:v>
                </c:pt>
                <c:pt idx="115">
                  <c:v>10.159444444444446</c:v>
                </c:pt>
              </c:numCache>
            </c:numRef>
          </c:yVal>
          <c:smooth val="0"/>
          <c:extLst>
            <c:ext xmlns:c16="http://schemas.microsoft.com/office/drawing/2014/chart" uri="{C3380CC4-5D6E-409C-BE32-E72D297353CC}">
              <c16:uniqueId val="{00000000-44EC-4019-B904-E09575507DD0}"/>
            </c:ext>
          </c:extLst>
        </c:ser>
        <c:dLbls>
          <c:showLegendKey val="0"/>
          <c:showVal val="0"/>
          <c:showCatName val="0"/>
          <c:showSerName val="0"/>
          <c:showPercent val="0"/>
          <c:showBubbleSize val="0"/>
        </c:dLbls>
        <c:axId val="1263822680"/>
        <c:axId val="1263823664"/>
      </c:scatterChart>
      <c:valAx>
        <c:axId val="126382268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PoolVolume (m3)</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3823664"/>
        <c:crosses val="autoZero"/>
        <c:crossBetween val="midCat"/>
      </c:valAx>
      <c:valAx>
        <c:axId val="12638236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Avg DO Sample Date (mg/L)</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382268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PoolVolume and MaxDO on SampleDate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SummDataTable!$BG$1</c:f>
              <c:strCache>
                <c:ptCount val="1"/>
                <c:pt idx="0">
                  <c:v>MaxDO_SampleDate</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2700" cap="rnd">
                <a:solidFill>
                  <a:schemeClr val="tx1">
                    <a:lumMod val="65000"/>
                    <a:lumOff val="35000"/>
                  </a:schemeClr>
                </a:solidFill>
                <a:prstDash val="solid"/>
              </a:ln>
              <a:effectLst/>
            </c:spPr>
            <c:trendlineType val="linear"/>
            <c:dispRSqr val="1"/>
            <c:dispEq val="0"/>
            <c:trendlineLbl>
              <c:layout>
                <c:manualLayout>
                  <c:x val="2.945100612423447E-3"/>
                  <c:y val="0.14941929133858267"/>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SummDataTable!$AB$2:$AB$117</c:f>
              <c:numCache>
                <c:formatCode>0.00</c:formatCode>
                <c:ptCount val="116"/>
                <c:pt idx="0">
                  <c:v>45.792948000000003</c:v>
                </c:pt>
                <c:pt idx="1">
                  <c:v>39.360689999999998</c:v>
                </c:pt>
                <c:pt idx="2">
                  <c:v>38.659748999999998</c:v>
                </c:pt>
                <c:pt idx="3">
                  <c:v>21.848068000000001</c:v>
                </c:pt>
                <c:pt idx="4">
                  <c:v>2.6378189999999999</c:v>
                </c:pt>
                <c:pt idx="5">
                  <c:v>8.2735000000000003E-2</c:v>
                </c:pt>
                <c:pt idx="6">
                  <c:v>0</c:v>
                </c:pt>
                <c:pt idx="7">
                  <c:v>20.308040999999999</c:v>
                </c:pt>
                <c:pt idx="8">
                  <c:v>20.392747</c:v>
                </c:pt>
                <c:pt idx="9">
                  <c:v>17.896995</c:v>
                </c:pt>
                <c:pt idx="10">
                  <c:v>17.763755</c:v>
                </c:pt>
                <c:pt idx="11">
                  <c:v>16.628834000000001</c:v>
                </c:pt>
                <c:pt idx="12">
                  <c:v>15.439107</c:v>
                </c:pt>
                <c:pt idx="13">
                  <c:v>2.0434000000000001</c:v>
                </c:pt>
                <c:pt idx="14">
                  <c:v>8.4821999999999995E-2</c:v>
                </c:pt>
                <c:pt idx="15">
                  <c:v>0</c:v>
                </c:pt>
                <c:pt idx="16">
                  <c:v>24.059904</c:v>
                </c:pt>
                <c:pt idx="17">
                  <c:v>22.916594</c:v>
                </c:pt>
                <c:pt idx="18">
                  <c:v>21.211209</c:v>
                </c:pt>
                <c:pt idx="19">
                  <c:v>20.062079000000001</c:v>
                </c:pt>
                <c:pt idx="20">
                  <c:v>20.181804</c:v>
                </c:pt>
                <c:pt idx="21">
                  <c:v>19.47662</c:v>
                </c:pt>
                <c:pt idx="22">
                  <c:v>17.380941</c:v>
                </c:pt>
                <c:pt idx="23">
                  <c:v>19.492127</c:v>
                </c:pt>
                <c:pt idx="24">
                  <c:v>17.437078</c:v>
                </c:pt>
                <c:pt idx="25">
                  <c:v>16.235609</c:v>
                </c:pt>
                <c:pt idx="26">
                  <c:v>44.449126</c:v>
                </c:pt>
                <c:pt idx="27">
                  <c:v>46.441223000000001</c:v>
                </c:pt>
                <c:pt idx="28">
                  <c:v>44.023933</c:v>
                </c:pt>
                <c:pt idx="29">
                  <c:v>45.895484000000003</c:v>
                </c:pt>
                <c:pt idx="30">
                  <c:v>48.391463999999999</c:v>
                </c:pt>
                <c:pt idx="31">
                  <c:v>48.662320999999999</c:v>
                </c:pt>
                <c:pt idx="32">
                  <c:v>46.225929999999998</c:v>
                </c:pt>
                <c:pt idx="33">
                  <c:v>48.508200000000002</c:v>
                </c:pt>
                <c:pt idx="34">
                  <c:v>41.806265000000003</c:v>
                </c:pt>
                <c:pt idx="35">
                  <c:v>40.935304000000002</c:v>
                </c:pt>
                <c:pt idx="36">
                  <c:v>16.565367999999999</c:v>
                </c:pt>
                <c:pt idx="37">
                  <c:v>14.075340000000001</c:v>
                </c:pt>
                <c:pt idx="38">
                  <c:v>11.414825</c:v>
                </c:pt>
                <c:pt idx="39">
                  <c:v>11.963228000000001</c:v>
                </c:pt>
                <c:pt idx="40">
                  <c:v>10.210440999999999</c:v>
                </c:pt>
                <c:pt idx="41">
                  <c:v>9.7734279999999991</c:v>
                </c:pt>
                <c:pt idx="42">
                  <c:v>8.9414820000000006</c:v>
                </c:pt>
                <c:pt idx="43">
                  <c:v>9.2109950000000005</c:v>
                </c:pt>
                <c:pt idx="44">
                  <c:v>10.204715</c:v>
                </c:pt>
                <c:pt idx="45">
                  <c:v>9.1911570000000005</c:v>
                </c:pt>
                <c:pt idx="46">
                  <c:v>20.131830999999998</c:v>
                </c:pt>
                <c:pt idx="47">
                  <c:v>17.017686999999999</c:v>
                </c:pt>
                <c:pt idx="48">
                  <c:v>16.132753000000001</c:v>
                </c:pt>
                <c:pt idx="49">
                  <c:v>15.179216</c:v>
                </c:pt>
                <c:pt idx="50">
                  <c:v>14.698499</c:v>
                </c:pt>
                <c:pt idx="51">
                  <c:v>13.876973</c:v>
                </c:pt>
                <c:pt idx="52">
                  <c:v>3.7235849999999999</c:v>
                </c:pt>
                <c:pt idx="53">
                  <c:v>3.495708</c:v>
                </c:pt>
                <c:pt idx="54">
                  <c:v>15.586712</c:v>
                </c:pt>
                <c:pt idx="55">
                  <c:v>3.5044629999999999</c:v>
                </c:pt>
                <c:pt idx="56">
                  <c:v>10.914232</c:v>
                </c:pt>
                <c:pt idx="57">
                  <c:v>9.070449</c:v>
                </c:pt>
                <c:pt idx="58">
                  <c:v>8.9221269999999997</c:v>
                </c:pt>
                <c:pt idx="59">
                  <c:v>8.2045589999999997</c:v>
                </c:pt>
                <c:pt idx="60">
                  <c:v>7.8023730000000002</c:v>
                </c:pt>
                <c:pt idx="61">
                  <c:v>8.9179440000000003</c:v>
                </c:pt>
                <c:pt idx="62">
                  <c:v>7.6007939999999996</c:v>
                </c:pt>
                <c:pt idx="63">
                  <c:v>7.6818809999999997</c:v>
                </c:pt>
                <c:pt idx="64">
                  <c:v>9.1910240000000005</c:v>
                </c:pt>
                <c:pt idx="65">
                  <c:v>4.3275860000000002</c:v>
                </c:pt>
                <c:pt idx="66">
                  <c:v>16.849824999999999</c:v>
                </c:pt>
                <c:pt idx="67">
                  <c:v>13.471095</c:v>
                </c:pt>
                <c:pt idx="68">
                  <c:v>12.987984000000001</c:v>
                </c:pt>
                <c:pt idx="69">
                  <c:v>14.015084999999999</c:v>
                </c:pt>
                <c:pt idx="70">
                  <c:v>13.828215999999999</c:v>
                </c:pt>
                <c:pt idx="71">
                  <c:v>13.574871</c:v>
                </c:pt>
                <c:pt idx="72">
                  <c:v>12.009936</c:v>
                </c:pt>
                <c:pt idx="73">
                  <c:v>13.258842</c:v>
                </c:pt>
                <c:pt idx="74">
                  <c:v>15.261037</c:v>
                </c:pt>
                <c:pt idx="75">
                  <c:v>10.42074</c:v>
                </c:pt>
                <c:pt idx="76">
                  <c:v>35.725670999999998</c:v>
                </c:pt>
                <c:pt idx="77">
                  <c:v>33.379517999999997</c:v>
                </c:pt>
                <c:pt idx="78">
                  <c:v>29.289819000000001</c:v>
                </c:pt>
                <c:pt idx="79">
                  <c:v>27.960339999999999</c:v>
                </c:pt>
                <c:pt idx="80">
                  <c:v>25.803455</c:v>
                </c:pt>
                <c:pt idx="81">
                  <c:v>23.751404000000001</c:v>
                </c:pt>
                <c:pt idx="82">
                  <c:v>23.72598</c:v>
                </c:pt>
                <c:pt idx="83">
                  <c:v>22.630499</c:v>
                </c:pt>
                <c:pt idx="84">
                  <c:v>21.547668999999999</c:v>
                </c:pt>
                <c:pt idx="85">
                  <c:v>14.417516000000001</c:v>
                </c:pt>
                <c:pt idx="86">
                  <c:v>26.582346999999999</c:v>
                </c:pt>
                <c:pt idx="87">
                  <c:v>23.619163</c:v>
                </c:pt>
                <c:pt idx="88">
                  <c:v>20.755018</c:v>
                </c:pt>
                <c:pt idx="89">
                  <c:v>19.677842999999999</c:v>
                </c:pt>
                <c:pt idx="90">
                  <c:v>19.184856</c:v>
                </c:pt>
                <c:pt idx="91">
                  <c:v>17.898008999999998</c:v>
                </c:pt>
                <c:pt idx="92">
                  <c:v>18.441838000000001</c:v>
                </c:pt>
                <c:pt idx="93">
                  <c:v>18.462575999999999</c:v>
                </c:pt>
                <c:pt idx="94">
                  <c:v>18.601111</c:v>
                </c:pt>
                <c:pt idx="95">
                  <c:v>15.455347</c:v>
                </c:pt>
                <c:pt idx="96">
                  <c:v>63.395082000000002</c:v>
                </c:pt>
                <c:pt idx="97">
                  <c:v>61.088684000000001</c:v>
                </c:pt>
                <c:pt idx="98">
                  <c:v>55.494931999999999</c:v>
                </c:pt>
                <c:pt idx="99">
                  <c:v>54.193074000000003</c:v>
                </c:pt>
                <c:pt idx="100">
                  <c:v>55.670851999999996</c:v>
                </c:pt>
                <c:pt idx="101">
                  <c:v>54.407494</c:v>
                </c:pt>
                <c:pt idx="102">
                  <c:v>50.573129000000002</c:v>
                </c:pt>
                <c:pt idx="103">
                  <c:v>53.451236999999999</c:v>
                </c:pt>
                <c:pt idx="104">
                  <c:v>58.921078999999999</c:v>
                </c:pt>
                <c:pt idx="105">
                  <c:v>55.156157999999998</c:v>
                </c:pt>
                <c:pt idx="106">
                  <c:v>33.685720000000003</c:v>
                </c:pt>
                <c:pt idx="107">
                  <c:v>32.441426</c:v>
                </c:pt>
                <c:pt idx="108">
                  <c:v>33.197603000000001</c:v>
                </c:pt>
                <c:pt idx="109">
                  <c:v>33.031660000000002</c:v>
                </c:pt>
                <c:pt idx="110">
                  <c:v>32.696477999999999</c:v>
                </c:pt>
                <c:pt idx="111">
                  <c:v>29.912588</c:v>
                </c:pt>
                <c:pt idx="112">
                  <c:v>35.137259999999998</c:v>
                </c:pt>
                <c:pt idx="113">
                  <c:v>33.383885999999997</c:v>
                </c:pt>
                <c:pt idx="114">
                  <c:v>35.092632999999999</c:v>
                </c:pt>
                <c:pt idx="115">
                  <c:v>34.288735000000003</c:v>
                </c:pt>
              </c:numCache>
            </c:numRef>
          </c:xVal>
          <c:yVal>
            <c:numRef>
              <c:f>SummDataTable!$BG$2:$BG$117</c:f>
              <c:numCache>
                <c:formatCode>0.00</c:formatCode>
                <c:ptCount val="116"/>
                <c:pt idx="0">
                  <c:v>8.19</c:v>
                </c:pt>
                <c:pt idx="1">
                  <c:v>8.7200000000000006</c:v>
                </c:pt>
                <c:pt idx="2">
                  <c:v>9.68</c:v>
                </c:pt>
                <c:pt idx="3">
                  <c:v>6.68</c:v>
                </c:pt>
                <c:pt idx="4">
                  <c:v>2.29</c:v>
                </c:pt>
                <c:pt idx="5">
                  <c:v>2.5</c:v>
                </c:pt>
                <c:pt idx="7">
                  <c:v>7.68</c:v>
                </c:pt>
                <c:pt idx="8">
                  <c:v>6.73</c:v>
                </c:pt>
                <c:pt idx="9">
                  <c:v>4.9800000000000004</c:v>
                </c:pt>
                <c:pt idx="10">
                  <c:v>2.36</c:v>
                </c:pt>
                <c:pt idx="11">
                  <c:v>2.42</c:v>
                </c:pt>
                <c:pt idx="12">
                  <c:v>2</c:v>
                </c:pt>
                <c:pt idx="13">
                  <c:v>1.03</c:v>
                </c:pt>
                <c:pt idx="16">
                  <c:v>8.93</c:v>
                </c:pt>
                <c:pt idx="17">
                  <c:v>8.93</c:v>
                </c:pt>
                <c:pt idx="18">
                  <c:v>8.33</c:v>
                </c:pt>
                <c:pt idx="19">
                  <c:v>7.59</c:v>
                </c:pt>
                <c:pt idx="20">
                  <c:v>8.57</c:v>
                </c:pt>
                <c:pt idx="21">
                  <c:v>7.45</c:v>
                </c:pt>
                <c:pt idx="22">
                  <c:v>11.15</c:v>
                </c:pt>
                <c:pt idx="23">
                  <c:v>6.82</c:v>
                </c:pt>
                <c:pt idx="24">
                  <c:v>6.78</c:v>
                </c:pt>
                <c:pt idx="25">
                  <c:v>8.36</c:v>
                </c:pt>
                <c:pt idx="26">
                  <c:v>9.8800000000000008</c:v>
                </c:pt>
                <c:pt idx="27">
                  <c:v>9.7100000000000009</c:v>
                </c:pt>
                <c:pt idx="28">
                  <c:v>9.7799999999999994</c:v>
                </c:pt>
                <c:pt idx="29">
                  <c:v>9.82</c:v>
                </c:pt>
                <c:pt idx="30">
                  <c:v>9.89</c:v>
                </c:pt>
                <c:pt idx="31">
                  <c:v>8.92</c:v>
                </c:pt>
                <c:pt idx="32">
                  <c:v>7.41</c:v>
                </c:pt>
                <c:pt idx="33">
                  <c:v>8.23</c:v>
                </c:pt>
                <c:pt idx="34">
                  <c:v>9.5</c:v>
                </c:pt>
                <c:pt idx="35">
                  <c:v>9.7899999999999991</c:v>
                </c:pt>
                <c:pt idx="36">
                  <c:v>9.0500000000000007</c:v>
                </c:pt>
                <c:pt idx="37">
                  <c:v>8.18</c:v>
                </c:pt>
                <c:pt idx="38">
                  <c:v>7.8</c:v>
                </c:pt>
                <c:pt idx="39">
                  <c:v>7.55</c:v>
                </c:pt>
                <c:pt idx="40">
                  <c:v>10.7</c:v>
                </c:pt>
                <c:pt idx="41">
                  <c:v>7.39</c:v>
                </c:pt>
                <c:pt idx="42">
                  <c:v>8.56</c:v>
                </c:pt>
                <c:pt idx="43">
                  <c:v>7.71</c:v>
                </c:pt>
                <c:pt idx="44">
                  <c:v>9.02</c:v>
                </c:pt>
                <c:pt idx="45">
                  <c:v>8.7100000000000009</c:v>
                </c:pt>
                <c:pt idx="46">
                  <c:v>9.5500000000000007</c:v>
                </c:pt>
                <c:pt idx="47">
                  <c:v>10.130000000000001</c:v>
                </c:pt>
                <c:pt idx="48">
                  <c:v>8.24</c:v>
                </c:pt>
                <c:pt idx="49">
                  <c:v>8.26</c:v>
                </c:pt>
                <c:pt idx="50">
                  <c:v>8.7899999999999991</c:v>
                </c:pt>
                <c:pt idx="51">
                  <c:v>7.91</c:v>
                </c:pt>
                <c:pt idx="52">
                  <c:v>4.12</c:v>
                </c:pt>
                <c:pt idx="53">
                  <c:v>4.83</c:v>
                </c:pt>
                <c:pt idx="54">
                  <c:v>8.64</c:v>
                </c:pt>
                <c:pt idx="55">
                  <c:v>6.73</c:v>
                </c:pt>
                <c:pt idx="56">
                  <c:v>8.51</c:v>
                </c:pt>
                <c:pt idx="57">
                  <c:v>7.34</c:v>
                </c:pt>
                <c:pt idx="58">
                  <c:v>6.18</c:v>
                </c:pt>
                <c:pt idx="59">
                  <c:v>5.99</c:v>
                </c:pt>
                <c:pt idx="60">
                  <c:v>5.24</c:v>
                </c:pt>
                <c:pt idx="61">
                  <c:v>4.8899999999999997</c:v>
                </c:pt>
                <c:pt idx="62">
                  <c:v>1.45</c:v>
                </c:pt>
                <c:pt idx="63">
                  <c:v>4.2300000000000004</c:v>
                </c:pt>
                <c:pt idx="64">
                  <c:v>6.23</c:v>
                </c:pt>
                <c:pt idx="65">
                  <c:v>5.43</c:v>
                </c:pt>
                <c:pt idx="66">
                  <c:v>8.77</c:v>
                </c:pt>
                <c:pt idx="67">
                  <c:v>8.6199999999999992</c:v>
                </c:pt>
                <c:pt idx="68">
                  <c:v>7.63</c:v>
                </c:pt>
                <c:pt idx="69">
                  <c:v>8.27</c:v>
                </c:pt>
                <c:pt idx="70">
                  <c:v>6.16</c:v>
                </c:pt>
                <c:pt idx="71">
                  <c:v>6.69</c:v>
                </c:pt>
                <c:pt idx="72">
                  <c:v>5.01</c:v>
                </c:pt>
                <c:pt idx="73">
                  <c:v>7.02</c:v>
                </c:pt>
                <c:pt idx="74">
                  <c:v>8.76</c:v>
                </c:pt>
                <c:pt idx="75">
                  <c:v>8.17</c:v>
                </c:pt>
                <c:pt idx="76">
                  <c:v>8.99</c:v>
                </c:pt>
                <c:pt idx="77">
                  <c:v>9.17</c:v>
                </c:pt>
                <c:pt idx="78">
                  <c:v>9.59</c:v>
                </c:pt>
                <c:pt idx="79">
                  <c:v>9.86</c:v>
                </c:pt>
                <c:pt idx="80">
                  <c:v>10.31</c:v>
                </c:pt>
                <c:pt idx="81">
                  <c:v>8.6</c:v>
                </c:pt>
                <c:pt idx="82">
                  <c:v>7.62</c:v>
                </c:pt>
                <c:pt idx="83">
                  <c:v>6.83</c:v>
                </c:pt>
                <c:pt idx="84">
                  <c:v>6.17</c:v>
                </c:pt>
                <c:pt idx="85">
                  <c:v>6.01</c:v>
                </c:pt>
                <c:pt idx="86">
                  <c:v>9</c:v>
                </c:pt>
                <c:pt idx="87">
                  <c:v>8.67</c:v>
                </c:pt>
                <c:pt idx="88">
                  <c:v>8.68</c:v>
                </c:pt>
                <c:pt idx="89">
                  <c:v>7.46</c:v>
                </c:pt>
                <c:pt idx="90">
                  <c:v>6.14</c:v>
                </c:pt>
                <c:pt idx="91">
                  <c:v>5.65</c:v>
                </c:pt>
                <c:pt idx="92">
                  <c:v>2.73</c:v>
                </c:pt>
                <c:pt idx="93">
                  <c:v>3.64</c:v>
                </c:pt>
                <c:pt idx="94">
                  <c:v>2.29</c:v>
                </c:pt>
                <c:pt idx="95">
                  <c:v>1.4</c:v>
                </c:pt>
                <c:pt idx="96">
                  <c:v>9.91</c:v>
                </c:pt>
                <c:pt idx="97">
                  <c:v>9.61</c:v>
                </c:pt>
                <c:pt idx="98">
                  <c:v>9.5399999999999991</c:v>
                </c:pt>
                <c:pt idx="99">
                  <c:v>9.67</c:v>
                </c:pt>
                <c:pt idx="100">
                  <c:v>9.5299999999999994</c:v>
                </c:pt>
                <c:pt idx="101">
                  <c:v>9.9700000000000006</c:v>
                </c:pt>
                <c:pt idx="102">
                  <c:v>9.14</c:v>
                </c:pt>
                <c:pt idx="103">
                  <c:v>9.65</c:v>
                </c:pt>
                <c:pt idx="104">
                  <c:v>9.5</c:v>
                </c:pt>
                <c:pt idx="105">
                  <c:v>10.35</c:v>
                </c:pt>
                <c:pt idx="106">
                  <c:v>9.58</c:v>
                </c:pt>
                <c:pt idx="107">
                  <c:v>9.33</c:v>
                </c:pt>
                <c:pt idx="108">
                  <c:v>9.69</c:v>
                </c:pt>
                <c:pt idx="109">
                  <c:v>9.41</c:v>
                </c:pt>
                <c:pt idx="110">
                  <c:v>9.0399999999999991</c:v>
                </c:pt>
                <c:pt idx="111">
                  <c:v>9.32</c:v>
                </c:pt>
                <c:pt idx="112">
                  <c:v>9.1</c:v>
                </c:pt>
                <c:pt idx="113">
                  <c:v>9.73</c:v>
                </c:pt>
                <c:pt idx="114">
                  <c:v>9.8000000000000007</c:v>
                </c:pt>
                <c:pt idx="115">
                  <c:v>10.37</c:v>
                </c:pt>
              </c:numCache>
            </c:numRef>
          </c:yVal>
          <c:smooth val="0"/>
          <c:extLst>
            <c:ext xmlns:c16="http://schemas.microsoft.com/office/drawing/2014/chart" uri="{C3380CC4-5D6E-409C-BE32-E72D297353CC}">
              <c16:uniqueId val="{00000000-B81A-4C8C-AC0A-BB9370CFF641}"/>
            </c:ext>
          </c:extLst>
        </c:ser>
        <c:dLbls>
          <c:showLegendKey val="0"/>
          <c:showVal val="0"/>
          <c:showCatName val="0"/>
          <c:showSerName val="0"/>
          <c:showPercent val="0"/>
          <c:showBubbleSize val="0"/>
        </c:dLbls>
        <c:axId val="1263822680"/>
        <c:axId val="1263823664"/>
      </c:scatterChart>
      <c:valAx>
        <c:axId val="126382268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PoolVolume (m3)</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3823664"/>
        <c:crosses val="autoZero"/>
        <c:crossBetween val="midCat"/>
      </c:valAx>
      <c:valAx>
        <c:axId val="12638236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Max DO Sample Date (mg/L)</a:t>
                </a:r>
              </a:p>
            </c:rich>
          </c:tx>
          <c:layout>
            <c:manualLayout>
              <c:xMode val="edge"/>
              <c:yMode val="edge"/>
              <c:x val="3.3333333333333333E-2"/>
              <c:y val="0.20807086614173231"/>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382268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a:t>Discharge and MinDO on SampleDate </a:t>
            </a:r>
            <a:r>
              <a:rPr lang="en-US" sz="1400" b="0" i="0" baseline="0">
                <a:effectLst/>
              </a:rPr>
              <a:t>- only 1st 0 ea site</a:t>
            </a:r>
            <a:endParaRPr lang="en-US" sz="1400">
              <a:effectLst/>
            </a:endParaRP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scatterChart>
        <c:scatterStyle val="lineMarker"/>
        <c:varyColors val="0"/>
        <c:ser>
          <c:idx val="0"/>
          <c:order val="0"/>
          <c:tx>
            <c:strRef>
              <c:f>SummDataTable!$AZ$1</c:f>
              <c:strCache>
                <c:ptCount val="1"/>
                <c:pt idx="0">
                  <c:v>MinDO_SampleDate</c:v>
                </c:pt>
              </c:strCache>
            </c:strRef>
          </c:tx>
          <c:spPr>
            <a:ln w="25400" cap="rnd">
              <a:noFill/>
              <a:round/>
            </a:ln>
            <a:effectLst/>
          </c:spPr>
          <c:marker>
            <c:symbol val="circle"/>
            <c:size val="5"/>
            <c:spPr>
              <a:solidFill>
                <a:schemeClr val="accent1"/>
              </a:solidFill>
              <a:ln w="9525">
                <a:solidFill>
                  <a:schemeClr val="accent1"/>
                </a:solidFill>
              </a:ln>
              <a:effectLst/>
            </c:spPr>
          </c:marker>
          <c:trendline>
            <c:spPr>
              <a:ln w="12700" cap="rnd">
                <a:solidFill>
                  <a:schemeClr val="tx1">
                    <a:lumMod val="65000"/>
                    <a:lumOff val="35000"/>
                  </a:schemeClr>
                </a:solidFill>
                <a:prstDash val="solid"/>
              </a:ln>
              <a:effectLst/>
            </c:spPr>
            <c:trendlineType val="linear"/>
            <c:dispRSqr val="1"/>
            <c:dispEq val="0"/>
            <c:trendlineLbl>
              <c:layout>
                <c:manualLayout>
                  <c:x val="2.945100612423447E-3"/>
                  <c:y val="0.14941929133858267"/>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(SummDataTable!$AF$2:$AF$6,SummDataTable!$AF$9:$AF$12,SummDataTable!$AF$18:$AF$54,SummDataTable!$AF$58:$AF$64,SummDataTable!$AF$68:$AF$75,SummDataTable!$AF$78:$AF$117)</c:f>
              <c:numCache>
                <c:formatCode>0.00</c:formatCode>
                <c:ptCount val="101"/>
                <c:pt idx="0">
                  <c:v>2.0322783324009768</c:v>
                </c:pt>
                <c:pt idx="1">
                  <c:v>1.2</c:v>
                </c:pt>
                <c:pt idx="2">
                  <c:v>0.51954270982690975</c:v>
                </c:pt>
                <c:pt idx="3">
                  <c:v>0.11026335935809876</c:v>
                </c:pt>
                <c:pt idx="4">
                  <c:v>0</c:v>
                </c:pt>
                <c:pt idx="5">
                  <c:v>1.4388611221627137</c:v>
                </c:pt>
                <c:pt idx="6">
                  <c:v>0.81399999999999995</c:v>
                </c:pt>
                <c:pt idx="7">
                  <c:v>0.30492190666079499</c:v>
                </c:pt>
                <c:pt idx="8">
                  <c:v>0</c:v>
                </c:pt>
                <c:pt idx="9">
                  <c:v>1.610446404931775</c:v>
                </c:pt>
                <c:pt idx="12">
                  <c:v>0.4810979855903747</c:v>
                </c:pt>
                <c:pt idx="13">
                  <c:v>0.36145534005533486</c:v>
                </c:pt>
                <c:pt idx="14">
                  <c:v>0.42816914202996181</c:v>
                </c:pt>
                <c:pt idx="15">
                  <c:v>9.7531936334204636E-2</c:v>
                </c:pt>
                <c:pt idx="16">
                  <c:v>0.17474066027987711</c:v>
                </c:pt>
                <c:pt idx="17">
                  <c:v>7.3013319797935322E-2</c:v>
                </c:pt>
                <c:pt idx="18">
                  <c:v>4.1869147591254589E-2</c:v>
                </c:pt>
                <c:pt idx="19">
                  <c:v>1.0599108550928469</c:v>
                </c:pt>
                <c:pt idx="20">
                  <c:v>1.3113012732543761</c:v>
                </c:pt>
                <c:pt idx="21">
                  <c:v>0.22845380438431012</c:v>
                </c:pt>
                <c:pt idx="22">
                  <c:v>5.3751788015634697E-2</c:v>
                </c:pt>
                <c:pt idx="23">
                  <c:v>0.31320390845594437</c:v>
                </c:pt>
                <c:pt idx="24">
                  <c:v>0.23828582093304682</c:v>
                </c:pt>
                <c:pt idx="25">
                  <c:v>9.0917271141186445E-2</c:v>
                </c:pt>
                <c:pt idx="26">
                  <c:v>0.11720426007396481</c:v>
                </c:pt>
                <c:pt idx="27">
                  <c:v>9.0368945638614612E-2</c:v>
                </c:pt>
                <c:pt idx="28">
                  <c:v>4.3792361968170275E-2</c:v>
                </c:pt>
                <c:pt idx="30">
                  <c:v>0.56789143520343555</c:v>
                </c:pt>
                <c:pt idx="31">
                  <c:v>0.33514189139109674</c:v>
                </c:pt>
                <c:pt idx="32">
                  <c:v>0.16672096343882287</c:v>
                </c:pt>
                <c:pt idx="33">
                  <c:v>9.9771761732965966E-2</c:v>
                </c:pt>
                <c:pt idx="34">
                  <c:v>8.9719638525618262E-2</c:v>
                </c:pt>
                <c:pt idx="35">
                  <c:v>3.2743235120244928E-2</c:v>
                </c:pt>
                <c:pt idx="36">
                  <c:v>4.8037354229976563E-2</c:v>
                </c:pt>
                <c:pt idx="37">
                  <c:v>9.1126088061738594E-2</c:v>
                </c:pt>
                <c:pt idx="38">
                  <c:v>1.9394431947954389E-2</c:v>
                </c:pt>
                <c:pt idx="40">
                  <c:v>0.45225616597657403</c:v>
                </c:pt>
                <c:pt idx="41">
                  <c:v>0.1648778148239905</c:v>
                </c:pt>
                <c:pt idx="42">
                  <c:v>8.0604543573284851E-2</c:v>
                </c:pt>
                <c:pt idx="43">
                  <c:v>0.11820280839460448</c:v>
                </c:pt>
                <c:pt idx="44">
                  <c:v>6.8883135340710416E-2</c:v>
                </c:pt>
                <c:pt idx="45">
                  <c:v>0</c:v>
                </c:pt>
                <c:pt idx="46">
                  <c:v>0.65977144628536966</c:v>
                </c:pt>
                <c:pt idx="47">
                  <c:v>0.35608769965125597</c:v>
                </c:pt>
                <c:pt idx="48">
                  <c:v>0.19866523593755978</c:v>
                </c:pt>
                <c:pt idx="49">
                  <c:v>5.9968976212574229E-2</c:v>
                </c:pt>
                <c:pt idx="50">
                  <c:v>4.7946556838245079E-2</c:v>
                </c:pt>
                <c:pt idx="51">
                  <c:v>4.1000000000000002E-2</c:v>
                </c:pt>
                <c:pt idx="52">
                  <c:v>3.0342567285382835E-3</c:v>
                </c:pt>
                <c:pt idx="53">
                  <c:v>0.55124737161854054</c:v>
                </c:pt>
                <c:pt idx="54">
                  <c:v>0.27164446896134303</c:v>
                </c:pt>
                <c:pt idx="55">
                  <c:v>0.15593678783487616</c:v>
                </c:pt>
                <c:pt idx="56">
                  <c:v>6.3946417852170728E-2</c:v>
                </c:pt>
                <c:pt idx="57">
                  <c:v>2.592978553949786E-2</c:v>
                </c:pt>
                <c:pt idx="58" formatCode="General">
                  <c:v>4.5999999999999999E-2</c:v>
                </c:pt>
                <c:pt idx="59">
                  <c:v>1.0869324999999999E-2</c:v>
                </c:pt>
                <c:pt idx="60">
                  <c:v>4.2253700252673342E-3</c:v>
                </c:pt>
                <c:pt idx="61">
                  <c:v>5.27673766103901</c:v>
                </c:pt>
                <c:pt idx="62">
                  <c:v>3.1729171637823801</c:v>
                </c:pt>
                <c:pt idx="63">
                  <c:v>1.6117188883018334</c:v>
                </c:pt>
                <c:pt idx="64">
                  <c:v>0.92282312871148886</c:v>
                </c:pt>
                <c:pt idx="65">
                  <c:v>0.37037146774461033</c:v>
                </c:pt>
                <c:pt idx="66">
                  <c:v>0.29294882979411646</c:v>
                </c:pt>
                <c:pt idx="67">
                  <c:v>0.25210311958045323</c:v>
                </c:pt>
                <c:pt idx="68">
                  <c:v>5.856477125078087E-2</c:v>
                </c:pt>
                <c:pt idx="69">
                  <c:v>5.2750670604215039E-2</c:v>
                </c:pt>
                <c:pt idx="70">
                  <c:v>4.9477602771098139E-2</c:v>
                </c:pt>
                <c:pt idx="71">
                  <c:v>5.3303362313252842</c:v>
                </c:pt>
                <c:pt idx="72">
                  <c:v>3.2698775190136238</c:v>
                </c:pt>
                <c:pt idx="73">
                  <c:v>1.6174421770862861</c:v>
                </c:pt>
                <c:pt idx="74">
                  <c:v>0.8114281057200633</c:v>
                </c:pt>
                <c:pt idx="75">
                  <c:v>0.3212944873676189</c:v>
                </c:pt>
                <c:pt idx="76">
                  <c:v>0.17304666172093472</c:v>
                </c:pt>
                <c:pt idx="77">
                  <c:v>5.9664427653087597E-2</c:v>
                </c:pt>
                <c:pt idx="78" formatCode="General">
                  <c:v>2E-3</c:v>
                </c:pt>
                <c:pt idx="80">
                  <c:v>0</c:v>
                </c:pt>
                <c:pt idx="81">
                  <c:v>5.417546303642931</c:v>
                </c:pt>
                <c:pt idx="82">
                  <c:v>3.1859999999999999</c:v>
                </c:pt>
                <c:pt idx="83">
                  <c:v>2.4694018260685731</c:v>
                </c:pt>
                <c:pt idx="84">
                  <c:v>1.4894349164592104</c:v>
                </c:pt>
                <c:pt idx="85">
                  <c:v>1.1142560529694558</c:v>
                </c:pt>
                <c:pt idx="86">
                  <c:v>1.0564291077949155</c:v>
                </c:pt>
                <c:pt idx="87">
                  <c:v>0.79</c:v>
                </c:pt>
                <c:pt idx="88">
                  <c:v>0.47799999999999998</c:v>
                </c:pt>
                <c:pt idx="89">
                  <c:v>0.41</c:v>
                </c:pt>
                <c:pt idx="90">
                  <c:v>0.4803864210410585</c:v>
                </c:pt>
                <c:pt idx="91">
                  <c:v>1.7034870517045186</c:v>
                </c:pt>
                <c:pt idx="92">
                  <c:v>1.4533928809292416</c:v>
                </c:pt>
                <c:pt idx="93">
                  <c:v>0.96677225345023488</c:v>
                </c:pt>
                <c:pt idx="94">
                  <c:v>0.75975434227181593</c:v>
                </c:pt>
                <c:pt idx="95">
                  <c:v>0.47133082504836149</c:v>
                </c:pt>
                <c:pt idx="96">
                  <c:v>0.44614944520910244</c:v>
                </c:pt>
                <c:pt idx="97">
                  <c:v>0.37449361423456545</c:v>
                </c:pt>
                <c:pt idx="98">
                  <c:v>0.51928782301527476</c:v>
                </c:pt>
                <c:pt idx="99">
                  <c:v>0.34763366422456637</c:v>
                </c:pt>
                <c:pt idx="100">
                  <c:v>7.5892594525126866E-2</c:v>
                </c:pt>
              </c:numCache>
            </c:numRef>
          </c:xVal>
          <c:yVal>
            <c:numRef>
              <c:f>(SummDataTable!$AZ$2:$AZ$6,SummDataTable!$AZ$9:$AZ$12,SummDataTable!$AZ$18:$AZ$54,SummDataTable!$AZ$58:$AZ$64,SummDataTable!$AZ$68:$AZ$75,SummDataTable!$AZ$78:$AZ$117)</c:f>
              <c:numCache>
                <c:formatCode>0.00</c:formatCode>
                <c:ptCount val="101"/>
                <c:pt idx="0">
                  <c:v>7.19</c:v>
                </c:pt>
                <c:pt idx="1">
                  <c:v>7.31</c:v>
                </c:pt>
                <c:pt idx="2">
                  <c:v>6.86</c:v>
                </c:pt>
                <c:pt idx="3">
                  <c:v>5</c:v>
                </c:pt>
                <c:pt idx="4">
                  <c:v>1.1499999999999999</c:v>
                </c:pt>
                <c:pt idx="5">
                  <c:v>6.97</c:v>
                </c:pt>
                <c:pt idx="6">
                  <c:v>6.08</c:v>
                </c:pt>
                <c:pt idx="7">
                  <c:v>4.16</c:v>
                </c:pt>
                <c:pt idx="8">
                  <c:v>1.41</c:v>
                </c:pt>
                <c:pt idx="9">
                  <c:v>8.0399999999999991</c:v>
                </c:pt>
                <c:pt idx="10">
                  <c:v>7.93</c:v>
                </c:pt>
                <c:pt idx="11">
                  <c:v>6.77</c:v>
                </c:pt>
                <c:pt idx="12">
                  <c:v>5.91</c:v>
                </c:pt>
                <c:pt idx="13">
                  <c:v>4.7699999999999996</c:v>
                </c:pt>
                <c:pt idx="14">
                  <c:v>3.3</c:v>
                </c:pt>
                <c:pt idx="15">
                  <c:v>0</c:v>
                </c:pt>
                <c:pt idx="16">
                  <c:v>3.9</c:v>
                </c:pt>
                <c:pt idx="17">
                  <c:v>4.74</c:v>
                </c:pt>
                <c:pt idx="18">
                  <c:v>7.59</c:v>
                </c:pt>
                <c:pt idx="19">
                  <c:v>8.44</c:v>
                </c:pt>
                <c:pt idx="20">
                  <c:v>8.1999999999999993</c:v>
                </c:pt>
                <c:pt idx="21">
                  <c:v>6.71</c:v>
                </c:pt>
                <c:pt idx="22">
                  <c:v>8.35</c:v>
                </c:pt>
                <c:pt idx="23">
                  <c:v>7.53</c:v>
                </c:pt>
                <c:pt idx="24">
                  <c:v>7.32</c:v>
                </c:pt>
                <c:pt idx="25">
                  <c:v>1.55</c:v>
                </c:pt>
                <c:pt idx="26">
                  <c:v>6.47</c:v>
                </c:pt>
                <c:pt idx="27">
                  <c:v>7.25</c:v>
                </c:pt>
                <c:pt idx="28">
                  <c:v>9.2100000000000009</c:v>
                </c:pt>
                <c:pt idx="29">
                  <c:v>8.69</c:v>
                </c:pt>
                <c:pt idx="30">
                  <c:v>7.48</c:v>
                </c:pt>
                <c:pt idx="31">
                  <c:v>7.09</c:v>
                </c:pt>
                <c:pt idx="32">
                  <c:v>6.3</c:v>
                </c:pt>
                <c:pt idx="33">
                  <c:v>6.65</c:v>
                </c:pt>
                <c:pt idx="34">
                  <c:v>6.39</c:v>
                </c:pt>
                <c:pt idx="35">
                  <c:v>0.75</c:v>
                </c:pt>
                <c:pt idx="36">
                  <c:v>3.18</c:v>
                </c:pt>
                <c:pt idx="37">
                  <c:v>6.97</c:v>
                </c:pt>
                <c:pt idx="38">
                  <c:v>4.2699999999999996</c:v>
                </c:pt>
                <c:pt idx="39">
                  <c:v>8.9499999999999993</c:v>
                </c:pt>
                <c:pt idx="40">
                  <c:v>7.75</c:v>
                </c:pt>
                <c:pt idx="41">
                  <c:v>5.64</c:v>
                </c:pt>
                <c:pt idx="42">
                  <c:v>5.38</c:v>
                </c:pt>
                <c:pt idx="43">
                  <c:v>6.76</c:v>
                </c:pt>
                <c:pt idx="44">
                  <c:v>6.36</c:v>
                </c:pt>
                <c:pt idx="45">
                  <c:v>1.55</c:v>
                </c:pt>
                <c:pt idx="46">
                  <c:v>7.65</c:v>
                </c:pt>
                <c:pt idx="47">
                  <c:v>6.46</c:v>
                </c:pt>
                <c:pt idx="48">
                  <c:v>5.46</c:v>
                </c:pt>
                <c:pt idx="49">
                  <c:v>3.84</c:v>
                </c:pt>
                <c:pt idx="50">
                  <c:v>3.3</c:v>
                </c:pt>
                <c:pt idx="51">
                  <c:v>3.41</c:v>
                </c:pt>
                <c:pt idx="52">
                  <c:v>0</c:v>
                </c:pt>
                <c:pt idx="53">
                  <c:v>8.17</c:v>
                </c:pt>
                <c:pt idx="54">
                  <c:v>7.85</c:v>
                </c:pt>
                <c:pt idx="55">
                  <c:v>6.26</c:v>
                </c:pt>
                <c:pt idx="56">
                  <c:v>5.78</c:v>
                </c:pt>
                <c:pt idx="57">
                  <c:v>4.78</c:v>
                </c:pt>
                <c:pt idx="58">
                  <c:v>4.4000000000000004</c:v>
                </c:pt>
                <c:pt idx="59">
                  <c:v>0</c:v>
                </c:pt>
                <c:pt idx="60">
                  <c:v>0.03</c:v>
                </c:pt>
                <c:pt idx="61">
                  <c:v>8.23</c:v>
                </c:pt>
                <c:pt idx="62">
                  <c:v>7.84</c:v>
                </c:pt>
                <c:pt idx="63">
                  <c:v>7.38</c:v>
                </c:pt>
                <c:pt idx="64">
                  <c:v>6.64</c:v>
                </c:pt>
                <c:pt idx="65">
                  <c:v>6.43</c:v>
                </c:pt>
                <c:pt idx="66">
                  <c:v>6.16</c:v>
                </c:pt>
                <c:pt idx="67">
                  <c:v>5.42</c:v>
                </c:pt>
                <c:pt idx="68">
                  <c:v>4.88</c:v>
                </c:pt>
                <c:pt idx="69">
                  <c:v>5.18</c:v>
                </c:pt>
                <c:pt idx="70">
                  <c:v>4.7699999999999996</c:v>
                </c:pt>
                <c:pt idx="71">
                  <c:v>8.08</c:v>
                </c:pt>
                <c:pt idx="72">
                  <c:v>7.53</c:v>
                </c:pt>
                <c:pt idx="73">
                  <c:v>7.4</c:v>
                </c:pt>
                <c:pt idx="74">
                  <c:v>6.53</c:v>
                </c:pt>
                <c:pt idx="75">
                  <c:v>5.7</c:v>
                </c:pt>
                <c:pt idx="76">
                  <c:v>3.92</c:v>
                </c:pt>
                <c:pt idx="77">
                  <c:v>0.47</c:v>
                </c:pt>
                <c:pt idx="78">
                  <c:v>1.87</c:v>
                </c:pt>
                <c:pt idx="79">
                  <c:v>0.64</c:v>
                </c:pt>
                <c:pt idx="80">
                  <c:v>0.39</c:v>
                </c:pt>
                <c:pt idx="81">
                  <c:v>9.15</c:v>
                </c:pt>
                <c:pt idx="82">
                  <c:v>8.81</c:v>
                </c:pt>
                <c:pt idx="83">
                  <c:v>8.1300000000000008</c:v>
                </c:pt>
                <c:pt idx="84">
                  <c:v>8.1199999999999992</c:v>
                </c:pt>
                <c:pt idx="85">
                  <c:v>7.9</c:v>
                </c:pt>
                <c:pt idx="86">
                  <c:v>8.2200000000000006</c:v>
                </c:pt>
                <c:pt idx="87">
                  <c:v>7.71</c:v>
                </c:pt>
                <c:pt idx="88">
                  <c:v>8.41</c:v>
                </c:pt>
                <c:pt idx="89">
                  <c:v>8.33</c:v>
                </c:pt>
                <c:pt idx="90">
                  <c:v>9.0299999999999994</c:v>
                </c:pt>
                <c:pt idx="91">
                  <c:v>8.85</c:v>
                </c:pt>
                <c:pt idx="92">
                  <c:v>8.6</c:v>
                </c:pt>
                <c:pt idx="93">
                  <c:v>8.6300000000000008</c:v>
                </c:pt>
                <c:pt idx="94">
                  <c:v>8.31</c:v>
                </c:pt>
                <c:pt idx="95">
                  <c:v>7.72</c:v>
                </c:pt>
                <c:pt idx="96">
                  <c:v>8.31</c:v>
                </c:pt>
                <c:pt idx="97">
                  <c:v>8.56</c:v>
                </c:pt>
                <c:pt idx="98">
                  <c:v>9.24</c:v>
                </c:pt>
                <c:pt idx="99">
                  <c:v>9.34</c:v>
                </c:pt>
                <c:pt idx="100">
                  <c:v>9.9600000000000009</c:v>
                </c:pt>
              </c:numCache>
            </c:numRef>
          </c:yVal>
          <c:smooth val="0"/>
          <c:extLst>
            <c:ext xmlns:c16="http://schemas.microsoft.com/office/drawing/2014/chart" uri="{C3380CC4-5D6E-409C-BE32-E72D297353CC}">
              <c16:uniqueId val="{00000000-48ED-4010-8E87-5320D1F5C439}"/>
            </c:ext>
          </c:extLst>
        </c:ser>
        <c:dLbls>
          <c:showLegendKey val="0"/>
          <c:showVal val="0"/>
          <c:showCatName val="0"/>
          <c:showSerName val="0"/>
          <c:showPercent val="0"/>
          <c:showBubbleSize val="0"/>
        </c:dLbls>
        <c:axId val="1263822680"/>
        <c:axId val="1263823664"/>
      </c:scatterChart>
      <c:valAx>
        <c:axId val="126382268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DischargeSampleDate</a:t>
                </a:r>
                <a:r>
                  <a:rPr lang="en-US" baseline="0"/>
                  <a:t> (cfs)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3823664"/>
        <c:crosses val="autoZero"/>
        <c:crossBetween val="midCat"/>
      </c:valAx>
      <c:valAx>
        <c:axId val="12638236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Min DO Sample Date (mg/L)</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382268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RCT and MaxDO_Interval - change to only 1st 0 ea site</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SummDataTable!$BK$1</c:f>
              <c:strCache>
                <c:ptCount val="1"/>
                <c:pt idx="0">
                  <c:v>MaxDO_Interval</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2700" cap="rnd">
                <a:solidFill>
                  <a:schemeClr val="tx1">
                    <a:lumMod val="65000"/>
                    <a:lumOff val="35000"/>
                  </a:schemeClr>
                </a:solidFill>
                <a:prstDash val="solid"/>
              </a:ln>
              <a:effectLst/>
            </c:spPr>
            <c:trendlineType val="linear"/>
            <c:dispRSqr val="1"/>
            <c:dispEq val="0"/>
            <c:trendlineLbl>
              <c:layout>
                <c:manualLayout>
                  <c:x val="-5.2015529308836399E-2"/>
                  <c:y val="-1.5207421988918052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SummDataTable!$K$2:$K$117</c:f>
              <c:numCache>
                <c:formatCode>0.00</c:formatCode>
                <c:ptCount val="116"/>
                <c:pt idx="0">
                  <c:v>11.2776</c:v>
                </c:pt>
                <c:pt idx="1">
                  <c:v>9.7536000000000005</c:v>
                </c:pt>
                <c:pt idx="2">
                  <c:v>7.0103999999999997</c:v>
                </c:pt>
                <c:pt idx="3">
                  <c:v>4.5720000000000001</c:v>
                </c:pt>
                <c:pt idx="4">
                  <c:v>0</c:v>
                </c:pt>
                <c:pt idx="5">
                  <c:v>0</c:v>
                </c:pt>
                <c:pt idx="6">
                  <c:v>0</c:v>
                </c:pt>
                <c:pt idx="7">
                  <c:v>11.5824</c:v>
                </c:pt>
                <c:pt idx="8">
                  <c:v>9.7536000000000005</c:v>
                </c:pt>
                <c:pt idx="9">
                  <c:v>7.3151999999999999</c:v>
                </c:pt>
                <c:pt idx="10">
                  <c:v>0</c:v>
                </c:pt>
                <c:pt idx="11">
                  <c:v>0</c:v>
                </c:pt>
                <c:pt idx="12">
                  <c:v>0</c:v>
                </c:pt>
                <c:pt idx="13">
                  <c:v>0</c:v>
                </c:pt>
                <c:pt idx="14">
                  <c:v>0</c:v>
                </c:pt>
                <c:pt idx="15">
                  <c:v>0</c:v>
                </c:pt>
                <c:pt idx="16">
                  <c:v>20.116800000000001</c:v>
                </c:pt>
                <c:pt idx="17">
                  <c:v>18.5928</c:v>
                </c:pt>
                <c:pt idx="18">
                  <c:v>15.5448</c:v>
                </c:pt>
                <c:pt idx="19">
                  <c:v>15.5448</c:v>
                </c:pt>
                <c:pt idx="20">
                  <c:v>14.3256</c:v>
                </c:pt>
                <c:pt idx="21">
                  <c:v>15.24</c:v>
                </c:pt>
                <c:pt idx="22">
                  <c:v>12.4968</c:v>
                </c:pt>
                <c:pt idx="23">
                  <c:v>14.9352</c:v>
                </c:pt>
                <c:pt idx="24">
                  <c:v>12.801600000000001</c:v>
                </c:pt>
                <c:pt idx="25">
                  <c:v>11.5824</c:v>
                </c:pt>
                <c:pt idx="26">
                  <c:v>15.5448</c:v>
                </c:pt>
                <c:pt idx="27">
                  <c:v>14.9352</c:v>
                </c:pt>
                <c:pt idx="28">
                  <c:v>12.192</c:v>
                </c:pt>
                <c:pt idx="29">
                  <c:v>9.1440000000000001</c:v>
                </c:pt>
                <c:pt idx="30">
                  <c:v>9.7536000000000005</c:v>
                </c:pt>
                <c:pt idx="31">
                  <c:v>8.8391999999999999</c:v>
                </c:pt>
                <c:pt idx="32">
                  <c:v>7.62</c:v>
                </c:pt>
                <c:pt idx="33">
                  <c:v>7.0103999999999997</c:v>
                </c:pt>
                <c:pt idx="34">
                  <c:v>7.0103999999999997</c:v>
                </c:pt>
                <c:pt idx="35">
                  <c:v>6.0960000000000001</c:v>
                </c:pt>
                <c:pt idx="36">
                  <c:v>7.0103999999999997</c:v>
                </c:pt>
                <c:pt idx="37">
                  <c:v>4.8768000000000002</c:v>
                </c:pt>
                <c:pt idx="38">
                  <c:v>4.5720000000000001</c:v>
                </c:pt>
                <c:pt idx="39">
                  <c:v>3.3527999999999998</c:v>
                </c:pt>
                <c:pt idx="40">
                  <c:v>2.7431999999999999</c:v>
                </c:pt>
                <c:pt idx="41">
                  <c:v>3.3527999999999998</c:v>
                </c:pt>
                <c:pt idx="42">
                  <c:v>1.524</c:v>
                </c:pt>
                <c:pt idx="43">
                  <c:v>2.7431999999999999</c:v>
                </c:pt>
                <c:pt idx="44">
                  <c:v>3.3527999999999998</c:v>
                </c:pt>
                <c:pt idx="45">
                  <c:v>1.524</c:v>
                </c:pt>
                <c:pt idx="47">
                  <c:v>7.9248000000000003</c:v>
                </c:pt>
                <c:pt idx="48">
                  <c:v>6.7055999999999996</c:v>
                </c:pt>
                <c:pt idx="49">
                  <c:v>5.7911999999999999</c:v>
                </c:pt>
                <c:pt idx="50">
                  <c:v>4.8768000000000002</c:v>
                </c:pt>
                <c:pt idx="51">
                  <c:v>5.7911999999999999</c:v>
                </c:pt>
                <c:pt idx="52">
                  <c:v>0</c:v>
                </c:pt>
                <c:pt idx="53">
                  <c:v>0</c:v>
                </c:pt>
                <c:pt idx="54">
                  <c:v>5.4863999999999997</c:v>
                </c:pt>
                <c:pt idx="55">
                  <c:v>0</c:v>
                </c:pt>
                <c:pt idx="56" formatCode="General">
                  <c:v>7.01</c:v>
                </c:pt>
                <c:pt idx="57">
                  <c:v>5.4863999999999997</c:v>
                </c:pt>
                <c:pt idx="58">
                  <c:v>4.5720000000000001</c:v>
                </c:pt>
                <c:pt idx="59">
                  <c:v>3.3527999999999998</c:v>
                </c:pt>
                <c:pt idx="60">
                  <c:v>2.4384000000000001</c:v>
                </c:pt>
                <c:pt idx="61">
                  <c:v>3.6576</c:v>
                </c:pt>
                <c:pt idx="62">
                  <c:v>2.4384000000000001</c:v>
                </c:pt>
                <c:pt idx="63">
                  <c:v>2.1335999999999999</c:v>
                </c:pt>
                <c:pt idx="64">
                  <c:v>2.7431999999999999</c:v>
                </c:pt>
                <c:pt idx="65">
                  <c:v>0</c:v>
                </c:pt>
                <c:pt idx="66">
                  <c:v>9.7536000000000005</c:v>
                </c:pt>
                <c:pt idx="67">
                  <c:v>10.972799999999999</c:v>
                </c:pt>
                <c:pt idx="68">
                  <c:v>7.9248000000000003</c:v>
                </c:pt>
                <c:pt idx="69">
                  <c:v>5.4863999999999997</c:v>
                </c:pt>
                <c:pt idx="70">
                  <c:v>5.7911999999999999</c:v>
                </c:pt>
                <c:pt idx="71">
                  <c:v>5.4863999999999997</c:v>
                </c:pt>
                <c:pt idx="72">
                  <c:v>4.5720000000000001</c:v>
                </c:pt>
                <c:pt idx="73">
                  <c:v>3.3527999999999998</c:v>
                </c:pt>
                <c:pt idx="74">
                  <c:v>6.0960000000000001</c:v>
                </c:pt>
                <c:pt idx="75">
                  <c:v>3.048</c:v>
                </c:pt>
                <c:pt idx="76">
                  <c:v>15.849600000000001</c:v>
                </c:pt>
                <c:pt idx="77">
                  <c:v>14.6304</c:v>
                </c:pt>
                <c:pt idx="78">
                  <c:v>12.192</c:v>
                </c:pt>
                <c:pt idx="79">
                  <c:v>10.058400000000001</c:v>
                </c:pt>
                <c:pt idx="80">
                  <c:v>7.62</c:v>
                </c:pt>
                <c:pt idx="81">
                  <c:v>6.7055999999999996</c:v>
                </c:pt>
                <c:pt idx="82">
                  <c:v>4.8768000000000002</c:v>
                </c:pt>
                <c:pt idx="83">
                  <c:v>2.4384000000000001</c:v>
                </c:pt>
                <c:pt idx="84">
                  <c:v>3.048</c:v>
                </c:pt>
                <c:pt idx="85">
                  <c:v>2.1335999999999999</c:v>
                </c:pt>
                <c:pt idx="86">
                  <c:v>12.4968</c:v>
                </c:pt>
                <c:pt idx="87">
                  <c:v>9.4488000000000003</c:v>
                </c:pt>
                <c:pt idx="88">
                  <c:v>6.7055999999999996</c:v>
                </c:pt>
                <c:pt idx="89">
                  <c:v>6.1</c:v>
                </c:pt>
                <c:pt idx="90">
                  <c:v>4.8768000000000002</c:v>
                </c:pt>
                <c:pt idx="91">
                  <c:v>4.5720000000000001</c:v>
                </c:pt>
                <c:pt idx="92">
                  <c:v>3.048</c:v>
                </c:pt>
                <c:pt idx="93">
                  <c:v>2.4384000000000001</c:v>
                </c:pt>
                <c:pt idx="94">
                  <c:v>1.2192000000000001</c:v>
                </c:pt>
                <c:pt idx="95">
                  <c:v>0</c:v>
                </c:pt>
                <c:pt idx="96">
                  <c:v>25.908000000000001</c:v>
                </c:pt>
                <c:pt idx="97">
                  <c:v>21.945599999999999</c:v>
                </c:pt>
                <c:pt idx="98">
                  <c:v>18.288</c:v>
                </c:pt>
                <c:pt idx="99">
                  <c:v>14.3256</c:v>
                </c:pt>
                <c:pt idx="100">
                  <c:v>13.715999999999999</c:v>
                </c:pt>
                <c:pt idx="101">
                  <c:v>13.715999999999999</c:v>
                </c:pt>
                <c:pt idx="102">
                  <c:v>14.3256</c:v>
                </c:pt>
                <c:pt idx="103">
                  <c:v>13.106400000000001</c:v>
                </c:pt>
                <c:pt idx="104">
                  <c:v>13.106400000000001</c:v>
                </c:pt>
                <c:pt idx="105">
                  <c:v>14.9352</c:v>
                </c:pt>
                <c:pt idx="106">
                  <c:v>15.24</c:v>
                </c:pt>
                <c:pt idx="107">
                  <c:v>17.0688</c:v>
                </c:pt>
                <c:pt idx="108">
                  <c:v>14.6304</c:v>
                </c:pt>
                <c:pt idx="109">
                  <c:v>12.4968</c:v>
                </c:pt>
                <c:pt idx="110">
                  <c:v>12.192</c:v>
                </c:pt>
                <c:pt idx="111">
                  <c:v>6.0960000000000001</c:v>
                </c:pt>
                <c:pt idx="112">
                  <c:v>7.62</c:v>
                </c:pt>
                <c:pt idx="113">
                  <c:v>4.8768000000000002</c:v>
                </c:pt>
                <c:pt idx="114">
                  <c:v>5.4863999999999997</c:v>
                </c:pt>
                <c:pt idx="115">
                  <c:v>7.0103999999999997</c:v>
                </c:pt>
              </c:numCache>
            </c:numRef>
          </c:xVal>
          <c:yVal>
            <c:numRef>
              <c:f>SummDataTable!$BK$2:$BK$117</c:f>
              <c:numCache>
                <c:formatCode>0.00</c:formatCode>
                <c:ptCount val="116"/>
                <c:pt idx="0">
                  <c:v>8.75</c:v>
                </c:pt>
                <c:pt idx="1">
                  <c:v>9.52</c:v>
                </c:pt>
                <c:pt idx="2">
                  <c:v>10.62</c:v>
                </c:pt>
                <c:pt idx="3">
                  <c:v>9.14</c:v>
                </c:pt>
                <c:pt idx="4">
                  <c:v>6.31</c:v>
                </c:pt>
                <c:pt idx="7" formatCode="General">
                  <c:v>7.68</c:v>
                </c:pt>
                <c:pt idx="8" formatCode="General">
                  <c:v>6.73</c:v>
                </c:pt>
                <c:pt idx="9" formatCode="General">
                  <c:v>5.21</c:v>
                </c:pt>
                <c:pt idx="10" formatCode="General">
                  <c:v>2.36</c:v>
                </c:pt>
                <c:pt idx="11" formatCode="General">
                  <c:v>2.4700000000000002</c:v>
                </c:pt>
                <c:pt idx="12" formatCode="General">
                  <c:v>3.06</c:v>
                </c:pt>
                <c:pt idx="16" formatCode="General">
                  <c:v>8.93</c:v>
                </c:pt>
                <c:pt idx="17" formatCode="General">
                  <c:v>8.93</c:v>
                </c:pt>
                <c:pt idx="18" formatCode="General">
                  <c:v>8.35</c:v>
                </c:pt>
                <c:pt idx="19" formatCode="General">
                  <c:v>8.3699999999999992</c:v>
                </c:pt>
                <c:pt idx="20" formatCode="General">
                  <c:v>8.76</c:v>
                </c:pt>
                <c:pt idx="21" formatCode="General">
                  <c:v>10.43</c:v>
                </c:pt>
                <c:pt idx="22" formatCode="General">
                  <c:v>11.15</c:v>
                </c:pt>
                <c:pt idx="23" formatCode="General">
                  <c:v>7.28</c:v>
                </c:pt>
                <c:pt idx="24" formatCode="General">
                  <c:v>8.99</c:v>
                </c:pt>
                <c:pt idx="26" formatCode="General">
                  <c:v>9.8800000000000008</c:v>
                </c:pt>
                <c:pt idx="27" formatCode="General">
                  <c:v>10.14</c:v>
                </c:pt>
                <c:pt idx="28" formatCode="General">
                  <c:v>9.7799999999999994</c:v>
                </c:pt>
                <c:pt idx="29" formatCode="General">
                  <c:v>9.8800000000000008</c:v>
                </c:pt>
                <c:pt idx="30" formatCode="General">
                  <c:v>9.89</c:v>
                </c:pt>
                <c:pt idx="31" formatCode="General">
                  <c:v>8.92</c:v>
                </c:pt>
                <c:pt idx="32" formatCode="General">
                  <c:v>7.82</c:v>
                </c:pt>
                <c:pt idx="33" formatCode="General">
                  <c:v>9.5</c:v>
                </c:pt>
                <c:pt idx="34" formatCode="General">
                  <c:v>10.54</c:v>
                </c:pt>
                <c:pt idx="36" formatCode="General">
                  <c:v>9.5500000000000007</c:v>
                </c:pt>
                <c:pt idx="37" formatCode="General">
                  <c:v>8.5399999999999991</c:v>
                </c:pt>
                <c:pt idx="38" formatCode="General">
                  <c:v>8</c:v>
                </c:pt>
                <c:pt idx="39" formatCode="General">
                  <c:v>10.69</c:v>
                </c:pt>
                <c:pt idx="40" formatCode="General">
                  <c:v>10.79</c:v>
                </c:pt>
                <c:pt idx="41" formatCode="General">
                  <c:v>9.17</c:v>
                </c:pt>
                <c:pt idx="42" formatCode="General">
                  <c:v>9.5</c:v>
                </c:pt>
                <c:pt idx="43" formatCode="General">
                  <c:v>8.69</c:v>
                </c:pt>
                <c:pt idx="44" formatCode="General">
                  <c:v>10.119999999999999</c:v>
                </c:pt>
                <c:pt idx="46" formatCode="General">
                  <c:v>10.92</c:v>
                </c:pt>
                <c:pt idx="47" formatCode="General">
                  <c:v>10.6</c:v>
                </c:pt>
                <c:pt idx="48" formatCode="General">
                  <c:v>8.68</c:v>
                </c:pt>
                <c:pt idx="49" formatCode="General">
                  <c:v>9.48</c:v>
                </c:pt>
                <c:pt idx="50" formatCode="General">
                  <c:v>11.77</c:v>
                </c:pt>
                <c:pt idx="51" formatCode="General">
                  <c:v>8.69</c:v>
                </c:pt>
                <c:pt idx="52" formatCode="General">
                  <c:v>7.08</c:v>
                </c:pt>
                <c:pt idx="53" formatCode="General">
                  <c:v>8.64</c:v>
                </c:pt>
                <c:pt idx="54" formatCode="General">
                  <c:v>9.66</c:v>
                </c:pt>
                <c:pt idx="56" formatCode="General">
                  <c:v>8.51</c:v>
                </c:pt>
                <c:pt idx="57" formatCode="General">
                  <c:v>7.34</c:v>
                </c:pt>
                <c:pt idx="58" formatCode="General">
                  <c:v>6.68</c:v>
                </c:pt>
                <c:pt idx="59" formatCode="General">
                  <c:v>7.01</c:v>
                </c:pt>
                <c:pt idx="60" formatCode="General">
                  <c:v>5.41</c:v>
                </c:pt>
                <c:pt idx="61" formatCode="General">
                  <c:v>5.47</c:v>
                </c:pt>
                <c:pt idx="62" formatCode="General">
                  <c:v>5.54</c:v>
                </c:pt>
                <c:pt idx="63" formatCode="General">
                  <c:v>6.48</c:v>
                </c:pt>
                <c:pt idx="64" formatCode="General">
                  <c:v>6.28</c:v>
                </c:pt>
                <c:pt idx="76" formatCode="General">
                  <c:v>9.17</c:v>
                </c:pt>
                <c:pt idx="77" formatCode="General">
                  <c:v>9.92</c:v>
                </c:pt>
                <c:pt idx="78" formatCode="General">
                  <c:v>10</c:v>
                </c:pt>
                <c:pt idx="79" formatCode="General">
                  <c:v>10.87</c:v>
                </c:pt>
                <c:pt idx="80" formatCode="General">
                  <c:v>10.61</c:v>
                </c:pt>
                <c:pt idx="81" formatCode="General">
                  <c:v>8.6</c:v>
                </c:pt>
                <c:pt idx="82" formatCode="General">
                  <c:v>7.83</c:v>
                </c:pt>
                <c:pt idx="83" formatCode="General">
                  <c:v>6.84</c:v>
                </c:pt>
                <c:pt idx="84" formatCode="General">
                  <c:v>7.34</c:v>
                </c:pt>
                <c:pt idx="86" formatCode="General">
                  <c:v>9</c:v>
                </c:pt>
                <c:pt idx="87" formatCode="General">
                  <c:v>8.9499999999999993</c:v>
                </c:pt>
                <c:pt idx="88" formatCode="General">
                  <c:v>8.68</c:v>
                </c:pt>
                <c:pt idx="89" formatCode="General">
                  <c:v>7.46</c:v>
                </c:pt>
                <c:pt idx="90" formatCode="General">
                  <c:v>6.18</c:v>
                </c:pt>
                <c:pt idx="91" formatCode="General">
                  <c:v>5.65</c:v>
                </c:pt>
                <c:pt idx="92" formatCode="General">
                  <c:v>3.28</c:v>
                </c:pt>
                <c:pt idx="93" formatCode="General">
                  <c:v>3.64</c:v>
                </c:pt>
                <c:pt idx="94" formatCode="General">
                  <c:v>3.11</c:v>
                </c:pt>
                <c:pt idx="96" formatCode="General">
                  <c:v>9.91</c:v>
                </c:pt>
                <c:pt idx="97" formatCode="General">
                  <c:v>9.82</c:v>
                </c:pt>
                <c:pt idx="98" formatCode="General">
                  <c:v>9.7100000000000009</c:v>
                </c:pt>
                <c:pt idx="99" formatCode="General">
                  <c:v>9.8000000000000007</c:v>
                </c:pt>
                <c:pt idx="100" formatCode="General">
                  <c:v>10.08</c:v>
                </c:pt>
                <c:pt idx="101" formatCode="General">
                  <c:v>9.92</c:v>
                </c:pt>
                <c:pt idx="102" formatCode="General">
                  <c:v>10.02</c:v>
                </c:pt>
                <c:pt idx="103" formatCode="General">
                  <c:v>10.15</c:v>
                </c:pt>
                <c:pt idx="104" formatCode="General">
                  <c:v>10.89</c:v>
                </c:pt>
                <c:pt idx="106" formatCode="General">
                  <c:v>9.52</c:v>
                </c:pt>
                <c:pt idx="107" formatCode="General">
                  <c:v>9.69</c:v>
                </c:pt>
                <c:pt idx="108" formatCode="General">
                  <c:v>9.65</c:v>
                </c:pt>
                <c:pt idx="109" formatCode="General">
                  <c:v>9.3800000000000008</c:v>
                </c:pt>
                <c:pt idx="110" formatCode="General">
                  <c:v>9.44</c:v>
                </c:pt>
                <c:pt idx="111" formatCode="General">
                  <c:v>9.48</c:v>
                </c:pt>
                <c:pt idx="112" formatCode="General">
                  <c:v>9.89</c:v>
                </c:pt>
                <c:pt idx="113" formatCode="General">
                  <c:v>10.119999999999999</c:v>
                </c:pt>
                <c:pt idx="114" formatCode="General">
                  <c:v>10.61</c:v>
                </c:pt>
              </c:numCache>
            </c:numRef>
          </c:yVal>
          <c:smooth val="0"/>
          <c:extLst>
            <c:ext xmlns:c16="http://schemas.microsoft.com/office/drawing/2014/chart" uri="{C3380CC4-5D6E-409C-BE32-E72D297353CC}">
              <c16:uniqueId val="{00000000-8731-46AC-B265-98371308AFD4}"/>
            </c:ext>
          </c:extLst>
        </c:ser>
        <c:dLbls>
          <c:showLegendKey val="0"/>
          <c:showVal val="0"/>
          <c:showCatName val="0"/>
          <c:showSerName val="0"/>
          <c:showPercent val="0"/>
          <c:showBubbleSize val="0"/>
        </c:dLbls>
        <c:axId val="1263822680"/>
        <c:axId val="1263823664"/>
      </c:scatterChart>
      <c:valAx>
        <c:axId val="126382268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RCT (cm)</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3823664"/>
        <c:crosses val="autoZero"/>
        <c:crossBetween val="midCat"/>
      </c:valAx>
      <c:valAx>
        <c:axId val="12638236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Cont  DO (mg/L)</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382268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a:t>Discharge and AvgDO on SampleDate </a:t>
            </a:r>
            <a:r>
              <a:rPr lang="en-US" sz="1400" b="0" i="0" baseline="0">
                <a:effectLst/>
              </a:rPr>
              <a:t>- only 1st 0 ea site</a:t>
            </a:r>
            <a:endParaRPr lang="en-US" sz="1400">
              <a:effectLst/>
            </a:endParaRP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scatterChart>
        <c:scatterStyle val="lineMarker"/>
        <c:varyColors val="0"/>
        <c:ser>
          <c:idx val="0"/>
          <c:order val="0"/>
          <c:tx>
            <c:strRef>
              <c:f>SummDataTable!$BC$1</c:f>
              <c:strCache>
                <c:ptCount val="1"/>
                <c:pt idx="0">
                  <c:v>AvgDO_SampleDate</c:v>
                </c:pt>
              </c:strCache>
            </c:strRef>
          </c:tx>
          <c:spPr>
            <a:ln w="25400" cap="rnd">
              <a:noFill/>
              <a:round/>
            </a:ln>
            <a:effectLst/>
          </c:spPr>
          <c:marker>
            <c:symbol val="circle"/>
            <c:size val="5"/>
            <c:spPr>
              <a:solidFill>
                <a:schemeClr val="accent1"/>
              </a:solidFill>
              <a:ln w="9525">
                <a:solidFill>
                  <a:schemeClr val="accent1"/>
                </a:solidFill>
              </a:ln>
              <a:effectLst/>
            </c:spPr>
          </c:marker>
          <c:trendline>
            <c:spPr>
              <a:ln w="12700" cap="rnd">
                <a:solidFill>
                  <a:schemeClr val="tx1">
                    <a:lumMod val="65000"/>
                    <a:lumOff val="35000"/>
                  </a:schemeClr>
                </a:solidFill>
                <a:prstDash val="solid"/>
              </a:ln>
              <a:effectLst/>
            </c:spPr>
            <c:trendlineType val="linear"/>
            <c:dispRSqr val="1"/>
            <c:dispEq val="0"/>
            <c:trendlineLbl>
              <c:layout>
                <c:manualLayout>
                  <c:x val="2.945100612423447E-3"/>
                  <c:y val="0.14941929133858267"/>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(SummDataTable!$AF$2:$AF$6,SummDataTable!$AF$9:$AF$12,SummDataTable!$AF$18:$AF$54,SummDataTable!$AF$58:$AF$64,SummDataTable!$AF$68:$AF$75,SummDataTable!$AF$78:$AF$117)</c:f>
              <c:numCache>
                <c:formatCode>0.00</c:formatCode>
                <c:ptCount val="101"/>
                <c:pt idx="0">
                  <c:v>2.0322783324009768</c:v>
                </c:pt>
                <c:pt idx="1">
                  <c:v>1.2</c:v>
                </c:pt>
                <c:pt idx="2">
                  <c:v>0.51954270982690975</c:v>
                </c:pt>
                <c:pt idx="3">
                  <c:v>0.11026335935809876</c:v>
                </c:pt>
                <c:pt idx="4">
                  <c:v>0</c:v>
                </c:pt>
                <c:pt idx="5">
                  <c:v>1.4388611221627137</c:v>
                </c:pt>
                <c:pt idx="6">
                  <c:v>0.81399999999999995</c:v>
                </c:pt>
                <c:pt idx="7">
                  <c:v>0.30492190666079499</c:v>
                </c:pt>
                <c:pt idx="8">
                  <c:v>0</c:v>
                </c:pt>
                <c:pt idx="9">
                  <c:v>1.610446404931775</c:v>
                </c:pt>
                <c:pt idx="12">
                  <c:v>0.4810979855903747</c:v>
                </c:pt>
                <c:pt idx="13">
                  <c:v>0.36145534005533486</c:v>
                </c:pt>
                <c:pt idx="14">
                  <c:v>0.42816914202996181</c:v>
                </c:pt>
                <c:pt idx="15">
                  <c:v>9.7531936334204636E-2</c:v>
                </c:pt>
                <c:pt idx="16">
                  <c:v>0.17474066027987711</c:v>
                </c:pt>
                <c:pt idx="17">
                  <c:v>7.3013319797935322E-2</c:v>
                </c:pt>
                <c:pt idx="18">
                  <c:v>4.1869147591254589E-2</c:v>
                </c:pt>
                <c:pt idx="19">
                  <c:v>1.0599108550928469</c:v>
                </c:pt>
                <c:pt idx="20">
                  <c:v>1.3113012732543761</c:v>
                </c:pt>
                <c:pt idx="21">
                  <c:v>0.22845380438431012</c:v>
                </c:pt>
                <c:pt idx="22">
                  <c:v>5.3751788015634697E-2</c:v>
                </c:pt>
                <c:pt idx="23">
                  <c:v>0.31320390845594437</c:v>
                </c:pt>
                <c:pt idx="24">
                  <c:v>0.23828582093304682</c:v>
                </c:pt>
                <c:pt idx="25">
                  <c:v>9.0917271141186445E-2</c:v>
                </c:pt>
                <c:pt idx="26">
                  <c:v>0.11720426007396481</c:v>
                </c:pt>
                <c:pt idx="27">
                  <c:v>9.0368945638614612E-2</c:v>
                </c:pt>
                <c:pt idx="28">
                  <c:v>4.3792361968170275E-2</c:v>
                </c:pt>
                <c:pt idx="30">
                  <c:v>0.56789143520343555</c:v>
                </c:pt>
                <c:pt idx="31">
                  <c:v>0.33514189139109674</c:v>
                </c:pt>
                <c:pt idx="32">
                  <c:v>0.16672096343882287</c:v>
                </c:pt>
                <c:pt idx="33">
                  <c:v>9.9771761732965966E-2</c:v>
                </c:pt>
                <c:pt idx="34">
                  <c:v>8.9719638525618262E-2</c:v>
                </c:pt>
                <c:pt idx="35">
                  <c:v>3.2743235120244928E-2</c:v>
                </c:pt>
                <c:pt idx="36">
                  <c:v>4.8037354229976563E-2</c:v>
                </c:pt>
                <c:pt idx="37">
                  <c:v>9.1126088061738594E-2</c:v>
                </c:pt>
                <c:pt idx="38">
                  <c:v>1.9394431947954389E-2</c:v>
                </c:pt>
                <c:pt idx="40">
                  <c:v>0.45225616597657403</c:v>
                </c:pt>
                <c:pt idx="41">
                  <c:v>0.1648778148239905</c:v>
                </c:pt>
                <c:pt idx="42">
                  <c:v>8.0604543573284851E-2</c:v>
                </c:pt>
                <c:pt idx="43">
                  <c:v>0.11820280839460448</c:v>
                </c:pt>
                <c:pt idx="44">
                  <c:v>6.8883135340710416E-2</c:v>
                </c:pt>
                <c:pt idx="45">
                  <c:v>0</c:v>
                </c:pt>
                <c:pt idx="46">
                  <c:v>0.65977144628536966</c:v>
                </c:pt>
                <c:pt idx="47">
                  <c:v>0.35608769965125597</c:v>
                </c:pt>
                <c:pt idx="48">
                  <c:v>0.19866523593755978</c:v>
                </c:pt>
                <c:pt idx="49">
                  <c:v>5.9968976212574229E-2</c:v>
                </c:pt>
                <c:pt idx="50">
                  <c:v>4.7946556838245079E-2</c:v>
                </c:pt>
                <c:pt idx="51">
                  <c:v>4.1000000000000002E-2</c:v>
                </c:pt>
                <c:pt idx="52">
                  <c:v>3.0342567285382835E-3</c:v>
                </c:pt>
                <c:pt idx="53">
                  <c:v>0.55124737161854054</c:v>
                </c:pt>
                <c:pt idx="54">
                  <c:v>0.27164446896134303</c:v>
                </c:pt>
                <c:pt idx="55">
                  <c:v>0.15593678783487616</c:v>
                </c:pt>
                <c:pt idx="56">
                  <c:v>6.3946417852170728E-2</c:v>
                </c:pt>
                <c:pt idx="57">
                  <c:v>2.592978553949786E-2</c:v>
                </c:pt>
                <c:pt idx="58" formatCode="General">
                  <c:v>4.5999999999999999E-2</c:v>
                </c:pt>
                <c:pt idx="59">
                  <c:v>1.0869324999999999E-2</c:v>
                </c:pt>
                <c:pt idx="60">
                  <c:v>4.2253700252673342E-3</c:v>
                </c:pt>
                <c:pt idx="61">
                  <c:v>5.27673766103901</c:v>
                </c:pt>
                <c:pt idx="62">
                  <c:v>3.1729171637823801</c:v>
                </c:pt>
                <c:pt idx="63">
                  <c:v>1.6117188883018334</c:v>
                </c:pt>
                <c:pt idx="64">
                  <c:v>0.92282312871148886</c:v>
                </c:pt>
                <c:pt idx="65">
                  <c:v>0.37037146774461033</c:v>
                </c:pt>
                <c:pt idx="66">
                  <c:v>0.29294882979411646</c:v>
                </c:pt>
                <c:pt idx="67">
                  <c:v>0.25210311958045323</c:v>
                </c:pt>
                <c:pt idx="68">
                  <c:v>5.856477125078087E-2</c:v>
                </c:pt>
                <c:pt idx="69">
                  <c:v>5.2750670604215039E-2</c:v>
                </c:pt>
                <c:pt idx="70">
                  <c:v>4.9477602771098139E-2</c:v>
                </c:pt>
                <c:pt idx="71">
                  <c:v>5.3303362313252842</c:v>
                </c:pt>
                <c:pt idx="72">
                  <c:v>3.2698775190136238</c:v>
                </c:pt>
                <c:pt idx="73">
                  <c:v>1.6174421770862861</c:v>
                </c:pt>
                <c:pt idx="74">
                  <c:v>0.8114281057200633</c:v>
                </c:pt>
                <c:pt idx="75">
                  <c:v>0.3212944873676189</c:v>
                </c:pt>
                <c:pt idx="76">
                  <c:v>0.17304666172093472</c:v>
                </c:pt>
                <c:pt idx="77">
                  <c:v>5.9664427653087597E-2</c:v>
                </c:pt>
                <c:pt idx="78" formatCode="General">
                  <c:v>2E-3</c:v>
                </c:pt>
                <c:pt idx="80">
                  <c:v>0</c:v>
                </c:pt>
                <c:pt idx="81">
                  <c:v>5.417546303642931</c:v>
                </c:pt>
                <c:pt idx="82">
                  <c:v>3.1859999999999999</c:v>
                </c:pt>
                <c:pt idx="83">
                  <c:v>2.4694018260685731</c:v>
                </c:pt>
                <c:pt idx="84">
                  <c:v>1.4894349164592104</c:v>
                </c:pt>
                <c:pt idx="85">
                  <c:v>1.1142560529694558</c:v>
                </c:pt>
                <c:pt idx="86">
                  <c:v>1.0564291077949155</c:v>
                </c:pt>
                <c:pt idx="87">
                  <c:v>0.79</c:v>
                </c:pt>
                <c:pt idx="88">
                  <c:v>0.47799999999999998</c:v>
                </c:pt>
                <c:pt idx="89">
                  <c:v>0.41</c:v>
                </c:pt>
                <c:pt idx="90">
                  <c:v>0.4803864210410585</c:v>
                </c:pt>
                <c:pt idx="91">
                  <c:v>1.7034870517045186</c:v>
                </c:pt>
                <c:pt idx="92">
                  <c:v>1.4533928809292416</c:v>
                </c:pt>
                <c:pt idx="93">
                  <c:v>0.96677225345023488</c:v>
                </c:pt>
                <c:pt idx="94">
                  <c:v>0.75975434227181593</c:v>
                </c:pt>
                <c:pt idx="95">
                  <c:v>0.47133082504836149</c:v>
                </c:pt>
                <c:pt idx="96">
                  <c:v>0.44614944520910244</c:v>
                </c:pt>
                <c:pt idx="97">
                  <c:v>0.37449361423456545</c:v>
                </c:pt>
                <c:pt idx="98">
                  <c:v>0.51928782301527476</c:v>
                </c:pt>
                <c:pt idx="99">
                  <c:v>0.34763366422456637</c:v>
                </c:pt>
                <c:pt idx="100">
                  <c:v>7.5892594525126866E-2</c:v>
                </c:pt>
              </c:numCache>
            </c:numRef>
          </c:xVal>
          <c:yVal>
            <c:numRef>
              <c:f>(SummDataTable!$BC$2:$BC$6,SummDataTable!$BC$9:$BC$12,SummDataTable!$BC$18:$BC$54,SummDataTable!$BC$58:$BC$64,SummDataTable!$BC$68:$BC$75,SummDataTable!$BC$78:$BC$117)</c:f>
              <c:numCache>
                <c:formatCode>0.00</c:formatCode>
                <c:ptCount val="101"/>
                <c:pt idx="0">
                  <c:v>7.7157894736842101</c:v>
                </c:pt>
                <c:pt idx="1">
                  <c:v>7.9387500000000015</c:v>
                </c:pt>
                <c:pt idx="2">
                  <c:v>8.2110416666666666</c:v>
                </c:pt>
                <c:pt idx="3">
                  <c:v>5.5615624999999982</c:v>
                </c:pt>
                <c:pt idx="4">
                  <c:v>1.7661458333333322</c:v>
                </c:pt>
                <c:pt idx="5">
                  <c:v>7.3073913043478287</c:v>
                </c:pt>
                <c:pt idx="6">
                  <c:v>6.319687499999997</c:v>
                </c:pt>
                <c:pt idx="7">
                  <c:v>4.5886458333333309</c:v>
                </c:pt>
                <c:pt idx="8">
                  <c:v>1.8635416666666658</c:v>
                </c:pt>
                <c:pt idx="9">
                  <c:v>8.5820338983050828</c:v>
                </c:pt>
                <c:pt idx="10">
                  <c:v>8.2655208333333317</c:v>
                </c:pt>
                <c:pt idx="11">
                  <c:v>7.5252083333333326</c:v>
                </c:pt>
                <c:pt idx="12">
                  <c:v>6.9889583333333318</c:v>
                </c:pt>
                <c:pt idx="13">
                  <c:v>7.3067708333333314</c:v>
                </c:pt>
                <c:pt idx="14">
                  <c:v>6.1220833333333333</c:v>
                </c:pt>
                <c:pt idx="15">
                  <c:v>2.9688541666666666</c:v>
                </c:pt>
                <c:pt idx="16">
                  <c:v>5.7152083333333321</c:v>
                </c:pt>
                <c:pt idx="17">
                  <c:v>6.1087499999999997</c:v>
                </c:pt>
                <c:pt idx="18">
                  <c:v>7.9902777777777771</c:v>
                </c:pt>
                <c:pt idx="19">
                  <c:v>9.1218367346938773</c:v>
                </c:pt>
                <c:pt idx="20">
                  <c:v>8.9602083333333322</c:v>
                </c:pt>
                <c:pt idx="21">
                  <c:v>8.6646875000000012</c:v>
                </c:pt>
                <c:pt idx="22">
                  <c:v>8.7693749999999984</c:v>
                </c:pt>
                <c:pt idx="23">
                  <c:v>8.568229166666665</c:v>
                </c:pt>
                <c:pt idx="24">
                  <c:v>8.3372916666666708</c:v>
                </c:pt>
                <c:pt idx="25">
                  <c:v>5.2211458333333338</c:v>
                </c:pt>
                <c:pt idx="26">
                  <c:v>7.3021874999999952</c:v>
                </c:pt>
                <c:pt idx="27">
                  <c:v>8.3638541666666679</c:v>
                </c:pt>
                <c:pt idx="28">
                  <c:v>9.5054545454545458</c:v>
                </c:pt>
                <c:pt idx="29">
                  <c:v>8.8983333333333352</c:v>
                </c:pt>
                <c:pt idx="30">
                  <c:v>7.8333333333333348</c:v>
                </c:pt>
                <c:pt idx="31">
                  <c:v>7.4460416666666633</c:v>
                </c:pt>
                <c:pt idx="32">
                  <c:v>7.0458333333333334</c:v>
                </c:pt>
                <c:pt idx="33">
                  <c:v>8.9447916666666689</c:v>
                </c:pt>
                <c:pt idx="34">
                  <c:v>6.8656249999999988</c:v>
                </c:pt>
                <c:pt idx="35">
                  <c:v>5.6721875000000024</c:v>
                </c:pt>
                <c:pt idx="36">
                  <c:v>6.5451041666666683</c:v>
                </c:pt>
                <c:pt idx="37">
                  <c:v>8.3684374999999971</c:v>
                </c:pt>
                <c:pt idx="38">
                  <c:v>7.2257692307692318</c:v>
                </c:pt>
                <c:pt idx="39">
                  <c:v>9.3030909090909102</c:v>
                </c:pt>
                <c:pt idx="40">
                  <c:v>8.6419791666666654</c:v>
                </c:pt>
                <c:pt idx="41">
                  <c:v>6.8326041666666653</c:v>
                </c:pt>
                <c:pt idx="42">
                  <c:v>6.6627083333333337</c:v>
                </c:pt>
                <c:pt idx="43">
                  <c:v>7.3228125000000013</c:v>
                </c:pt>
                <c:pt idx="44">
                  <c:v>7.0131249999999978</c:v>
                </c:pt>
                <c:pt idx="45">
                  <c:v>2.2678125000000007</c:v>
                </c:pt>
                <c:pt idx="46">
                  <c:v>8.2217857142857138</c:v>
                </c:pt>
                <c:pt idx="47">
                  <c:v>6.8733333333333348</c:v>
                </c:pt>
                <c:pt idx="48">
                  <c:v>5.7359374999999977</c:v>
                </c:pt>
                <c:pt idx="49">
                  <c:v>4.8747916666666633</c:v>
                </c:pt>
                <c:pt idx="50">
                  <c:v>4.3558333333333348</c:v>
                </c:pt>
                <c:pt idx="51">
                  <c:v>4.1475</c:v>
                </c:pt>
                <c:pt idx="52">
                  <c:v>0.1569791666666667</c:v>
                </c:pt>
                <c:pt idx="53">
                  <c:v>8.5725000000000033</c:v>
                </c:pt>
                <c:pt idx="54">
                  <c:v>8.2113541666666681</c:v>
                </c:pt>
                <c:pt idx="55">
                  <c:v>7.0950000000000024</c:v>
                </c:pt>
                <c:pt idx="56">
                  <c:v>6.9088541666666652</c:v>
                </c:pt>
                <c:pt idx="57">
                  <c:v>5.6018749999999997</c:v>
                </c:pt>
                <c:pt idx="58">
                  <c:v>5.6515624999999989</c:v>
                </c:pt>
                <c:pt idx="59">
                  <c:v>1.5602083333333336</c:v>
                </c:pt>
                <c:pt idx="60">
                  <c:v>3.6671874999999994</c:v>
                </c:pt>
                <c:pt idx="61">
                  <c:v>8.4668421052631579</c:v>
                </c:pt>
                <c:pt idx="62">
                  <c:v>8.3633333333333368</c:v>
                </c:pt>
                <c:pt idx="63">
                  <c:v>8.2398958333333336</c:v>
                </c:pt>
                <c:pt idx="64">
                  <c:v>7.7212500000000004</c:v>
                </c:pt>
                <c:pt idx="65">
                  <c:v>7.8320833333333333</c:v>
                </c:pt>
                <c:pt idx="66">
                  <c:v>6.9884375000000025</c:v>
                </c:pt>
                <c:pt idx="67">
                  <c:v>6.4397916666666672</c:v>
                </c:pt>
                <c:pt idx="68">
                  <c:v>6.0055208333333363</c:v>
                </c:pt>
                <c:pt idx="69">
                  <c:v>5.5984374999999993</c:v>
                </c:pt>
                <c:pt idx="70">
                  <c:v>5.3605</c:v>
                </c:pt>
                <c:pt idx="71">
                  <c:v>8.418571428571429</c:v>
                </c:pt>
                <c:pt idx="72">
                  <c:v>8.0070833333333287</c:v>
                </c:pt>
                <c:pt idx="73">
                  <c:v>7.9539583333333326</c:v>
                </c:pt>
                <c:pt idx="74">
                  <c:v>6.9662499999999996</c:v>
                </c:pt>
                <c:pt idx="75">
                  <c:v>5.9137499999999994</c:v>
                </c:pt>
                <c:pt idx="76">
                  <c:v>4.8902083333333328</c:v>
                </c:pt>
                <c:pt idx="77">
                  <c:v>1.1803124999999999</c:v>
                </c:pt>
                <c:pt idx="78">
                  <c:v>2.4946874999999999</c:v>
                </c:pt>
                <c:pt idx="79">
                  <c:v>1.426770833333334</c:v>
                </c:pt>
                <c:pt idx="80">
                  <c:v>0.73488372093023258</c:v>
                </c:pt>
                <c:pt idx="81">
                  <c:v>9.3692000000000046</c:v>
                </c:pt>
                <c:pt idx="82">
                  <c:v>9.1673958333333339</c:v>
                </c:pt>
                <c:pt idx="83">
                  <c:v>8.9165624999999995</c:v>
                </c:pt>
                <c:pt idx="84">
                  <c:v>8.8826041666666651</c:v>
                </c:pt>
                <c:pt idx="85">
                  <c:v>8.5929166666666639</c:v>
                </c:pt>
                <c:pt idx="86">
                  <c:v>8.8995833333333341</c:v>
                </c:pt>
                <c:pt idx="87">
                  <c:v>8.3185416666666647</c:v>
                </c:pt>
                <c:pt idx="88">
                  <c:v>8.9623958333333338</c:v>
                </c:pt>
                <c:pt idx="89">
                  <c:v>8.7473958333333286</c:v>
                </c:pt>
                <c:pt idx="90">
                  <c:v>9.7958333333333343</c:v>
                </c:pt>
                <c:pt idx="91">
                  <c:v>9.1288135593220385</c:v>
                </c:pt>
                <c:pt idx="92">
                  <c:v>8.9241666666666681</c:v>
                </c:pt>
                <c:pt idx="93">
                  <c:v>9.0221874999999994</c:v>
                </c:pt>
                <c:pt idx="94">
                  <c:v>8.765937500000005</c:v>
                </c:pt>
                <c:pt idx="95">
                  <c:v>8.4893750000000008</c:v>
                </c:pt>
                <c:pt idx="96">
                  <c:v>8.7578125000000018</c:v>
                </c:pt>
                <c:pt idx="97">
                  <c:v>8.7900000000000027</c:v>
                </c:pt>
                <c:pt idx="98">
                  <c:v>9.493645833333332</c:v>
                </c:pt>
                <c:pt idx="99">
                  <c:v>9.5461458333333304</c:v>
                </c:pt>
                <c:pt idx="100">
                  <c:v>10.159444444444446</c:v>
                </c:pt>
              </c:numCache>
            </c:numRef>
          </c:yVal>
          <c:smooth val="0"/>
          <c:extLst>
            <c:ext xmlns:c16="http://schemas.microsoft.com/office/drawing/2014/chart" uri="{C3380CC4-5D6E-409C-BE32-E72D297353CC}">
              <c16:uniqueId val="{00000000-F76A-4963-8B46-4F112F60543C}"/>
            </c:ext>
          </c:extLst>
        </c:ser>
        <c:dLbls>
          <c:showLegendKey val="0"/>
          <c:showVal val="0"/>
          <c:showCatName val="0"/>
          <c:showSerName val="0"/>
          <c:showPercent val="0"/>
          <c:showBubbleSize val="0"/>
        </c:dLbls>
        <c:axId val="1263822680"/>
        <c:axId val="1263823664"/>
      </c:scatterChart>
      <c:valAx>
        <c:axId val="126382268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DischargeSampleDate</a:t>
                </a:r>
                <a:r>
                  <a:rPr lang="en-US" baseline="0"/>
                  <a:t> (cfs)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3823664"/>
        <c:crosses val="autoZero"/>
        <c:crossBetween val="midCat"/>
      </c:valAx>
      <c:valAx>
        <c:axId val="12638236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Avg DO Sample Date (mg/L)</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382268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a:t>Discharge and MaxDO on SampleDate </a:t>
            </a:r>
            <a:r>
              <a:rPr lang="en-US" sz="1400" b="0" i="0" baseline="0">
                <a:effectLst/>
              </a:rPr>
              <a:t>- only 1st 0 ea site</a:t>
            </a:r>
            <a:endParaRPr lang="en-US" sz="1400">
              <a:effectLst/>
            </a:endParaRP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scatterChart>
        <c:scatterStyle val="lineMarker"/>
        <c:varyColors val="0"/>
        <c:ser>
          <c:idx val="0"/>
          <c:order val="0"/>
          <c:tx>
            <c:strRef>
              <c:f>SummDataTable!$BG$1</c:f>
              <c:strCache>
                <c:ptCount val="1"/>
                <c:pt idx="0">
                  <c:v>MaxDO_SampleDate</c:v>
                </c:pt>
              </c:strCache>
            </c:strRef>
          </c:tx>
          <c:spPr>
            <a:ln w="25400" cap="rnd">
              <a:noFill/>
              <a:round/>
            </a:ln>
            <a:effectLst/>
          </c:spPr>
          <c:marker>
            <c:symbol val="circle"/>
            <c:size val="5"/>
            <c:spPr>
              <a:solidFill>
                <a:schemeClr val="accent1"/>
              </a:solidFill>
              <a:ln w="9525">
                <a:solidFill>
                  <a:schemeClr val="accent1"/>
                </a:solidFill>
              </a:ln>
              <a:effectLst/>
            </c:spPr>
          </c:marker>
          <c:trendline>
            <c:spPr>
              <a:ln w="12700" cap="rnd">
                <a:solidFill>
                  <a:schemeClr val="tx1">
                    <a:lumMod val="65000"/>
                    <a:lumOff val="35000"/>
                  </a:schemeClr>
                </a:solidFill>
                <a:prstDash val="solid"/>
              </a:ln>
              <a:effectLst/>
            </c:spPr>
            <c:trendlineType val="linear"/>
            <c:dispRSqr val="1"/>
            <c:dispEq val="0"/>
            <c:trendlineLbl>
              <c:layout>
                <c:manualLayout>
                  <c:x val="2.945100612423447E-3"/>
                  <c:y val="0.14941929133858267"/>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(SummDataTable!$AF$2:$AF$6,SummDataTable!$AF$9:$AF$12,SummDataTable!$AF$18:$AF$54,SummDataTable!$AF$58:$AF$64,SummDataTable!$AF$68:$AF$75,SummDataTable!$AF$78:$AF$117)</c:f>
              <c:numCache>
                <c:formatCode>0.00</c:formatCode>
                <c:ptCount val="101"/>
                <c:pt idx="0">
                  <c:v>2.0322783324009768</c:v>
                </c:pt>
                <c:pt idx="1">
                  <c:v>1.2</c:v>
                </c:pt>
                <c:pt idx="2">
                  <c:v>0.51954270982690975</c:v>
                </c:pt>
                <c:pt idx="3">
                  <c:v>0.11026335935809876</c:v>
                </c:pt>
                <c:pt idx="4">
                  <c:v>0</c:v>
                </c:pt>
                <c:pt idx="5">
                  <c:v>1.4388611221627137</c:v>
                </c:pt>
                <c:pt idx="6">
                  <c:v>0.81399999999999995</c:v>
                </c:pt>
                <c:pt idx="7">
                  <c:v>0.30492190666079499</c:v>
                </c:pt>
                <c:pt idx="8">
                  <c:v>0</c:v>
                </c:pt>
                <c:pt idx="9">
                  <c:v>1.610446404931775</c:v>
                </c:pt>
                <c:pt idx="12">
                  <c:v>0.4810979855903747</c:v>
                </c:pt>
                <c:pt idx="13">
                  <c:v>0.36145534005533486</c:v>
                </c:pt>
                <c:pt idx="14">
                  <c:v>0.42816914202996181</c:v>
                </c:pt>
                <c:pt idx="15">
                  <c:v>9.7531936334204636E-2</c:v>
                </c:pt>
                <c:pt idx="16">
                  <c:v>0.17474066027987711</c:v>
                </c:pt>
                <c:pt idx="17">
                  <c:v>7.3013319797935322E-2</c:v>
                </c:pt>
                <c:pt idx="18">
                  <c:v>4.1869147591254589E-2</c:v>
                </c:pt>
                <c:pt idx="19">
                  <c:v>1.0599108550928469</c:v>
                </c:pt>
                <c:pt idx="20">
                  <c:v>1.3113012732543761</c:v>
                </c:pt>
                <c:pt idx="21">
                  <c:v>0.22845380438431012</c:v>
                </c:pt>
                <c:pt idx="22">
                  <c:v>5.3751788015634697E-2</c:v>
                </c:pt>
                <c:pt idx="23">
                  <c:v>0.31320390845594437</c:v>
                </c:pt>
                <c:pt idx="24">
                  <c:v>0.23828582093304682</c:v>
                </c:pt>
                <c:pt idx="25">
                  <c:v>9.0917271141186445E-2</c:v>
                </c:pt>
                <c:pt idx="26">
                  <c:v>0.11720426007396481</c:v>
                </c:pt>
                <c:pt idx="27">
                  <c:v>9.0368945638614612E-2</c:v>
                </c:pt>
                <c:pt idx="28">
                  <c:v>4.3792361968170275E-2</c:v>
                </c:pt>
                <c:pt idx="30">
                  <c:v>0.56789143520343555</c:v>
                </c:pt>
                <c:pt idx="31">
                  <c:v>0.33514189139109674</c:v>
                </c:pt>
                <c:pt idx="32">
                  <c:v>0.16672096343882287</c:v>
                </c:pt>
                <c:pt idx="33">
                  <c:v>9.9771761732965966E-2</c:v>
                </c:pt>
                <c:pt idx="34">
                  <c:v>8.9719638525618262E-2</c:v>
                </c:pt>
                <c:pt idx="35">
                  <c:v>3.2743235120244928E-2</c:v>
                </c:pt>
                <c:pt idx="36">
                  <c:v>4.8037354229976563E-2</c:v>
                </c:pt>
                <c:pt idx="37">
                  <c:v>9.1126088061738594E-2</c:v>
                </c:pt>
                <c:pt idx="38">
                  <c:v>1.9394431947954389E-2</c:v>
                </c:pt>
                <c:pt idx="40">
                  <c:v>0.45225616597657403</c:v>
                </c:pt>
                <c:pt idx="41">
                  <c:v>0.1648778148239905</c:v>
                </c:pt>
                <c:pt idx="42">
                  <c:v>8.0604543573284851E-2</c:v>
                </c:pt>
                <c:pt idx="43">
                  <c:v>0.11820280839460448</c:v>
                </c:pt>
                <c:pt idx="44">
                  <c:v>6.8883135340710416E-2</c:v>
                </c:pt>
                <c:pt idx="45">
                  <c:v>0</c:v>
                </c:pt>
                <c:pt idx="46">
                  <c:v>0.65977144628536966</c:v>
                </c:pt>
                <c:pt idx="47">
                  <c:v>0.35608769965125597</c:v>
                </c:pt>
                <c:pt idx="48">
                  <c:v>0.19866523593755978</c:v>
                </c:pt>
                <c:pt idx="49">
                  <c:v>5.9968976212574229E-2</c:v>
                </c:pt>
                <c:pt idx="50">
                  <c:v>4.7946556838245079E-2</c:v>
                </c:pt>
                <c:pt idx="51">
                  <c:v>4.1000000000000002E-2</c:v>
                </c:pt>
                <c:pt idx="52">
                  <c:v>3.0342567285382835E-3</c:v>
                </c:pt>
                <c:pt idx="53">
                  <c:v>0.55124737161854054</c:v>
                </c:pt>
                <c:pt idx="54">
                  <c:v>0.27164446896134303</c:v>
                </c:pt>
                <c:pt idx="55">
                  <c:v>0.15593678783487616</c:v>
                </c:pt>
                <c:pt idx="56">
                  <c:v>6.3946417852170728E-2</c:v>
                </c:pt>
                <c:pt idx="57">
                  <c:v>2.592978553949786E-2</c:v>
                </c:pt>
                <c:pt idx="58" formatCode="General">
                  <c:v>4.5999999999999999E-2</c:v>
                </c:pt>
                <c:pt idx="59">
                  <c:v>1.0869324999999999E-2</c:v>
                </c:pt>
                <c:pt idx="60">
                  <c:v>4.2253700252673342E-3</c:v>
                </c:pt>
                <c:pt idx="61">
                  <c:v>5.27673766103901</c:v>
                </c:pt>
                <c:pt idx="62">
                  <c:v>3.1729171637823801</c:v>
                </c:pt>
                <c:pt idx="63">
                  <c:v>1.6117188883018334</c:v>
                </c:pt>
                <c:pt idx="64">
                  <c:v>0.92282312871148886</c:v>
                </c:pt>
                <c:pt idx="65">
                  <c:v>0.37037146774461033</c:v>
                </c:pt>
                <c:pt idx="66">
                  <c:v>0.29294882979411646</c:v>
                </c:pt>
                <c:pt idx="67">
                  <c:v>0.25210311958045323</c:v>
                </c:pt>
                <c:pt idx="68">
                  <c:v>5.856477125078087E-2</c:v>
                </c:pt>
                <c:pt idx="69">
                  <c:v>5.2750670604215039E-2</c:v>
                </c:pt>
                <c:pt idx="70">
                  <c:v>4.9477602771098139E-2</c:v>
                </c:pt>
                <c:pt idx="71">
                  <c:v>5.3303362313252842</c:v>
                </c:pt>
                <c:pt idx="72">
                  <c:v>3.2698775190136238</c:v>
                </c:pt>
                <c:pt idx="73">
                  <c:v>1.6174421770862861</c:v>
                </c:pt>
                <c:pt idx="74">
                  <c:v>0.8114281057200633</c:v>
                </c:pt>
                <c:pt idx="75">
                  <c:v>0.3212944873676189</c:v>
                </c:pt>
                <c:pt idx="76">
                  <c:v>0.17304666172093472</c:v>
                </c:pt>
                <c:pt idx="77">
                  <c:v>5.9664427653087597E-2</c:v>
                </c:pt>
                <c:pt idx="78" formatCode="General">
                  <c:v>2E-3</c:v>
                </c:pt>
                <c:pt idx="80">
                  <c:v>0</c:v>
                </c:pt>
                <c:pt idx="81">
                  <c:v>5.417546303642931</c:v>
                </c:pt>
                <c:pt idx="82">
                  <c:v>3.1859999999999999</c:v>
                </c:pt>
                <c:pt idx="83">
                  <c:v>2.4694018260685731</c:v>
                </c:pt>
                <c:pt idx="84">
                  <c:v>1.4894349164592104</c:v>
                </c:pt>
                <c:pt idx="85">
                  <c:v>1.1142560529694558</c:v>
                </c:pt>
                <c:pt idx="86">
                  <c:v>1.0564291077949155</c:v>
                </c:pt>
                <c:pt idx="87">
                  <c:v>0.79</c:v>
                </c:pt>
                <c:pt idx="88">
                  <c:v>0.47799999999999998</c:v>
                </c:pt>
                <c:pt idx="89">
                  <c:v>0.41</c:v>
                </c:pt>
                <c:pt idx="90">
                  <c:v>0.4803864210410585</c:v>
                </c:pt>
                <c:pt idx="91">
                  <c:v>1.7034870517045186</c:v>
                </c:pt>
                <c:pt idx="92">
                  <c:v>1.4533928809292416</c:v>
                </c:pt>
                <c:pt idx="93">
                  <c:v>0.96677225345023488</c:v>
                </c:pt>
                <c:pt idx="94">
                  <c:v>0.75975434227181593</c:v>
                </c:pt>
                <c:pt idx="95">
                  <c:v>0.47133082504836149</c:v>
                </c:pt>
                <c:pt idx="96">
                  <c:v>0.44614944520910244</c:v>
                </c:pt>
                <c:pt idx="97">
                  <c:v>0.37449361423456545</c:v>
                </c:pt>
                <c:pt idx="98">
                  <c:v>0.51928782301527476</c:v>
                </c:pt>
                <c:pt idx="99">
                  <c:v>0.34763366422456637</c:v>
                </c:pt>
                <c:pt idx="100">
                  <c:v>7.5892594525126866E-2</c:v>
                </c:pt>
              </c:numCache>
            </c:numRef>
          </c:xVal>
          <c:yVal>
            <c:numRef>
              <c:f>(SummDataTable!$BG$2:$BG$6,SummDataTable!$BG$9:$BG$12,SummDataTable!$BG$18:$BG$54,SummDataTable!$BG$58:$BG$64,SummDataTable!$BG$68:$BG$75,SummDataTable!$BG$78:$BG$117)</c:f>
              <c:numCache>
                <c:formatCode>0.00</c:formatCode>
                <c:ptCount val="101"/>
                <c:pt idx="0">
                  <c:v>8.19</c:v>
                </c:pt>
                <c:pt idx="1">
                  <c:v>8.7200000000000006</c:v>
                </c:pt>
                <c:pt idx="2">
                  <c:v>9.68</c:v>
                </c:pt>
                <c:pt idx="3">
                  <c:v>6.68</c:v>
                </c:pt>
                <c:pt idx="4">
                  <c:v>2.29</c:v>
                </c:pt>
                <c:pt idx="5">
                  <c:v>7.68</c:v>
                </c:pt>
                <c:pt idx="6">
                  <c:v>6.73</c:v>
                </c:pt>
                <c:pt idx="7">
                  <c:v>4.9800000000000004</c:v>
                </c:pt>
                <c:pt idx="8">
                  <c:v>2.36</c:v>
                </c:pt>
                <c:pt idx="9">
                  <c:v>8.93</c:v>
                </c:pt>
                <c:pt idx="10">
                  <c:v>8.93</c:v>
                </c:pt>
                <c:pt idx="11">
                  <c:v>8.33</c:v>
                </c:pt>
                <c:pt idx="12">
                  <c:v>7.59</c:v>
                </c:pt>
                <c:pt idx="13">
                  <c:v>8.57</c:v>
                </c:pt>
                <c:pt idx="14">
                  <c:v>7.45</c:v>
                </c:pt>
                <c:pt idx="15">
                  <c:v>11.15</c:v>
                </c:pt>
                <c:pt idx="16">
                  <c:v>6.82</c:v>
                </c:pt>
                <c:pt idx="17">
                  <c:v>6.78</c:v>
                </c:pt>
                <c:pt idx="18">
                  <c:v>8.36</c:v>
                </c:pt>
                <c:pt idx="19">
                  <c:v>9.8800000000000008</c:v>
                </c:pt>
                <c:pt idx="20">
                  <c:v>9.7100000000000009</c:v>
                </c:pt>
                <c:pt idx="21">
                  <c:v>9.7799999999999994</c:v>
                </c:pt>
                <c:pt idx="22">
                  <c:v>9.82</c:v>
                </c:pt>
                <c:pt idx="23">
                  <c:v>9.89</c:v>
                </c:pt>
                <c:pt idx="24">
                  <c:v>8.92</c:v>
                </c:pt>
                <c:pt idx="25">
                  <c:v>7.41</c:v>
                </c:pt>
                <c:pt idx="26">
                  <c:v>8.23</c:v>
                </c:pt>
                <c:pt idx="27">
                  <c:v>9.5</c:v>
                </c:pt>
                <c:pt idx="28">
                  <c:v>9.7899999999999991</c:v>
                </c:pt>
                <c:pt idx="29">
                  <c:v>9.0500000000000007</c:v>
                </c:pt>
                <c:pt idx="30">
                  <c:v>8.18</c:v>
                </c:pt>
                <c:pt idx="31">
                  <c:v>7.8</c:v>
                </c:pt>
                <c:pt idx="32">
                  <c:v>7.55</c:v>
                </c:pt>
                <c:pt idx="33">
                  <c:v>10.7</c:v>
                </c:pt>
                <c:pt idx="34">
                  <c:v>7.39</c:v>
                </c:pt>
                <c:pt idx="35">
                  <c:v>8.56</c:v>
                </c:pt>
                <c:pt idx="36">
                  <c:v>7.71</c:v>
                </c:pt>
                <c:pt idx="37">
                  <c:v>9.02</c:v>
                </c:pt>
                <c:pt idx="38">
                  <c:v>8.7100000000000009</c:v>
                </c:pt>
                <c:pt idx="39">
                  <c:v>9.5500000000000007</c:v>
                </c:pt>
                <c:pt idx="40">
                  <c:v>10.130000000000001</c:v>
                </c:pt>
                <c:pt idx="41">
                  <c:v>8.24</c:v>
                </c:pt>
                <c:pt idx="42">
                  <c:v>8.26</c:v>
                </c:pt>
                <c:pt idx="43">
                  <c:v>8.7899999999999991</c:v>
                </c:pt>
                <c:pt idx="44">
                  <c:v>7.91</c:v>
                </c:pt>
                <c:pt idx="45">
                  <c:v>4.12</c:v>
                </c:pt>
                <c:pt idx="46">
                  <c:v>8.51</c:v>
                </c:pt>
                <c:pt idx="47">
                  <c:v>7.34</c:v>
                </c:pt>
                <c:pt idx="48">
                  <c:v>6.18</c:v>
                </c:pt>
                <c:pt idx="49">
                  <c:v>5.99</c:v>
                </c:pt>
                <c:pt idx="50">
                  <c:v>5.24</c:v>
                </c:pt>
                <c:pt idx="51">
                  <c:v>4.8899999999999997</c:v>
                </c:pt>
                <c:pt idx="52">
                  <c:v>1.45</c:v>
                </c:pt>
                <c:pt idx="53">
                  <c:v>8.77</c:v>
                </c:pt>
                <c:pt idx="54">
                  <c:v>8.6199999999999992</c:v>
                </c:pt>
                <c:pt idx="55">
                  <c:v>7.63</c:v>
                </c:pt>
                <c:pt idx="56">
                  <c:v>8.27</c:v>
                </c:pt>
                <c:pt idx="57">
                  <c:v>6.16</c:v>
                </c:pt>
                <c:pt idx="58">
                  <c:v>6.69</c:v>
                </c:pt>
                <c:pt idx="59">
                  <c:v>5.01</c:v>
                </c:pt>
                <c:pt idx="60">
                  <c:v>7.02</c:v>
                </c:pt>
                <c:pt idx="61">
                  <c:v>8.99</c:v>
                </c:pt>
                <c:pt idx="62">
                  <c:v>9.17</c:v>
                </c:pt>
                <c:pt idx="63">
                  <c:v>9.59</c:v>
                </c:pt>
                <c:pt idx="64">
                  <c:v>9.86</c:v>
                </c:pt>
                <c:pt idx="65">
                  <c:v>10.31</c:v>
                </c:pt>
                <c:pt idx="66">
                  <c:v>8.6</c:v>
                </c:pt>
                <c:pt idx="67">
                  <c:v>7.62</c:v>
                </c:pt>
                <c:pt idx="68">
                  <c:v>6.83</c:v>
                </c:pt>
                <c:pt idx="69">
                  <c:v>6.17</c:v>
                </c:pt>
                <c:pt idx="70">
                  <c:v>6.01</c:v>
                </c:pt>
                <c:pt idx="71">
                  <c:v>9</c:v>
                </c:pt>
                <c:pt idx="72">
                  <c:v>8.67</c:v>
                </c:pt>
                <c:pt idx="73">
                  <c:v>8.68</c:v>
                </c:pt>
                <c:pt idx="74">
                  <c:v>7.46</c:v>
                </c:pt>
                <c:pt idx="75">
                  <c:v>6.14</c:v>
                </c:pt>
                <c:pt idx="76">
                  <c:v>5.65</c:v>
                </c:pt>
                <c:pt idx="77">
                  <c:v>2.73</c:v>
                </c:pt>
                <c:pt idx="78">
                  <c:v>3.64</c:v>
                </c:pt>
                <c:pt idx="79">
                  <c:v>2.29</c:v>
                </c:pt>
                <c:pt idx="80">
                  <c:v>1.4</c:v>
                </c:pt>
                <c:pt idx="81">
                  <c:v>9.91</c:v>
                </c:pt>
                <c:pt idx="82">
                  <c:v>9.61</c:v>
                </c:pt>
                <c:pt idx="83">
                  <c:v>9.5399999999999991</c:v>
                </c:pt>
                <c:pt idx="84">
                  <c:v>9.67</c:v>
                </c:pt>
                <c:pt idx="85">
                  <c:v>9.5299999999999994</c:v>
                </c:pt>
                <c:pt idx="86">
                  <c:v>9.9700000000000006</c:v>
                </c:pt>
                <c:pt idx="87">
                  <c:v>9.14</c:v>
                </c:pt>
                <c:pt idx="88">
                  <c:v>9.65</c:v>
                </c:pt>
                <c:pt idx="89">
                  <c:v>9.5</c:v>
                </c:pt>
                <c:pt idx="90">
                  <c:v>10.35</c:v>
                </c:pt>
                <c:pt idx="91">
                  <c:v>9.58</c:v>
                </c:pt>
                <c:pt idx="92">
                  <c:v>9.33</c:v>
                </c:pt>
                <c:pt idx="93">
                  <c:v>9.69</c:v>
                </c:pt>
                <c:pt idx="94">
                  <c:v>9.41</c:v>
                </c:pt>
                <c:pt idx="95">
                  <c:v>9.0399999999999991</c:v>
                </c:pt>
                <c:pt idx="96">
                  <c:v>9.32</c:v>
                </c:pt>
                <c:pt idx="97">
                  <c:v>9.1</c:v>
                </c:pt>
                <c:pt idx="98">
                  <c:v>9.73</c:v>
                </c:pt>
                <c:pt idx="99">
                  <c:v>9.8000000000000007</c:v>
                </c:pt>
                <c:pt idx="100">
                  <c:v>10.37</c:v>
                </c:pt>
              </c:numCache>
            </c:numRef>
          </c:yVal>
          <c:smooth val="0"/>
          <c:extLst>
            <c:ext xmlns:c16="http://schemas.microsoft.com/office/drawing/2014/chart" uri="{C3380CC4-5D6E-409C-BE32-E72D297353CC}">
              <c16:uniqueId val="{00000000-9FAA-4289-9615-2519C106BBB4}"/>
            </c:ext>
          </c:extLst>
        </c:ser>
        <c:dLbls>
          <c:showLegendKey val="0"/>
          <c:showVal val="0"/>
          <c:showCatName val="0"/>
          <c:showSerName val="0"/>
          <c:showPercent val="0"/>
          <c:showBubbleSize val="0"/>
        </c:dLbls>
        <c:axId val="1263822680"/>
        <c:axId val="1263823664"/>
      </c:scatterChart>
      <c:valAx>
        <c:axId val="126382268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DischargeSampleDate</a:t>
                </a:r>
                <a:r>
                  <a:rPr lang="en-US" baseline="0"/>
                  <a:t> (cfs)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3823664"/>
        <c:crosses val="autoZero"/>
        <c:crossBetween val="midCat"/>
      </c:valAx>
      <c:valAx>
        <c:axId val="12638236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Max DO Sample Date (mg/L)</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382268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DaysDisc and MinDO on SampleDate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SummDataTable!$AZ$1</c:f>
              <c:strCache>
                <c:ptCount val="1"/>
                <c:pt idx="0">
                  <c:v>MinDO_SampleDate</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2700" cap="rnd">
                <a:solidFill>
                  <a:schemeClr val="tx1">
                    <a:lumMod val="65000"/>
                    <a:lumOff val="35000"/>
                  </a:schemeClr>
                </a:solidFill>
                <a:prstDash val="solid"/>
              </a:ln>
              <a:effectLst/>
            </c:spPr>
            <c:trendlineType val="linear"/>
            <c:dispRSqr val="1"/>
            <c:dispEq val="0"/>
            <c:trendlineLbl>
              <c:layout>
                <c:manualLayout>
                  <c:x val="1.4095800524934383E-2"/>
                  <c:y val="-0.4316772382618839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SummDataTable!$AX$2:$AX$117</c:f>
              <c:numCache>
                <c:formatCode>General</c:formatCode>
                <c:ptCount val="116"/>
                <c:pt idx="0">
                  <c:v>0</c:v>
                </c:pt>
                <c:pt idx="1">
                  <c:v>0</c:v>
                </c:pt>
                <c:pt idx="2">
                  <c:v>0</c:v>
                </c:pt>
                <c:pt idx="3">
                  <c:v>7</c:v>
                </c:pt>
                <c:pt idx="4">
                  <c:v>14</c:v>
                </c:pt>
                <c:pt idx="5">
                  <c:v>14</c:v>
                </c:pt>
                <c:pt idx="7">
                  <c:v>0</c:v>
                </c:pt>
                <c:pt idx="8">
                  <c:v>0</c:v>
                </c:pt>
                <c:pt idx="9">
                  <c:v>5</c:v>
                </c:pt>
                <c:pt idx="10">
                  <c:v>14</c:v>
                </c:pt>
                <c:pt idx="11">
                  <c:v>14</c:v>
                </c:pt>
                <c:pt idx="12">
                  <c:v>14</c:v>
                </c:pt>
                <c:pt idx="13">
                  <c:v>14</c:v>
                </c:pt>
                <c:pt idx="14">
                  <c:v>14</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2</c:v>
                </c:pt>
                <c:pt idx="52">
                  <c:v>8</c:v>
                </c:pt>
                <c:pt idx="53">
                  <c:v>12</c:v>
                </c:pt>
                <c:pt idx="54">
                  <c:v>7</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3</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numCache>
            </c:numRef>
          </c:xVal>
          <c:yVal>
            <c:numRef>
              <c:f>SummDataTable!$AZ$2:$AZ$117</c:f>
              <c:numCache>
                <c:formatCode>0.00</c:formatCode>
                <c:ptCount val="116"/>
                <c:pt idx="0">
                  <c:v>7.19</c:v>
                </c:pt>
                <c:pt idx="1">
                  <c:v>7.31</c:v>
                </c:pt>
                <c:pt idx="2">
                  <c:v>6.86</c:v>
                </c:pt>
                <c:pt idx="3">
                  <c:v>5</c:v>
                </c:pt>
                <c:pt idx="4">
                  <c:v>1.1499999999999999</c:v>
                </c:pt>
                <c:pt idx="5">
                  <c:v>1.79</c:v>
                </c:pt>
                <c:pt idx="7">
                  <c:v>6.97</c:v>
                </c:pt>
                <c:pt idx="8">
                  <c:v>6.08</c:v>
                </c:pt>
                <c:pt idx="9">
                  <c:v>4.16</c:v>
                </c:pt>
                <c:pt idx="10">
                  <c:v>1.41</c:v>
                </c:pt>
                <c:pt idx="11">
                  <c:v>0.13</c:v>
                </c:pt>
                <c:pt idx="12">
                  <c:v>0</c:v>
                </c:pt>
                <c:pt idx="13">
                  <c:v>0</c:v>
                </c:pt>
                <c:pt idx="16">
                  <c:v>8.0399999999999991</c:v>
                </c:pt>
                <c:pt idx="17">
                  <c:v>7.93</c:v>
                </c:pt>
                <c:pt idx="18">
                  <c:v>6.77</c:v>
                </c:pt>
                <c:pt idx="19">
                  <c:v>5.91</c:v>
                </c:pt>
                <c:pt idx="20">
                  <c:v>4.7699999999999996</c:v>
                </c:pt>
                <c:pt idx="21">
                  <c:v>3.3</c:v>
                </c:pt>
                <c:pt idx="22">
                  <c:v>0</c:v>
                </c:pt>
                <c:pt idx="23">
                  <c:v>3.9</c:v>
                </c:pt>
                <c:pt idx="24">
                  <c:v>4.74</c:v>
                </c:pt>
                <c:pt idx="25">
                  <c:v>7.59</c:v>
                </c:pt>
                <c:pt idx="26">
                  <c:v>8.44</c:v>
                </c:pt>
                <c:pt idx="27">
                  <c:v>8.1999999999999993</c:v>
                </c:pt>
                <c:pt idx="28">
                  <c:v>6.71</c:v>
                </c:pt>
                <c:pt idx="29">
                  <c:v>8.35</c:v>
                </c:pt>
                <c:pt idx="30">
                  <c:v>7.53</c:v>
                </c:pt>
                <c:pt idx="31">
                  <c:v>7.32</c:v>
                </c:pt>
                <c:pt idx="32">
                  <c:v>1.55</c:v>
                </c:pt>
                <c:pt idx="33">
                  <c:v>6.47</c:v>
                </c:pt>
                <c:pt idx="34">
                  <c:v>7.25</c:v>
                </c:pt>
                <c:pt idx="35">
                  <c:v>9.2100000000000009</c:v>
                </c:pt>
                <c:pt idx="36">
                  <c:v>8.69</c:v>
                </c:pt>
                <c:pt idx="37">
                  <c:v>7.48</c:v>
                </c:pt>
                <c:pt idx="38">
                  <c:v>7.09</c:v>
                </c:pt>
                <c:pt idx="39">
                  <c:v>6.3</c:v>
                </c:pt>
                <c:pt idx="40">
                  <c:v>6.65</c:v>
                </c:pt>
                <c:pt idx="41">
                  <c:v>6.39</c:v>
                </c:pt>
                <c:pt idx="42">
                  <c:v>0.75</c:v>
                </c:pt>
                <c:pt idx="43">
                  <c:v>3.18</c:v>
                </c:pt>
                <c:pt idx="44">
                  <c:v>6.97</c:v>
                </c:pt>
                <c:pt idx="45">
                  <c:v>4.2699999999999996</c:v>
                </c:pt>
                <c:pt idx="46">
                  <c:v>8.9499999999999993</c:v>
                </c:pt>
                <c:pt idx="47">
                  <c:v>7.75</c:v>
                </c:pt>
                <c:pt idx="48">
                  <c:v>5.64</c:v>
                </c:pt>
                <c:pt idx="49">
                  <c:v>5.38</c:v>
                </c:pt>
                <c:pt idx="50">
                  <c:v>6.76</c:v>
                </c:pt>
                <c:pt idx="51">
                  <c:v>6.36</c:v>
                </c:pt>
                <c:pt idx="52">
                  <c:v>1.55</c:v>
                </c:pt>
                <c:pt idx="53">
                  <c:v>3.56</c:v>
                </c:pt>
                <c:pt idx="54">
                  <c:v>5.91</c:v>
                </c:pt>
                <c:pt idx="55">
                  <c:v>5.78</c:v>
                </c:pt>
                <c:pt idx="56">
                  <c:v>7.65</c:v>
                </c:pt>
                <c:pt idx="57">
                  <c:v>6.46</c:v>
                </c:pt>
                <c:pt idx="58">
                  <c:v>5.46</c:v>
                </c:pt>
                <c:pt idx="59">
                  <c:v>3.84</c:v>
                </c:pt>
                <c:pt idx="60">
                  <c:v>3.3</c:v>
                </c:pt>
                <c:pt idx="61">
                  <c:v>3.41</c:v>
                </c:pt>
                <c:pt idx="62">
                  <c:v>0</c:v>
                </c:pt>
                <c:pt idx="63">
                  <c:v>1.34</c:v>
                </c:pt>
                <c:pt idx="64">
                  <c:v>4.97</c:v>
                </c:pt>
                <c:pt idx="65">
                  <c:v>3.82</c:v>
                </c:pt>
                <c:pt idx="66">
                  <c:v>8.17</c:v>
                </c:pt>
                <c:pt idx="67">
                  <c:v>7.85</c:v>
                </c:pt>
                <c:pt idx="68">
                  <c:v>6.26</c:v>
                </c:pt>
                <c:pt idx="69">
                  <c:v>5.78</c:v>
                </c:pt>
                <c:pt idx="70">
                  <c:v>4.78</c:v>
                </c:pt>
                <c:pt idx="71">
                  <c:v>4.4000000000000004</c:v>
                </c:pt>
                <c:pt idx="72">
                  <c:v>0</c:v>
                </c:pt>
                <c:pt idx="73">
                  <c:v>0.03</c:v>
                </c:pt>
                <c:pt idx="74">
                  <c:v>7.28</c:v>
                </c:pt>
                <c:pt idx="75">
                  <c:v>2.78</c:v>
                </c:pt>
                <c:pt idx="76">
                  <c:v>8.23</c:v>
                </c:pt>
                <c:pt idx="77">
                  <c:v>7.84</c:v>
                </c:pt>
                <c:pt idx="78">
                  <c:v>7.38</c:v>
                </c:pt>
                <c:pt idx="79">
                  <c:v>6.64</c:v>
                </c:pt>
                <c:pt idx="80">
                  <c:v>6.43</c:v>
                </c:pt>
                <c:pt idx="81">
                  <c:v>6.16</c:v>
                </c:pt>
                <c:pt idx="82">
                  <c:v>5.42</c:v>
                </c:pt>
                <c:pt idx="83">
                  <c:v>4.88</c:v>
                </c:pt>
                <c:pt idx="84">
                  <c:v>5.18</c:v>
                </c:pt>
                <c:pt idx="85">
                  <c:v>4.7699999999999996</c:v>
                </c:pt>
                <c:pt idx="86">
                  <c:v>8.08</c:v>
                </c:pt>
                <c:pt idx="87">
                  <c:v>7.53</c:v>
                </c:pt>
                <c:pt idx="88">
                  <c:v>7.4</c:v>
                </c:pt>
                <c:pt idx="89">
                  <c:v>6.53</c:v>
                </c:pt>
                <c:pt idx="90">
                  <c:v>5.7</c:v>
                </c:pt>
                <c:pt idx="91">
                  <c:v>3.92</c:v>
                </c:pt>
                <c:pt idx="92">
                  <c:v>0.47</c:v>
                </c:pt>
                <c:pt idx="93">
                  <c:v>1.87</c:v>
                </c:pt>
                <c:pt idx="94">
                  <c:v>0.64</c:v>
                </c:pt>
                <c:pt idx="95">
                  <c:v>0.39</c:v>
                </c:pt>
                <c:pt idx="96">
                  <c:v>9.15</c:v>
                </c:pt>
                <c:pt idx="97">
                  <c:v>8.81</c:v>
                </c:pt>
                <c:pt idx="98">
                  <c:v>8.1300000000000008</c:v>
                </c:pt>
                <c:pt idx="99">
                  <c:v>8.1199999999999992</c:v>
                </c:pt>
                <c:pt idx="100">
                  <c:v>7.9</c:v>
                </c:pt>
                <c:pt idx="101">
                  <c:v>8.2200000000000006</c:v>
                </c:pt>
                <c:pt idx="102">
                  <c:v>7.71</c:v>
                </c:pt>
                <c:pt idx="103">
                  <c:v>8.41</c:v>
                </c:pt>
                <c:pt idx="104">
                  <c:v>8.33</c:v>
                </c:pt>
                <c:pt idx="105">
                  <c:v>9.0299999999999994</c:v>
                </c:pt>
                <c:pt idx="106">
                  <c:v>8.85</c:v>
                </c:pt>
                <c:pt idx="107">
                  <c:v>8.6</c:v>
                </c:pt>
                <c:pt idx="108">
                  <c:v>8.6300000000000008</c:v>
                </c:pt>
                <c:pt idx="109">
                  <c:v>8.31</c:v>
                </c:pt>
                <c:pt idx="110">
                  <c:v>7.72</c:v>
                </c:pt>
                <c:pt idx="111">
                  <c:v>8.31</c:v>
                </c:pt>
                <c:pt idx="112">
                  <c:v>8.56</c:v>
                </c:pt>
                <c:pt idx="113">
                  <c:v>9.24</c:v>
                </c:pt>
                <c:pt idx="114">
                  <c:v>9.34</c:v>
                </c:pt>
                <c:pt idx="115">
                  <c:v>9.9600000000000009</c:v>
                </c:pt>
              </c:numCache>
            </c:numRef>
          </c:yVal>
          <c:smooth val="0"/>
          <c:extLst>
            <c:ext xmlns:c16="http://schemas.microsoft.com/office/drawing/2014/chart" uri="{C3380CC4-5D6E-409C-BE32-E72D297353CC}">
              <c16:uniqueId val="{00000000-1DDB-4354-B2F0-687FAE8770A5}"/>
            </c:ext>
          </c:extLst>
        </c:ser>
        <c:dLbls>
          <c:showLegendKey val="0"/>
          <c:showVal val="0"/>
          <c:showCatName val="0"/>
          <c:showSerName val="0"/>
          <c:showPercent val="0"/>
          <c:showBubbleSize val="0"/>
        </c:dLbls>
        <c:axId val="1263822680"/>
        <c:axId val="1263823664"/>
      </c:scatterChart>
      <c:valAx>
        <c:axId val="126382268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Days</a:t>
                </a:r>
              </a:p>
            </c:rich>
          </c:tx>
          <c:layout>
            <c:manualLayout>
              <c:xMode val="edge"/>
              <c:yMode val="edge"/>
              <c:x val="0.44670713035870513"/>
              <c:y val="0.8833100029163021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3823664"/>
        <c:crosses val="autoZero"/>
        <c:crossBetween val="midCat"/>
      </c:valAx>
      <c:valAx>
        <c:axId val="12638236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DO</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382268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DaysDisc and AvgDO on SampleDate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SummDataTable!$BC$1</c:f>
              <c:strCache>
                <c:ptCount val="1"/>
                <c:pt idx="0">
                  <c:v>AvgDO_SampleDate</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2700" cap="rnd">
                <a:solidFill>
                  <a:schemeClr val="tx1">
                    <a:lumMod val="65000"/>
                    <a:lumOff val="35000"/>
                  </a:schemeClr>
                </a:solidFill>
                <a:prstDash val="solid"/>
              </a:ln>
              <a:effectLst/>
            </c:spPr>
            <c:trendlineType val="linear"/>
            <c:dispRSqr val="1"/>
            <c:dispEq val="0"/>
            <c:trendlineLbl>
              <c:layout>
                <c:manualLayout>
                  <c:x val="-3.3126421697287842E-2"/>
                  <c:y val="-0.39624088655584716"/>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SummDataTable!$AX$2:$AX$117</c:f>
              <c:numCache>
                <c:formatCode>General</c:formatCode>
                <c:ptCount val="116"/>
                <c:pt idx="0">
                  <c:v>0</c:v>
                </c:pt>
                <c:pt idx="1">
                  <c:v>0</c:v>
                </c:pt>
                <c:pt idx="2">
                  <c:v>0</c:v>
                </c:pt>
                <c:pt idx="3">
                  <c:v>7</c:v>
                </c:pt>
                <c:pt idx="4">
                  <c:v>14</c:v>
                </c:pt>
                <c:pt idx="5">
                  <c:v>14</c:v>
                </c:pt>
                <c:pt idx="7">
                  <c:v>0</c:v>
                </c:pt>
                <c:pt idx="8">
                  <c:v>0</c:v>
                </c:pt>
                <c:pt idx="9">
                  <c:v>5</c:v>
                </c:pt>
                <c:pt idx="10">
                  <c:v>14</c:v>
                </c:pt>
                <c:pt idx="11">
                  <c:v>14</c:v>
                </c:pt>
                <c:pt idx="12">
                  <c:v>14</c:v>
                </c:pt>
                <c:pt idx="13">
                  <c:v>14</c:v>
                </c:pt>
                <c:pt idx="14">
                  <c:v>14</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2</c:v>
                </c:pt>
                <c:pt idx="52">
                  <c:v>8</c:v>
                </c:pt>
                <c:pt idx="53">
                  <c:v>12</c:v>
                </c:pt>
                <c:pt idx="54">
                  <c:v>7</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3</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numCache>
            </c:numRef>
          </c:xVal>
          <c:yVal>
            <c:numRef>
              <c:f>SummDataTable!$BC$2:$BC$117</c:f>
              <c:numCache>
                <c:formatCode>0.00</c:formatCode>
                <c:ptCount val="116"/>
                <c:pt idx="0">
                  <c:v>7.7157894736842101</c:v>
                </c:pt>
                <c:pt idx="1">
                  <c:v>7.9387500000000015</c:v>
                </c:pt>
                <c:pt idx="2">
                  <c:v>8.2110416666666666</c:v>
                </c:pt>
                <c:pt idx="3">
                  <c:v>5.5615624999999982</c:v>
                </c:pt>
                <c:pt idx="4">
                  <c:v>1.7661458333333322</c:v>
                </c:pt>
                <c:pt idx="5">
                  <c:v>2.1262162162162168</c:v>
                </c:pt>
                <c:pt idx="7">
                  <c:v>7.3073913043478287</c:v>
                </c:pt>
                <c:pt idx="8">
                  <c:v>6.319687499999997</c:v>
                </c:pt>
                <c:pt idx="9">
                  <c:v>4.5886458333333309</c:v>
                </c:pt>
                <c:pt idx="10">
                  <c:v>1.8635416666666658</c:v>
                </c:pt>
                <c:pt idx="11">
                  <c:v>0.79854166666666693</c:v>
                </c:pt>
                <c:pt idx="12">
                  <c:v>0.75989583333333333</c:v>
                </c:pt>
                <c:pt idx="13">
                  <c:v>0.38354166666666673</c:v>
                </c:pt>
                <c:pt idx="16">
                  <c:v>8.5820338983050828</c:v>
                </c:pt>
                <c:pt idx="17">
                  <c:v>8.2655208333333317</c:v>
                </c:pt>
                <c:pt idx="18">
                  <c:v>7.5252083333333326</c:v>
                </c:pt>
                <c:pt idx="19">
                  <c:v>6.9889583333333318</c:v>
                </c:pt>
                <c:pt idx="20">
                  <c:v>7.3067708333333314</c:v>
                </c:pt>
                <c:pt idx="21">
                  <c:v>6.1220833333333333</c:v>
                </c:pt>
                <c:pt idx="22">
                  <c:v>2.9688541666666666</c:v>
                </c:pt>
                <c:pt idx="23">
                  <c:v>5.7152083333333321</c:v>
                </c:pt>
                <c:pt idx="24">
                  <c:v>6.1087499999999997</c:v>
                </c:pt>
                <c:pt idx="25">
                  <c:v>7.9902777777777771</c:v>
                </c:pt>
                <c:pt idx="26">
                  <c:v>9.1218367346938773</c:v>
                </c:pt>
                <c:pt idx="27">
                  <c:v>8.9602083333333322</c:v>
                </c:pt>
                <c:pt idx="28">
                  <c:v>8.6646875000000012</c:v>
                </c:pt>
                <c:pt idx="29">
                  <c:v>8.7693749999999984</c:v>
                </c:pt>
                <c:pt idx="30">
                  <c:v>8.568229166666665</c:v>
                </c:pt>
                <c:pt idx="31">
                  <c:v>8.3372916666666708</c:v>
                </c:pt>
                <c:pt idx="32">
                  <c:v>5.2211458333333338</c:v>
                </c:pt>
                <c:pt idx="33">
                  <c:v>7.3021874999999952</c:v>
                </c:pt>
                <c:pt idx="34">
                  <c:v>8.3638541666666679</c:v>
                </c:pt>
                <c:pt idx="35">
                  <c:v>9.5054545454545458</c:v>
                </c:pt>
                <c:pt idx="36">
                  <c:v>8.8983333333333352</c:v>
                </c:pt>
                <c:pt idx="37">
                  <c:v>7.8333333333333348</c:v>
                </c:pt>
                <c:pt idx="38">
                  <c:v>7.4460416666666633</c:v>
                </c:pt>
                <c:pt idx="39">
                  <c:v>7.0458333333333334</c:v>
                </c:pt>
                <c:pt idx="40">
                  <c:v>8.9447916666666689</c:v>
                </c:pt>
                <c:pt idx="41">
                  <c:v>6.8656249999999988</c:v>
                </c:pt>
                <c:pt idx="42">
                  <c:v>5.6721875000000024</c:v>
                </c:pt>
                <c:pt idx="43">
                  <c:v>6.5451041666666683</c:v>
                </c:pt>
                <c:pt idx="44">
                  <c:v>8.3684374999999971</c:v>
                </c:pt>
                <c:pt idx="45">
                  <c:v>7.2257692307692318</c:v>
                </c:pt>
                <c:pt idx="46">
                  <c:v>9.3030909090909102</c:v>
                </c:pt>
                <c:pt idx="47">
                  <c:v>8.6419791666666654</c:v>
                </c:pt>
                <c:pt idx="48">
                  <c:v>6.8326041666666653</c:v>
                </c:pt>
                <c:pt idx="49">
                  <c:v>6.6627083333333337</c:v>
                </c:pt>
                <c:pt idx="50">
                  <c:v>7.3228125000000013</c:v>
                </c:pt>
                <c:pt idx="51">
                  <c:v>7.0131249999999978</c:v>
                </c:pt>
                <c:pt idx="52">
                  <c:v>2.2678125000000007</c:v>
                </c:pt>
                <c:pt idx="53">
                  <c:v>4.1984375000000016</c:v>
                </c:pt>
                <c:pt idx="54">
                  <c:v>8.025520833333335</c:v>
                </c:pt>
                <c:pt idx="55">
                  <c:v>6.0628571428571432</c:v>
                </c:pt>
                <c:pt idx="56">
                  <c:v>8.2217857142857138</c:v>
                </c:pt>
                <c:pt idx="57">
                  <c:v>6.8733333333333348</c:v>
                </c:pt>
                <c:pt idx="58">
                  <c:v>5.7359374999999977</c:v>
                </c:pt>
                <c:pt idx="59">
                  <c:v>4.8747916666666633</c:v>
                </c:pt>
                <c:pt idx="60">
                  <c:v>4.3558333333333348</c:v>
                </c:pt>
                <c:pt idx="61">
                  <c:v>4.1475</c:v>
                </c:pt>
                <c:pt idx="62">
                  <c:v>0.1569791666666667</c:v>
                </c:pt>
                <c:pt idx="63">
                  <c:v>2.9529166666666651</c:v>
                </c:pt>
                <c:pt idx="64">
                  <c:v>5.7828125000000012</c:v>
                </c:pt>
                <c:pt idx="65">
                  <c:v>4.9054237288135596</c:v>
                </c:pt>
                <c:pt idx="66">
                  <c:v>8.5725000000000033</c:v>
                </c:pt>
                <c:pt idx="67">
                  <c:v>8.2113541666666681</c:v>
                </c:pt>
                <c:pt idx="68">
                  <c:v>7.0950000000000024</c:v>
                </c:pt>
                <c:pt idx="69">
                  <c:v>6.9088541666666652</c:v>
                </c:pt>
                <c:pt idx="70">
                  <c:v>5.6018749999999997</c:v>
                </c:pt>
                <c:pt idx="71">
                  <c:v>5.6515624999999989</c:v>
                </c:pt>
                <c:pt idx="72">
                  <c:v>1.5602083333333336</c:v>
                </c:pt>
                <c:pt idx="73">
                  <c:v>3.6671874999999994</c:v>
                </c:pt>
                <c:pt idx="74">
                  <c:v>8.0155208333333334</c:v>
                </c:pt>
                <c:pt idx="75">
                  <c:v>6.140983606557378</c:v>
                </c:pt>
                <c:pt idx="76">
                  <c:v>8.4668421052631579</c:v>
                </c:pt>
                <c:pt idx="77">
                  <c:v>8.3633333333333368</c:v>
                </c:pt>
                <c:pt idx="78">
                  <c:v>8.2398958333333336</c:v>
                </c:pt>
                <c:pt idx="79">
                  <c:v>7.7212500000000004</c:v>
                </c:pt>
                <c:pt idx="80">
                  <c:v>7.8320833333333333</c:v>
                </c:pt>
                <c:pt idx="81">
                  <c:v>6.9884375000000025</c:v>
                </c:pt>
                <c:pt idx="82">
                  <c:v>6.4397916666666672</c:v>
                </c:pt>
                <c:pt idx="83">
                  <c:v>6.0055208333333363</c:v>
                </c:pt>
                <c:pt idx="84">
                  <c:v>5.5984374999999993</c:v>
                </c:pt>
                <c:pt idx="85">
                  <c:v>5.3605</c:v>
                </c:pt>
                <c:pt idx="86">
                  <c:v>8.418571428571429</c:v>
                </c:pt>
                <c:pt idx="87">
                  <c:v>8.0070833333333287</c:v>
                </c:pt>
                <c:pt idx="88">
                  <c:v>7.9539583333333326</c:v>
                </c:pt>
                <c:pt idx="89">
                  <c:v>6.9662499999999996</c:v>
                </c:pt>
                <c:pt idx="90">
                  <c:v>5.9137499999999994</c:v>
                </c:pt>
                <c:pt idx="91">
                  <c:v>4.8902083333333328</c:v>
                </c:pt>
                <c:pt idx="92">
                  <c:v>1.1803124999999999</c:v>
                </c:pt>
                <c:pt idx="93">
                  <c:v>2.4946874999999999</c:v>
                </c:pt>
                <c:pt idx="94">
                  <c:v>1.426770833333334</c:v>
                </c:pt>
                <c:pt idx="95">
                  <c:v>0.73488372093023258</c:v>
                </c:pt>
                <c:pt idx="96">
                  <c:v>9.3692000000000046</c:v>
                </c:pt>
                <c:pt idx="97">
                  <c:v>9.1673958333333339</c:v>
                </c:pt>
                <c:pt idx="98">
                  <c:v>8.9165624999999995</c:v>
                </c:pt>
                <c:pt idx="99">
                  <c:v>8.8826041666666651</c:v>
                </c:pt>
                <c:pt idx="100">
                  <c:v>8.5929166666666639</c:v>
                </c:pt>
                <c:pt idx="101">
                  <c:v>8.8995833333333341</c:v>
                </c:pt>
                <c:pt idx="102">
                  <c:v>8.3185416666666647</c:v>
                </c:pt>
                <c:pt idx="103">
                  <c:v>8.9623958333333338</c:v>
                </c:pt>
                <c:pt idx="104">
                  <c:v>8.7473958333333286</c:v>
                </c:pt>
                <c:pt idx="105">
                  <c:v>9.7958333333333343</c:v>
                </c:pt>
                <c:pt idx="106">
                  <c:v>9.1288135593220385</c:v>
                </c:pt>
                <c:pt idx="107">
                  <c:v>8.9241666666666681</c:v>
                </c:pt>
                <c:pt idx="108">
                  <c:v>9.0221874999999994</c:v>
                </c:pt>
                <c:pt idx="109">
                  <c:v>8.765937500000005</c:v>
                </c:pt>
                <c:pt idx="110">
                  <c:v>8.4893750000000008</c:v>
                </c:pt>
                <c:pt idx="111">
                  <c:v>8.7578125000000018</c:v>
                </c:pt>
                <c:pt idx="112">
                  <c:v>8.7900000000000027</c:v>
                </c:pt>
                <c:pt idx="113">
                  <c:v>9.493645833333332</c:v>
                </c:pt>
                <c:pt idx="114">
                  <c:v>9.5461458333333304</c:v>
                </c:pt>
                <c:pt idx="115">
                  <c:v>10.159444444444446</c:v>
                </c:pt>
              </c:numCache>
            </c:numRef>
          </c:yVal>
          <c:smooth val="0"/>
          <c:extLst>
            <c:ext xmlns:c16="http://schemas.microsoft.com/office/drawing/2014/chart" uri="{C3380CC4-5D6E-409C-BE32-E72D297353CC}">
              <c16:uniqueId val="{00000000-6AE7-4514-939D-9354D7AD58C0}"/>
            </c:ext>
          </c:extLst>
        </c:ser>
        <c:dLbls>
          <c:showLegendKey val="0"/>
          <c:showVal val="0"/>
          <c:showCatName val="0"/>
          <c:showSerName val="0"/>
          <c:showPercent val="0"/>
          <c:showBubbleSize val="0"/>
        </c:dLbls>
        <c:axId val="1263822680"/>
        <c:axId val="1263823664"/>
      </c:scatterChart>
      <c:valAx>
        <c:axId val="126382268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Days</a:t>
                </a:r>
              </a:p>
            </c:rich>
          </c:tx>
          <c:layout>
            <c:manualLayout>
              <c:xMode val="edge"/>
              <c:yMode val="edge"/>
              <c:x val="0.44670713035870513"/>
              <c:y val="0.8833100029163021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3823664"/>
        <c:crosses val="autoZero"/>
        <c:crossBetween val="midCat"/>
      </c:valAx>
      <c:valAx>
        <c:axId val="12638236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DO</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382268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DaysDisc and MaxDO on SampleDate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SummDataTable!$BG$1</c:f>
              <c:strCache>
                <c:ptCount val="1"/>
                <c:pt idx="0">
                  <c:v>MaxDO_SampleDate</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2700" cap="rnd">
                <a:solidFill>
                  <a:schemeClr val="tx1">
                    <a:lumMod val="65000"/>
                    <a:lumOff val="35000"/>
                  </a:schemeClr>
                </a:solidFill>
                <a:prstDash val="solid"/>
              </a:ln>
              <a:effectLst/>
            </c:spPr>
            <c:trendlineType val="linear"/>
            <c:dispRSqr val="1"/>
            <c:dispEq val="0"/>
            <c:trendlineLbl>
              <c:layout>
                <c:manualLayout>
                  <c:x val="-9.4237532808398944E-2"/>
                  <c:y val="-0.40408938466025079"/>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SummDataTable!$AX$2:$AX$117</c:f>
              <c:numCache>
                <c:formatCode>General</c:formatCode>
                <c:ptCount val="116"/>
                <c:pt idx="0">
                  <c:v>0</c:v>
                </c:pt>
                <c:pt idx="1">
                  <c:v>0</c:v>
                </c:pt>
                <c:pt idx="2">
                  <c:v>0</c:v>
                </c:pt>
                <c:pt idx="3">
                  <c:v>7</c:v>
                </c:pt>
                <c:pt idx="4">
                  <c:v>14</c:v>
                </c:pt>
                <c:pt idx="5">
                  <c:v>14</c:v>
                </c:pt>
                <c:pt idx="7">
                  <c:v>0</c:v>
                </c:pt>
                <c:pt idx="8">
                  <c:v>0</c:v>
                </c:pt>
                <c:pt idx="9">
                  <c:v>5</c:v>
                </c:pt>
                <c:pt idx="10">
                  <c:v>14</c:v>
                </c:pt>
                <c:pt idx="11">
                  <c:v>14</c:v>
                </c:pt>
                <c:pt idx="12">
                  <c:v>14</c:v>
                </c:pt>
                <c:pt idx="13">
                  <c:v>14</c:v>
                </c:pt>
                <c:pt idx="14">
                  <c:v>14</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2</c:v>
                </c:pt>
                <c:pt idx="52">
                  <c:v>8</c:v>
                </c:pt>
                <c:pt idx="53">
                  <c:v>12</c:v>
                </c:pt>
                <c:pt idx="54">
                  <c:v>7</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3</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numCache>
            </c:numRef>
          </c:xVal>
          <c:yVal>
            <c:numRef>
              <c:f>SummDataTable!$BG$2:$BG$117</c:f>
              <c:numCache>
                <c:formatCode>0.00</c:formatCode>
                <c:ptCount val="116"/>
                <c:pt idx="0">
                  <c:v>8.19</c:v>
                </c:pt>
                <c:pt idx="1">
                  <c:v>8.7200000000000006</c:v>
                </c:pt>
                <c:pt idx="2">
                  <c:v>9.68</c:v>
                </c:pt>
                <c:pt idx="3">
                  <c:v>6.68</c:v>
                </c:pt>
                <c:pt idx="4">
                  <c:v>2.29</c:v>
                </c:pt>
                <c:pt idx="5">
                  <c:v>2.5</c:v>
                </c:pt>
                <c:pt idx="7">
                  <c:v>7.68</c:v>
                </c:pt>
                <c:pt idx="8">
                  <c:v>6.73</c:v>
                </c:pt>
                <c:pt idx="9">
                  <c:v>4.9800000000000004</c:v>
                </c:pt>
                <c:pt idx="10">
                  <c:v>2.36</c:v>
                </c:pt>
                <c:pt idx="11">
                  <c:v>2.42</c:v>
                </c:pt>
                <c:pt idx="12">
                  <c:v>2</c:v>
                </c:pt>
                <c:pt idx="13">
                  <c:v>1.03</c:v>
                </c:pt>
                <c:pt idx="16">
                  <c:v>8.93</c:v>
                </c:pt>
                <c:pt idx="17">
                  <c:v>8.93</c:v>
                </c:pt>
                <c:pt idx="18">
                  <c:v>8.33</c:v>
                </c:pt>
                <c:pt idx="19">
                  <c:v>7.59</c:v>
                </c:pt>
                <c:pt idx="20">
                  <c:v>8.57</c:v>
                </c:pt>
                <c:pt idx="21">
                  <c:v>7.45</c:v>
                </c:pt>
                <c:pt idx="22">
                  <c:v>11.15</c:v>
                </c:pt>
                <c:pt idx="23">
                  <c:v>6.82</c:v>
                </c:pt>
                <c:pt idx="24">
                  <c:v>6.78</c:v>
                </c:pt>
                <c:pt idx="25">
                  <c:v>8.36</c:v>
                </c:pt>
                <c:pt idx="26">
                  <c:v>9.8800000000000008</c:v>
                </c:pt>
                <c:pt idx="27">
                  <c:v>9.7100000000000009</c:v>
                </c:pt>
                <c:pt idx="28">
                  <c:v>9.7799999999999994</c:v>
                </c:pt>
                <c:pt idx="29">
                  <c:v>9.82</c:v>
                </c:pt>
                <c:pt idx="30">
                  <c:v>9.89</c:v>
                </c:pt>
                <c:pt idx="31">
                  <c:v>8.92</c:v>
                </c:pt>
                <c:pt idx="32">
                  <c:v>7.41</c:v>
                </c:pt>
                <c:pt idx="33">
                  <c:v>8.23</c:v>
                </c:pt>
                <c:pt idx="34">
                  <c:v>9.5</c:v>
                </c:pt>
                <c:pt idx="35">
                  <c:v>9.7899999999999991</c:v>
                </c:pt>
                <c:pt idx="36">
                  <c:v>9.0500000000000007</c:v>
                </c:pt>
                <c:pt idx="37">
                  <c:v>8.18</c:v>
                </c:pt>
                <c:pt idx="38">
                  <c:v>7.8</c:v>
                </c:pt>
                <c:pt idx="39">
                  <c:v>7.55</c:v>
                </c:pt>
                <c:pt idx="40">
                  <c:v>10.7</c:v>
                </c:pt>
                <c:pt idx="41">
                  <c:v>7.39</c:v>
                </c:pt>
                <c:pt idx="42">
                  <c:v>8.56</c:v>
                </c:pt>
                <c:pt idx="43">
                  <c:v>7.71</c:v>
                </c:pt>
                <c:pt idx="44">
                  <c:v>9.02</c:v>
                </c:pt>
                <c:pt idx="45">
                  <c:v>8.7100000000000009</c:v>
                </c:pt>
                <c:pt idx="46">
                  <c:v>9.5500000000000007</c:v>
                </c:pt>
                <c:pt idx="47">
                  <c:v>10.130000000000001</c:v>
                </c:pt>
                <c:pt idx="48">
                  <c:v>8.24</c:v>
                </c:pt>
                <c:pt idx="49">
                  <c:v>8.26</c:v>
                </c:pt>
                <c:pt idx="50">
                  <c:v>8.7899999999999991</c:v>
                </c:pt>
                <c:pt idx="51">
                  <c:v>7.91</c:v>
                </c:pt>
                <c:pt idx="52">
                  <c:v>4.12</c:v>
                </c:pt>
                <c:pt idx="53">
                  <c:v>4.83</c:v>
                </c:pt>
                <c:pt idx="54">
                  <c:v>8.64</c:v>
                </c:pt>
                <c:pt idx="55">
                  <c:v>6.73</c:v>
                </c:pt>
                <c:pt idx="56">
                  <c:v>8.51</c:v>
                </c:pt>
                <c:pt idx="57">
                  <c:v>7.34</c:v>
                </c:pt>
                <c:pt idx="58">
                  <c:v>6.18</c:v>
                </c:pt>
                <c:pt idx="59">
                  <c:v>5.99</c:v>
                </c:pt>
                <c:pt idx="60">
                  <c:v>5.24</c:v>
                </c:pt>
                <c:pt idx="61">
                  <c:v>4.8899999999999997</c:v>
                </c:pt>
                <c:pt idx="62">
                  <c:v>1.45</c:v>
                </c:pt>
                <c:pt idx="63">
                  <c:v>4.2300000000000004</c:v>
                </c:pt>
                <c:pt idx="64">
                  <c:v>6.23</c:v>
                </c:pt>
                <c:pt idx="65">
                  <c:v>5.43</c:v>
                </c:pt>
                <c:pt idx="66">
                  <c:v>8.77</c:v>
                </c:pt>
                <c:pt idx="67">
                  <c:v>8.6199999999999992</c:v>
                </c:pt>
                <c:pt idx="68">
                  <c:v>7.63</c:v>
                </c:pt>
                <c:pt idx="69">
                  <c:v>8.27</c:v>
                </c:pt>
                <c:pt idx="70">
                  <c:v>6.16</c:v>
                </c:pt>
                <c:pt idx="71">
                  <c:v>6.69</c:v>
                </c:pt>
                <c:pt idx="72">
                  <c:v>5.01</c:v>
                </c:pt>
                <c:pt idx="73">
                  <c:v>7.02</c:v>
                </c:pt>
                <c:pt idx="74">
                  <c:v>8.76</c:v>
                </c:pt>
                <c:pt idx="75">
                  <c:v>8.17</c:v>
                </c:pt>
                <c:pt idx="76">
                  <c:v>8.99</c:v>
                </c:pt>
                <c:pt idx="77">
                  <c:v>9.17</c:v>
                </c:pt>
                <c:pt idx="78">
                  <c:v>9.59</c:v>
                </c:pt>
                <c:pt idx="79">
                  <c:v>9.86</c:v>
                </c:pt>
                <c:pt idx="80">
                  <c:v>10.31</c:v>
                </c:pt>
                <c:pt idx="81">
                  <c:v>8.6</c:v>
                </c:pt>
                <c:pt idx="82">
                  <c:v>7.62</c:v>
                </c:pt>
                <c:pt idx="83">
                  <c:v>6.83</c:v>
                </c:pt>
                <c:pt idx="84">
                  <c:v>6.17</c:v>
                </c:pt>
                <c:pt idx="85">
                  <c:v>6.01</c:v>
                </c:pt>
                <c:pt idx="86">
                  <c:v>9</c:v>
                </c:pt>
                <c:pt idx="87">
                  <c:v>8.67</c:v>
                </c:pt>
                <c:pt idx="88">
                  <c:v>8.68</c:v>
                </c:pt>
                <c:pt idx="89">
                  <c:v>7.46</c:v>
                </c:pt>
                <c:pt idx="90">
                  <c:v>6.14</c:v>
                </c:pt>
                <c:pt idx="91">
                  <c:v>5.65</c:v>
                </c:pt>
                <c:pt idx="92">
                  <c:v>2.73</c:v>
                </c:pt>
                <c:pt idx="93">
                  <c:v>3.64</c:v>
                </c:pt>
                <c:pt idx="94">
                  <c:v>2.29</c:v>
                </c:pt>
                <c:pt idx="95">
                  <c:v>1.4</c:v>
                </c:pt>
                <c:pt idx="96">
                  <c:v>9.91</c:v>
                </c:pt>
                <c:pt idx="97">
                  <c:v>9.61</c:v>
                </c:pt>
                <c:pt idx="98">
                  <c:v>9.5399999999999991</c:v>
                </c:pt>
                <c:pt idx="99">
                  <c:v>9.67</c:v>
                </c:pt>
                <c:pt idx="100">
                  <c:v>9.5299999999999994</c:v>
                </c:pt>
                <c:pt idx="101">
                  <c:v>9.9700000000000006</c:v>
                </c:pt>
                <c:pt idx="102">
                  <c:v>9.14</c:v>
                </c:pt>
                <c:pt idx="103">
                  <c:v>9.65</c:v>
                </c:pt>
                <c:pt idx="104">
                  <c:v>9.5</c:v>
                </c:pt>
                <c:pt idx="105">
                  <c:v>10.35</c:v>
                </c:pt>
                <c:pt idx="106">
                  <c:v>9.58</c:v>
                </c:pt>
                <c:pt idx="107">
                  <c:v>9.33</c:v>
                </c:pt>
                <c:pt idx="108">
                  <c:v>9.69</c:v>
                </c:pt>
                <c:pt idx="109">
                  <c:v>9.41</c:v>
                </c:pt>
                <c:pt idx="110">
                  <c:v>9.0399999999999991</c:v>
                </c:pt>
                <c:pt idx="111">
                  <c:v>9.32</c:v>
                </c:pt>
                <c:pt idx="112">
                  <c:v>9.1</c:v>
                </c:pt>
                <c:pt idx="113">
                  <c:v>9.73</c:v>
                </c:pt>
                <c:pt idx="114">
                  <c:v>9.8000000000000007</c:v>
                </c:pt>
                <c:pt idx="115">
                  <c:v>10.37</c:v>
                </c:pt>
              </c:numCache>
            </c:numRef>
          </c:yVal>
          <c:smooth val="0"/>
          <c:extLst>
            <c:ext xmlns:c16="http://schemas.microsoft.com/office/drawing/2014/chart" uri="{C3380CC4-5D6E-409C-BE32-E72D297353CC}">
              <c16:uniqueId val="{00000000-6CF4-4905-9A48-E49DF1C41A03}"/>
            </c:ext>
          </c:extLst>
        </c:ser>
        <c:dLbls>
          <c:showLegendKey val="0"/>
          <c:showVal val="0"/>
          <c:showCatName val="0"/>
          <c:showSerName val="0"/>
          <c:showPercent val="0"/>
          <c:showBubbleSize val="0"/>
        </c:dLbls>
        <c:axId val="1263822680"/>
        <c:axId val="1263823664"/>
      </c:scatterChart>
      <c:valAx>
        <c:axId val="126382268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Days</a:t>
                </a:r>
              </a:p>
            </c:rich>
          </c:tx>
          <c:layout>
            <c:manualLayout>
              <c:xMode val="edge"/>
              <c:yMode val="edge"/>
              <c:x val="0.44670713035870513"/>
              <c:y val="0.8833100029163021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3823664"/>
        <c:crosses val="autoZero"/>
        <c:crossBetween val="midCat"/>
      </c:valAx>
      <c:valAx>
        <c:axId val="12638236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DO</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382268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CumulativeDaysDisc and DiscreteDO</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SummDataTable!$AN$1</c:f>
              <c:strCache>
                <c:ptCount val="1"/>
                <c:pt idx="0">
                  <c:v>DiscreteDO_mg/L</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2700" cap="rnd">
                <a:solidFill>
                  <a:schemeClr val="tx1">
                    <a:lumMod val="65000"/>
                    <a:lumOff val="35000"/>
                  </a:schemeClr>
                </a:solidFill>
                <a:prstDash val="solid"/>
              </a:ln>
              <a:effectLst/>
            </c:spPr>
            <c:trendlineType val="linear"/>
            <c:dispRSqr val="1"/>
            <c:dispEq val="0"/>
            <c:trendlineLbl>
              <c:layout>
                <c:manualLayout>
                  <c:x val="1.4095800524934383E-2"/>
                  <c:y val="-0.38934711286089241"/>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SummDataTable!$AY$2:$AY$117</c:f>
              <c:numCache>
                <c:formatCode>General</c:formatCode>
                <c:ptCount val="116"/>
                <c:pt idx="0">
                  <c:v>0</c:v>
                </c:pt>
                <c:pt idx="1">
                  <c:v>0</c:v>
                </c:pt>
                <c:pt idx="2">
                  <c:v>0</c:v>
                </c:pt>
                <c:pt idx="3">
                  <c:v>7</c:v>
                </c:pt>
                <c:pt idx="4">
                  <c:v>21</c:v>
                </c:pt>
                <c:pt idx="5">
                  <c:v>35</c:v>
                </c:pt>
                <c:pt idx="7">
                  <c:v>0</c:v>
                </c:pt>
                <c:pt idx="8">
                  <c:v>0</c:v>
                </c:pt>
                <c:pt idx="9">
                  <c:v>5</c:v>
                </c:pt>
                <c:pt idx="10">
                  <c:v>19</c:v>
                </c:pt>
                <c:pt idx="11">
                  <c:v>33</c:v>
                </c:pt>
                <c:pt idx="12">
                  <c:v>47</c:v>
                </c:pt>
                <c:pt idx="13">
                  <c:v>61</c:v>
                </c:pt>
                <c:pt idx="14">
                  <c:v>75</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2</c:v>
                </c:pt>
                <c:pt idx="52">
                  <c:v>10</c:v>
                </c:pt>
                <c:pt idx="53">
                  <c:v>22</c:v>
                </c:pt>
                <c:pt idx="54">
                  <c:v>29</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3</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numCache>
            </c:numRef>
          </c:xVal>
          <c:yVal>
            <c:numRef>
              <c:f>SummDataTable!$AN$2:$AN$117</c:f>
              <c:numCache>
                <c:formatCode>0.00</c:formatCode>
                <c:ptCount val="116"/>
                <c:pt idx="0">
                  <c:v>8.1199999999999992</c:v>
                </c:pt>
                <c:pt idx="1">
                  <c:v>8.16</c:v>
                </c:pt>
                <c:pt idx="2">
                  <c:v>7.02</c:v>
                </c:pt>
                <c:pt idx="3">
                  <c:v>5.27</c:v>
                </c:pt>
                <c:pt idx="4">
                  <c:v>2.12</c:v>
                </c:pt>
                <c:pt idx="5">
                  <c:v>1.79</c:v>
                </c:pt>
                <c:pt idx="6">
                  <c:v>0</c:v>
                </c:pt>
                <c:pt idx="7">
                  <c:v>7.48</c:v>
                </c:pt>
                <c:pt idx="8">
                  <c:v>6.53</c:v>
                </c:pt>
                <c:pt idx="9">
                  <c:v>4.47</c:v>
                </c:pt>
                <c:pt idx="10">
                  <c:v>2.66</c:v>
                </c:pt>
                <c:pt idx="11">
                  <c:v>2.29</c:v>
                </c:pt>
                <c:pt idx="12">
                  <c:v>2.5499999999999998</c:v>
                </c:pt>
                <c:pt idx="13">
                  <c:v>1.29</c:v>
                </c:pt>
                <c:pt idx="14" formatCode="General">
                  <c:v>2.2200000000000002</c:v>
                </c:pt>
                <c:pt idx="15">
                  <c:v>0</c:v>
                </c:pt>
                <c:pt idx="16">
                  <c:v>8.5399999999999991</c:v>
                </c:pt>
                <c:pt idx="17">
                  <c:v>8.83</c:v>
                </c:pt>
                <c:pt idx="18">
                  <c:v>8.2100000000000009</c:v>
                </c:pt>
                <c:pt idx="19">
                  <c:v>7.57</c:v>
                </c:pt>
                <c:pt idx="20">
                  <c:v>7.03</c:v>
                </c:pt>
                <c:pt idx="21">
                  <c:v>7.02</c:v>
                </c:pt>
                <c:pt idx="22">
                  <c:v>5.18</c:v>
                </c:pt>
                <c:pt idx="23">
                  <c:v>6</c:v>
                </c:pt>
                <c:pt idx="24">
                  <c:v>6.47</c:v>
                </c:pt>
                <c:pt idx="25">
                  <c:v>7.95</c:v>
                </c:pt>
                <c:pt idx="26">
                  <c:v>9.58</c:v>
                </c:pt>
                <c:pt idx="27">
                  <c:v>9.5</c:v>
                </c:pt>
                <c:pt idx="28">
                  <c:v>9.19</c:v>
                </c:pt>
                <c:pt idx="29">
                  <c:v>9.26</c:v>
                </c:pt>
                <c:pt idx="30">
                  <c:v>8.5500000000000007</c:v>
                </c:pt>
                <c:pt idx="31">
                  <c:v>8.92</c:v>
                </c:pt>
                <c:pt idx="32">
                  <c:v>7.04</c:v>
                </c:pt>
                <c:pt idx="33">
                  <c:v>8.07</c:v>
                </c:pt>
                <c:pt idx="34">
                  <c:v>9.3800000000000008</c:v>
                </c:pt>
                <c:pt idx="35">
                  <c:v>9.58</c:v>
                </c:pt>
                <c:pt idx="36">
                  <c:v>9.01</c:v>
                </c:pt>
                <c:pt idx="37">
                  <c:v>7.91</c:v>
                </c:pt>
                <c:pt idx="38">
                  <c:v>7.32</c:v>
                </c:pt>
                <c:pt idx="39">
                  <c:v>7.14</c:v>
                </c:pt>
                <c:pt idx="40">
                  <c:v>6.65</c:v>
                </c:pt>
                <c:pt idx="41">
                  <c:v>6.76</c:v>
                </c:pt>
                <c:pt idx="42">
                  <c:v>5.68</c:v>
                </c:pt>
                <c:pt idx="43">
                  <c:v>6.65</c:v>
                </c:pt>
                <c:pt idx="44">
                  <c:v>7.71</c:v>
                </c:pt>
                <c:pt idx="45">
                  <c:v>8.1199999999999992</c:v>
                </c:pt>
                <c:pt idx="46">
                  <c:v>9.18</c:v>
                </c:pt>
                <c:pt idx="47">
                  <c:v>9.57</c:v>
                </c:pt>
                <c:pt idx="48">
                  <c:v>7.22</c:v>
                </c:pt>
                <c:pt idx="49">
                  <c:v>7.82</c:v>
                </c:pt>
                <c:pt idx="50">
                  <c:v>7.58</c:v>
                </c:pt>
                <c:pt idx="51">
                  <c:v>7.33</c:v>
                </c:pt>
                <c:pt idx="52">
                  <c:v>3.02</c:v>
                </c:pt>
                <c:pt idx="53">
                  <c:v>4.1900000000000004</c:v>
                </c:pt>
                <c:pt idx="54">
                  <c:v>8.64</c:v>
                </c:pt>
                <c:pt idx="55">
                  <c:v>6.73</c:v>
                </c:pt>
                <c:pt idx="56">
                  <c:v>8.32</c:v>
                </c:pt>
                <c:pt idx="57">
                  <c:v>7.33</c:v>
                </c:pt>
                <c:pt idx="58">
                  <c:v>5.9</c:v>
                </c:pt>
                <c:pt idx="59">
                  <c:v>4.7300000000000004</c:v>
                </c:pt>
                <c:pt idx="60">
                  <c:v>4.1900000000000004</c:v>
                </c:pt>
                <c:pt idx="61">
                  <c:v>3.99</c:v>
                </c:pt>
                <c:pt idx="62">
                  <c:v>1.97</c:v>
                </c:pt>
                <c:pt idx="63">
                  <c:v>3.73</c:v>
                </c:pt>
                <c:pt idx="64">
                  <c:v>5.97</c:v>
                </c:pt>
                <c:pt idx="65">
                  <c:v>5.2</c:v>
                </c:pt>
                <c:pt idx="66">
                  <c:v>8.6999999999999993</c:v>
                </c:pt>
                <c:pt idx="67">
                  <c:v>8.48</c:v>
                </c:pt>
                <c:pt idx="68">
                  <c:v>7.42</c:v>
                </c:pt>
                <c:pt idx="69">
                  <c:v>5.78</c:v>
                </c:pt>
                <c:pt idx="70">
                  <c:v>6.06</c:v>
                </c:pt>
                <c:pt idx="71">
                  <c:v>6.06</c:v>
                </c:pt>
                <c:pt idx="72">
                  <c:v>3.81</c:v>
                </c:pt>
                <c:pt idx="73">
                  <c:v>4.01</c:v>
                </c:pt>
                <c:pt idx="74">
                  <c:v>7.7</c:v>
                </c:pt>
                <c:pt idx="75">
                  <c:v>5.34</c:v>
                </c:pt>
                <c:pt idx="76">
                  <c:v>8.99</c:v>
                </c:pt>
                <c:pt idx="77">
                  <c:v>9.11</c:v>
                </c:pt>
                <c:pt idx="78">
                  <c:v>8.61</c:v>
                </c:pt>
                <c:pt idx="79">
                  <c:v>8.08</c:v>
                </c:pt>
                <c:pt idx="80">
                  <c:v>7.2</c:v>
                </c:pt>
                <c:pt idx="81">
                  <c:v>7.03</c:v>
                </c:pt>
                <c:pt idx="82">
                  <c:v>6.1</c:v>
                </c:pt>
                <c:pt idx="83">
                  <c:v>6.56</c:v>
                </c:pt>
                <c:pt idx="84">
                  <c:v>6.11</c:v>
                </c:pt>
                <c:pt idx="85">
                  <c:v>5.33</c:v>
                </c:pt>
                <c:pt idx="86">
                  <c:v>9</c:v>
                </c:pt>
                <c:pt idx="87">
                  <c:v>8.59</c:v>
                </c:pt>
                <c:pt idx="88">
                  <c:v>8.1999999999999993</c:v>
                </c:pt>
                <c:pt idx="89">
                  <c:v>7.14</c:v>
                </c:pt>
                <c:pt idx="90">
                  <c:v>6.09</c:v>
                </c:pt>
                <c:pt idx="91">
                  <c:v>5.25</c:v>
                </c:pt>
                <c:pt idx="92">
                  <c:v>2.67</c:v>
                </c:pt>
                <c:pt idx="93">
                  <c:v>2.83</c:v>
                </c:pt>
                <c:pt idx="94">
                  <c:v>2.11</c:v>
                </c:pt>
                <c:pt idx="95">
                  <c:v>1.4</c:v>
                </c:pt>
                <c:pt idx="96">
                  <c:v>9.91</c:v>
                </c:pt>
                <c:pt idx="97">
                  <c:v>9.5500000000000007</c:v>
                </c:pt>
                <c:pt idx="98">
                  <c:v>9.4499999999999993</c:v>
                </c:pt>
                <c:pt idx="99">
                  <c:v>9.5500000000000007</c:v>
                </c:pt>
                <c:pt idx="100">
                  <c:v>9.5</c:v>
                </c:pt>
                <c:pt idx="101">
                  <c:v>9.8699999999999992</c:v>
                </c:pt>
                <c:pt idx="102">
                  <c:v>9.0500000000000007</c:v>
                </c:pt>
                <c:pt idx="103">
                  <c:v>9.6300000000000008</c:v>
                </c:pt>
                <c:pt idx="104">
                  <c:v>9.44</c:v>
                </c:pt>
                <c:pt idx="105">
                  <c:v>10.35</c:v>
                </c:pt>
                <c:pt idx="106">
                  <c:v>9.5</c:v>
                </c:pt>
                <c:pt idx="107">
                  <c:v>9.33</c:v>
                </c:pt>
                <c:pt idx="108">
                  <c:v>9.11</c:v>
                </c:pt>
                <c:pt idx="109">
                  <c:v>9.39</c:v>
                </c:pt>
                <c:pt idx="110">
                  <c:v>8.9499999999999993</c:v>
                </c:pt>
                <c:pt idx="111">
                  <c:v>9.1999999999999993</c:v>
                </c:pt>
                <c:pt idx="112">
                  <c:v>9.1</c:v>
                </c:pt>
                <c:pt idx="113">
                  <c:v>9.68</c:v>
                </c:pt>
                <c:pt idx="114">
                  <c:v>9.7799999999999994</c:v>
                </c:pt>
                <c:pt idx="115">
                  <c:v>10.37</c:v>
                </c:pt>
              </c:numCache>
            </c:numRef>
          </c:yVal>
          <c:smooth val="0"/>
          <c:extLst>
            <c:ext xmlns:c16="http://schemas.microsoft.com/office/drawing/2014/chart" uri="{C3380CC4-5D6E-409C-BE32-E72D297353CC}">
              <c16:uniqueId val="{00000000-AEB9-4BC5-8700-E91F1BB92A62}"/>
            </c:ext>
          </c:extLst>
        </c:ser>
        <c:dLbls>
          <c:showLegendKey val="0"/>
          <c:showVal val="0"/>
          <c:showCatName val="0"/>
          <c:showSerName val="0"/>
          <c:showPercent val="0"/>
          <c:showBubbleSize val="0"/>
        </c:dLbls>
        <c:axId val="1263822680"/>
        <c:axId val="1263823664"/>
      </c:scatterChart>
      <c:valAx>
        <c:axId val="126382268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Days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3823664"/>
        <c:crosses val="autoZero"/>
        <c:crossBetween val="midCat"/>
      </c:valAx>
      <c:valAx>
        <c:axId val="12638236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DO</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382268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CumulativeDaysDisc and MinDO on SampleDate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SummDataTable!$AZ$1</c:f>
              <c:strCache>
                <c:ptCount val="1"/>
                <c:pt idx="0">
                  <c:v>MinDO_SampleDate</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2700" cap="rnd">
                <a:solidFill>
                  <a:schemeClr val="tx1">
                    <a:lumMod val="65000"/>
                    <a:lumOff val="35000"/>
                  </a:schemeClr>
                </a:solidFill>
                <a:prstDash val="solid"/>
              </a:ln>
              <a:effectLst/>
            </c:spPr>
            <c:trendlineType val="linear"/>
            <c:dispRSqr val="1"/>
            <c:dispEq val="0"/>
            <c:trendlineLbl>
              <c:layout>
                <c:manualLayout>
                  <c:x val="1.4095800524934383E-2"/>
                  <c:y val="-0.4316772382618839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SummDataTable!$AY$2:$AY$117</c:f>
              <c:numCache>
                <c:formatCode>General</c:formatCode>
                <c:ptCount val="116"/>
                <c:pt idx="0">
                  <c:v>0</c:v>
                </c:pt>
                <c:pt idx="1">
                  <c:v>0</c:v>
                </c:pt>
                <c:pt idx="2">
                  <c:v>0</c:v>
                </c:pt>
                <c:pt idx="3">
                  <c:v>7</c:v>
                </c:pt>
                <c:pt idx="4">
                  <c:v>21</c:v>
                </c:pt>
                <c:pt idx="5">
                  <c:v>35</c:v>
                </c:pt>
                <c:pt idx="7">
                  <c:v>0</c:v>
                </c:pt>
                <c:pt idx="8">
                  <c:v>0</c:v>
                </c:pt>
                <c:pt idx="9">
                  <c:v>5</c:v>
                </c:pt>
                <c:pt idx="10">
                  <c:v>19</c:v>
                </c:pt>
                <c:pt idx="11">
                  <c:v>33</c:v>
                </c:pt>
                <c:pt idx="12">
                  <c:v>47</c:v>
                </c:pt>
                <c:pt idx="13">
                  <c:v>61</c:v>
                </c:pt>
                <c:pt idx="14">
                  <c:v>75</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2</c:v>
                </c:pt>
                <c:pt idx="52">
                  <c:v>10</c:v>
                </c:pt>
                <c:pt idx="53">
                  <c:v>22</c:v>
                </c:pt>
                <c:pt idx="54">
                  <c:v>29</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3</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numCache>
            </c:numRef>
          </c:xVal>
          <c:yVal>
            <c:numRef>
              <c:f>SummDataTable!$AZ$2:$AZ$117</c:f>
              <c:numCache>
                <c:formatCode>0.00</c:formatCode>
                <c:ptCount val="116"/>
                <c:pt idx="0">
                  <c:v>7.19</c:v>
                </c:pt>
                <c:pt idx="1">
                  <c:v>7.31</c:v>
                </c:pt>
                <c:pt idx="2">
                  <c:v>6.86</c:v>
                </c:pt>
                <c:pt idx="3">
                  <c:v>5</c:v>
                </c:pt>
                <c:pt idx="4">
                  <c:v>1.1499999999999999</c:v>
                </c:pt>
                <c:pt idx="5">
                  <c:v>1.79</c:v>
                </c:pt>
                <c:pt idx="7">
                  <c:v>6.97</c:v>
                </c:pt>
                <c:pt idx="8">
                  <c:v>6.08</c:v>
                </c:pt>
                <c:pt idx="9">
                  <c:v>4.16</c:v>
                </c:pt>
                <c:pt idx="10">
                  <c:v>1.41</c:v>
                </c:pt>
                <c:pt idx="11">
                  <c:v>0.13</c:v>
                </c:pt>
                <c:pt idx="12">
                  <c:v>0</c:v>
                </c:pt>
                <c:pt idx="13">
                  <c:v>0</c:v>
                </c:pt>
                <c:pt idx="16">
                  <c:v>8.0399999999999991</c:v>
                </c:pt>
                <c:pt idx="17">
                  <c:v>7.93</c:v>
                </c:pt>
                <c:pt idx="18">
                  <c:v>6.77</c:v>
                </c:pt>
                <c:pt idx="19">
                  <c:v>5.91</c:v>
                </c:pt>
                <c:pt idx="20">
                  <c:v>4.7699999999999996</c:v>
                </c:pt>
                <c:pt idx="21">
                  <c:v>3.3</c:v>
                </c:pt>
                <c:pt idx="22">
                  <c:v>0</c:v>
                </c:pt>
                <c:pt idx="23">
                  <c:v>3.9</c:v>
                </c:pt>
                <c:pt idx="24">
                  <c:v>4.74</c:v>
                </c:pt>
                <c:pt idx="25">
                  <c:v>7.59</c:v>
                </c:pt>
                <c:pt idx="26">
                  <c:v>8.44</c:v>
                </c:pt>
                <c:pt idx="27">
                  <c:v>8.1999999999999993</c:v>
                </c:pt>
                <c:pt idx="28">
                  <c:v>6.71</c:v>
                </c:pt>
                <c:pt idx="29">
                  <c:v>8.35</c:v>
                </c:pt>
                <c:pt idx="30">
                  <c:v>7.53</c:v>
                </c:pt>
                <c:pt idx="31">
                  <c:v>7.32</c:v>
                </c:pt>
                <c:pt idx="32">
                  <c:v>1.55</c:v>
                </c:pt>
                <c:pt idx="33">
                  <c:v>6.47</c:v>
                </c:pt>
                <c:pt idx="34">
                  <c:v>7.25</c:v>
                </c:pt>
                <c:pt idx="35">
                  <c:v>9.2100000000000009</c:v>
                </c:pt>
                <c:pt idx="36">
                  <c:v>8.69</c:v>
                </c:pt>
                <c:pt idx="37">
                  <c:v>7.48</c:v>
                </c:pt>
                <c:pt idx="38">
                  <c:v>7.09</c:v>
                </c:pt>
                <c:pt idx="39">
                  <c:v>6.3</c:v>
                </c:pt>
                <c:pt idx="40">
                  <c:v>6.65</c:v>
                </c:pt>
                <c:pt idx="41">
                  <c:v>6.39</c:v>
                </c:pt>
                <c:pt idx="42">
                  <c:v>0.75</c:v>
                </c:pt>
                <c:pt idx="43">
                  <c:v>3.18</c:v>
                </c:pt>
                <c:pt idx="44">
                  <c:v>6.97</c:v>
                </c:pt>
                <c:pt idx="45">
                  <c:v>4.2699999999999996</c:v>
                </c:pt>
                <c:pt idx="46">
                  <c:v>8.9499999999999993</c:v>
                </c:pt>
                <c:pt idx="47">
                  <c:v>7.75</c:v>
                </c:pt>
                <c:pt idx="48">
                  <c:v>5.64</c:v>
                </c:pt>
                <c:pt idx="49">
                  <c:v>5.38</c:v>
                </c:pt>
                <c:pt idx="50">
                  <c:v>6.76</c:v>
                </c:pt>
                <c:pt idx="51">
                  <c:v>6.36</c:v>
                </c:pt>
                <c:pt idx="52">
                  <c:v>1.55</c:v>
                </c:pt>
                <c:pt idx="53">
                  <c:v>3.56</c:v>
                </c:pt>
                <c:pt idx="54">
                  <c:v>5.91</c:v>
                </c:pt>
                <c:pt idx="55">
                  <c:v>5.78</c:v>
                </c:pt>
                <c:pt idx="56">
                  <c:v>7.65</c:v>
                </c:pt>
                <c:pt idx="57">
                  <c:v>6.46</c:v>
                </c:pt>
                <c:pt idx="58">
                  <c:v>5.46</c:v>
                </c:pt>
                <c:pt idx="59">
                  <c:v>3.84</c:v>
                </c:pt>
                <c:pt idx="60">
                  <c:v>3.3</c:v>
                </c:pt>
                <c:pt idx="61">
                  <c:v>3.41</c:v>
                </c:pt>
                <c:pt idx="62">
                  <c:v>0</c:v>
                </c:pt>
                <c:pt idx="63">
                  <c:v>1.34</c:v>
                </c:pt>
                <c:pt idx="64">
                  <c:v>4.97</c:v>
                </c:pt>
                <c:pt idx="65">
                  <c:v>3.82</c:v>
                </c:pt>
                <c:pt idx="66">
                  <c:v>8.17</c:v>
                </c:pt>
                <c:pt idx="67">
                  <c:v>7.85</c:v>
                </c:pt>
                <c:pt idx="68">
                  <c:v>6.26</c:v>
                </c:pt>
                <c:pt idx="69">
                  <c:v>5.78</c:v>
                </c:pt>
                <c:pt idx="70">
                  <c:v>4.78</c:v>
                </c:pt>
                <c:pt idx="71">
                  <c:v>4.4000000000000004</c:v>
                </c:pt>
                <c:pt idx="72">
                  <c:v>0</c:v>
                </c:pt>
                <c:pt idx="73">
                  <c:v>0.03</c:v>
                </c:pt>
                <c:pt idx="74">
                  <c:v>7.28</c:v>
                </c:pt>
                <c:pt idx="75">
                  <c:v>2.78</c:v>
                </c:pt>
                <c:pt idx="76">
                  <c:v>8.23</c:v>
                </c:pt>
                <c:pt idx="77">
                  <c:v>7.84</c:v>
                </c:pt>
                <c:pt idx="78">
                  <c:v>7.38</c:v>
                </c:pt>
                <c:pt idx="79">
                  <c:v>6.64</c:v>
                </c:pt>
                <c:pt idx="80">
                  <c:v>6.43</c:v>
                </c:pt>
                <c:pt idx="81">
                  <c:v>6.16</c:v>
                </c:pt>
                <c:pt idx="82">
                  <c:v>5.42</c:v>
                </c:pt>
                <c:pt idx="83">
                  <c:v>4.88</c:v>
                </c:pt>
                <c:pt idx="84">
                  <c:v>5.18</c:v>
                </c:pt>
                <c:pt idx="85">
                  <c:v>4.7699999999999996</c:v>
                </c:pt>
                <c:pt idx="86">
                  <c:v>8.08</c:v>
                </c:pt>
                <c:pt idx="87">
                  <c:v>7.53</c:v>
                </c:pt>
                <c:pt idx="88">
                  <c:v>7.4</c:v>
                </c:pt>
                <c:pt idx="89">
                  <c:v>6.53</c:v>
                </c:pt>
                <c:pt idx="90">
                  <c:v>5.7</c:v>
                </c:pt>
                <c:pt idx="91">
                  <c:v>3.92</c:v>
                </c:pt>
                <c:pt idx="92">
                  <c:v>0.47</c:v>
                </c:pt>
                <c:pt idx="93">
                  <c:v>1.87</c:v>
                </c:pt>
                <c:pt idx="94">
                  <c:v>0.64</c:v>
                </c:pt>
                <c:pt idx="95">
                  <c:v>0.39</c:v>
                </c:pt>
                <c:pt idx="96">
                  <c:v>9.15</c:v>
                </c:pt>
                <c:pt idx="97">
                  <c:v>8.81</c:v>
                </c:pt>
                <c:pt idx="98">
                  <c:v>8.1300000000000008</c:v>
                </c:pt>
                <c:pt idx="99">
                  <c:v>8.1199999999999992</c:v>
                </c:pt>
                <c:pt idx="100">
                  <c:v>7.9</c:v>
                </c:pt>
                <c:pt idx="101">
                  <c:v>8.2200000000000006</c:v>
                </c:pt>
                <c:pt idx="102">
                  <c:v>7.71</c:v>
                </c:pt>
                <c:pt idx="103">
                  <c:v>8.41</c:v>
                </c:pt>
                <c:pt idx="104">
                  <c:v>8.33</c:v>
                </c:pt>
                <c:pt idx="105">
                  <c:v>9.0299999999999994</c:v>
                </c:pt>
                <c:pt idx="106">
                  <c:v>8.85</c:v>
                </c:pt>
                <c:pt idx="107">
                  <c:v>8.6</c:v>
                </c:pt>
                <c:pt idx="108">
                  <c:v>8.6300000000000008</c:v>
                </c:pt>
                <c:pt idx="109">
                  <c:v>8.31</c:v>
                </c:pt>
                <c:pt idx="110">
                  <c:v>7.72</c:v>
                </c:pt>
                <c:pt idx="111">
                  <c:v>8.31</c:v>
                </c:pt>
                <c:pt idx="112">
                  <c:v>8.56</c:v>
                </c:pt>
                <c:pt idx="113">
                  <c:v>9.24</c:v>
                </c:pt>
                <c:pt idx="114">
                  <c:v>9.34</c:v>
                </c:pt>
                <c:pt idx="115">
                  <c:v>9.9600000000000009</c:v>
                </c:pt>
              </c:numCache>
            </c:numRef>
          </c:yVal>
          <c:smooth val="0"/>
          <c:extLst>
            <c:ext xmlns:c16="http://schemas.microsoft.com/office/drawing/2014/chart" uri="{C3380CC4-5D6E-409C-BE32-E72D297353CC}">
              <c16:uniqueId val="{00000000-8483-4CA2-A1E0-2ECA972CA9EC}"/>
            </c:ext>
          </c:extLst>
        </c:ser>
        <c:dLbls>
          <c:showLegendKey val="0"/>
          <c:showVal val="0"/>
          <c:showCatName val="0"/>
          <c:showSerName val="0"/>
          <c:showPercent val="0"/>
          <c:showBubbleSize val="0"/>
        </c:dLbls>
        <c:axId val="1263822680"/>
        <c:axId val="1263823664"/>
      </c:scatterChart>
      <c:valAx>
        <c:axId val="126382268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Days</a:t>
                </a:r>
              </a:p>
            </c:rich>
          </c:tx>
          <c:layout>
            <c:manualLayout>
              <c:xMode val="edge"/>
              <c:yMode val="edge"/>
              <c:x val="0.44670713035870513"/>
              <c:y val="0.8833100029163021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3823664"/>
        <c:crosses val="autoZero"/>
        <c:crossBetween val="midCat"/>
      </c:valAx>
      <c:valAx>
        <c:axId val="12638236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DO</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382268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CumulativeDaysDisc and AvgDO on SampleDate</a:t>
            </a:r>
          </a:p>
        </c:rich>
      </c:tx>
      <c:layout>
        <c:manualLayout>
          <c:xMode val="edge"/>
          <c:yMode val="edge"/>
          <c:x val="0.11115266841644796"/>
          <c:y val="3.703703703703703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SummDataTable!$BC$1</c:f>
              <c:strCache>
                <c:ptCount val="1"/>
                <c:pt idx="0">
                  <c:v>AvgDO_SampleDate</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2700" cap="rnd">
                <a:solidFill>
                  <a:schemeClr val="tx1">
                    <a:lumMod val="65000"/>
                    <a:lumOff val="35000"/>
                  </a:schemeClr>
                </a:solidFill>
                <a:prstDash val="solid"/>
              </a:ln>
              <a:effectLst/>
            </c:spPr>
            <c:trendlineType val="linear"/>
            <c:dispRSqr val="1"/>
            <c:dispEq val="0"/>
            <c:trendlineLbl>
              <c:layout>
                <c:manualLayout>
                  <c:x val="1.4095800524934383E-2"/>
                  <c:y val="-0.4316772382618839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SummDataTable!$AY$2:$AY$117</c:f>
              <c:numCache>
                <c:formatCode>General</c:formatCode>
                <c:ptCount val="116"/>
                <c:pt idx="0">
                  <c:v>0</c:v>
                </c:pt>
                <c:pt idx="1">
                  <c:v>0</c:v>
                </c:pt>
                <c:pt idx="2">
                  <c:v>0</c:v>
                </c:pt>
                <c:pt idx="3">
                  <c:v>7</c:v>
                </c:pt>
                <c:pt idx="4">
                  <c:v>21</c:v>
                </c:pt>
                <c:pt idx="5">
                  <c:v>35</c:v>
                </c:pt>
                <c:pt idx="7">
                  <c:v>0</c:v>
                </c:pt>
                <c:pt idx="8">
                  <c:v>0</c:v>
                </c:pt>
                <c:pt idx="9">
                  <c:v>5</c:v>
                </c:pt>
                <c:pt idx="10">
                  <c:v>19</c:v>
                </c:pt>
                <c:pt idx="11">
                  <c:v>33</c:v>
                </c:pt>
                <c:pt idx="12">
                  <c:v>47</c:v>
                </c:pt>
                <c:pt idx="13">
                  <c:v>61</c:v>
                </c:pt>
                <c:pt idx="14">
                  <c:v>75</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2</c:v>
                </c:pt>
                <c:pt idx="52">
                  <c:v>10</c:v>
                </c:pt>
                <c:pt idx="53">
                  <c:v>22</c:v>
                </c:pt>
                <c:pt idx="54">
                  <c:v>29</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3</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numCache>
            </c:numRef>
          </c:xVal>
          <c:yVal>
            <c:numRef>
              <c:f>SummDataTable!$BC$2:$BC$117</c:f>
              <c:numCache>
                <c:formatCode>0.00</c:formatCode>
                <c:ptCount val="116"/>
                <c:pt idx="0">
                  <c:v>7.7157894736842101</c:v>
                </c:pt>
                <c:pt idx="1">
                  <c:v>7.9387500000000015</c:v>
                </c:pt>
                <c:pt idx="2">
                  <c:v>8.2110416666666666</c:v>
                </c:pt>
                <c:pt idx="3">
                  <c:v>5.5615624999999982</c:v>
                </c:pt>
                <c:pt idx="4">
                  <c:v>1.7661458333333322</c:v>
                </c:pt>
                <c:pt idx="5">
                  <c:v>2.1262162162162168</c:v>
                </c:pt>
                <c:pt idx="7">
                  <c:v>7.3073913043478287</c:v>
                </c:pt>
                <c:pt idx="8">
                  <c:v>6.319687499999997</c:v>
                </c:pt>
                <c:pt idx="9">
                  <c:v>4.5886458333333309</c:v>
                </c:pt>
                <c:pt idx="10">
                  <c:v>1.8635416666666658</c:v>
                </c:pt>
                <c:pt idx="11">
                  <c:v>0.79854166666666693</c:v>
                </c:pt>
                <c:pt idx="12">
                  <c:v>0.75989583333333333</c:v>
                </c:pt>
                <c:pt idx="13">
                  <c:v>0.38354166666666673</c:v>
                </c:pt>
                <c:pt idx="16">
                  <c:v>8.5820338983050828</c:v>
                </c:pt>
                <c:pt idx="17">
                  <c:v>8.2655208333333317</c:v>
                </c:pt>
                <c:pt idx="18">
                  <c:v>7.5252083333333326</c:v>
                </c:pt>
                <c:pt idx="19">
                  <c:v>6.9889583333333318</c:v>
                </c:pt>
                <c:pt idx="20">
                  <c:v>7.3067708333333314</c:v>
                </c:pt>
                <c:pt idx="21">
                  <c:v>6.1220833333333333</c:v>
                </c:pt>
                <c:pt idx="22">
                  <c:v>2.9688541666666666</c:v>
                </c:pt>
                <c:pt idx="23">
                  <c:v>5.7152083333333321</c:v>
                </c:pt>
                <c:pt idx="24">
                  <c:v>6.1087499999999997</c:v>
                </c:pt>
                <c:pt idx="25">
                  <c:v>7.9902777777777771</c:v>
                </c:pt>
                <c:pt idx="26">
                  <c:v>9.1218367346938773</c:v>
                </c:pt>
                <c:pt idx="27">
                  <c:v>8.9602083333333322</c:v>
                </c:pt>
                <c:pt idx="28">
                  <c:v>8.6646875000000012</c:v>
                </c:pt>
                <c:pt idx="29">
                  <c:v>8.7693749999999984</c:v>
                </c:pt>
                <c:pt idx="30">
                  <c:v>8.568229166666665</c:v>
                </c:pt>
                <c:pt idx="31">
                  <c:v>8.3372916666666708</c:v>
                </c:pt>
                <c:pt idx="32">
                  <c:v>5.2211458333333338</c:v>
                </c:pt>
                <c:pt idx="33">
                  <c:v>7.3021874999999952</c:v>
                </c:pt>
                <c:pt idx="34">
                  <c:v>8.3638541666666679</c:v>
                </c:pt>
                <c:pt idx="35">
                  <c:v>9.5054545454545458</c:v>
                </c:pt>
                <c:pt idx="36">
                  <c:v>8.8983333333333352</c:v>
                </c:pt>
                <c:pt idx="37">
                  <c:v>7.8333333333333348</c:v>
                </c:pt>
                <c:pt idx="38">
                  <c:v>7.4460416666666633</c:v>
                </c:pt>
                <c:pt idx="39">
                  <c:v>7.0458333333333334</c:v>
                </c:pt>
                <c:pt idx="40">
                  <c:v>8.9447916666666689</c:v>
                </c:pt>
                <c:pt idx="41">
                  <c:v>6.8656249999999988</c:v>
                </c:pt>
                <c:pt idx="42">
                  <c:v>5.6721875000000024</c:v>
                </c:pt>
                <c:pt idx="43">
                  <c:v>6.5451041666666683</c:v>
                </c:pt>
                <c:pt idx="44">
                  <c:v>8.3684374999999971</c:v>
                </c:pt>
                <c:pt idx="45">
                  <c:v>7.2257692307692318</c:v>
                </c:pt>
                <c:pt idx="46">
                  <c:v>9.3030909090909102</c:v>
                </c:pt>
                <c:pt idx="47">
                  <c:v>8.6419791666666654</c:v>
                </c:pt>
                <c:pt idx="48">
                  <c:v>6.8326041666666653</c:v>
                </c:pt>
                <c:pt idx="49">
                  <c:v>6.6627083333333337</c:v>
                </c:pt>
                <c:pt idx="50">
                  <c:v>7.3228125000000013</c:v>
                </c:pt>
                <c:pt idx="51">
                  <c:v>7.0131249999999978</c:v>
                </c:pt>
                <c:pt idx="52">
                  <c:v>2.2678125000000007</c:v>
                </c:pt>
                <c:pt idx="53">
                  <c:v>4.1984375000000016</c:v>
                </c:pt>
                <c:pt idx="54">
                  <c:v>8.025520833333335</c:v>
                </c:pt>
                <c:pt idx="55">
                  <c:v>6.0628571428571432</c:v>
                </c:pt>
                <c:pt idx="56">
                  <c:v>8.2217857142857138</c:v>
                </c:pt>
                <c:pt idx="57">
                  <c:v>6.8733333333333348</c:v>
                </c:pt>
                <c:pt idx="58">
                  <c:v>5.7359374999999977</c:v>
                </c:pt>
                <c:pt idx="59">
                  <c:v>4.8747916666666633</c:v>
                </c:pt>
                <c:pt idx="60">
                  <c:v>4.3558333333333348</c:v>
                </c:pt>
                <c:pt idx="61">
                  <c:v>4.1475</c:v>
                </c:pt>
                <c:pt idx="62">
                  <c:v>0.1569791666666667</c:v>
                </c:pt>
                <c:pt idx="63">
                  <c:v>2.9529166666666651</c:v>
                </c:pt>
                <c:pt idx="64">
                  <c:v>5.7828125000000012</c:v>
                </c:pt>
                <c:pt idx="65">
                  <c:v>4.9054237288135596</c:v>
                </c:pt>
                <c:pt idx="66">
                  <c:v>8.5725000000000033</c:v>
                </c:pt>
                <c:pt idx="67">
                  <c:v>8.2113541666666681</c:v>
                </c:pt>
                <c:pt idx="68">
                  <c:v>7.0950000000000024</c:v>
                </c:pt>
                <c:pt idx="69">
                  <c:v>6.9088541666666652</c:v>
                </c:pt>
                <c:pt idx="70">
                  <c:v>5.6018749999999997</c:v>
                </c:pt>
                <c:pt idx="71">
                  <c:v>5.6515624999999989</c:v>
                </c:pt>
                <c:pt idx="72">
                  <c:v>1.5602083333333336</c:v>
                </c:pt>
                <c:pt idx="73">
                  <c:v>3.6671874999999994</c:v>
                </c:pt>
                <c:pt idx="74">
                  <c:v>8.0155208333333334</c:v>
                </c:pt>
                <c:pt idx="75">
                  <c:v>6.140983606557378</c:v>
                </c:pt>
                <c:pt idx="76">
                  <c:v>8.4668421052631579</c:v>
                </c:pt>
                <c:pt idx="77">
                  <c:v>8.3633333333333368</c:v>
                </c:pt>
                <c:pt idx="78">
                  <c:v>8.2398958333333336</c:v>
                </c:pt>
                <c:pt idx="79">
                  <c:v>7.7212500000000004</c:v>
                </c:pt>
                <c:pt idx="80">
                  <c:v>7.8320833333333333</c:v>
                </c:pt>
                <c:pt idx="81">
                  <c:v>6.9884375000000025</c:v>
                </c:pt>
                <c:pt idx="82">
                  <c:v>6.4397916666666672</c:v>
                </c:pt>
                <c:pt idx="83">
                  <c:v>6.0055208333333363</c:v>
                </c:pt>
                <c:pt idx="84">
                  <c:v>5.5984374999999993</c:v>
                </c:pt>
                <c:pt idx="85">
                  <c:v>5.3605</c:v>
                </c:pt>
                <c:pt idx="86">
                  <c:v>8.418571428571429</c:v>
                </c:pt>
                <c:pt idx="87">
                  <c:v>8.0070833333333287</c:v>
                </c:pt>
                <c:pt idx="88">
                  <c:v>7.9539583333333326</c:v>
                </c:pt>
                <c:pt idx="89">
                  <c:v>6.9662499999999996</c:v>
                </c:pt>
                <c:pt idx="90">
                  <c:v>5.9137499999999994</c:v>
                </c:pt>
                <c:pt idx="91">
                  <c:v>4.8902083333333328</c:v>
                </c:pt>
                <c:pt idx="92">
                  <c:v>1.1803124999999999</c:v>
                </c:pt>
                <c:pt idx="93">
                  <c:v>2.4946874999999999</c:v>
                </c:pt>
                <c:pt idx="94">
                  <c:v>1.426770833333334</c:v>
                </c:pt>
                <c:pt idx="95">
                  <c:v>0.73488372093023258</c:v>
                </c:pt>
                <c:pt idx="96">
                  <c:v>9.3692000000000046</c:v>
                </c:pt>
                <c:pt idx="97">
                  <c:v>9.1673958333333339</c:v>
                </c:pt>
                <c:pt idx="98">
                  <c:v>8.9165624999999995</c:v>
                </c:pt>
                <c:pt idx="99">
                  <c:v>8.8826041666666651</c:v>
                </c:pt>
                <c:pt idx="100">
                  <c:v>8.5929166666666639</c:v>
                </c:pt>
                <c:pt idx="101">
                  <c:v>8.8995833333333341</c:v>
                </c:pt>
                <c:pt idx="102">
                  <c:v>8.3185416666666647</c:v>
                </c:pt>
                <c:pt idx="103">
                  <c:v>8.9623958333333338</c:v>
                </c:pt>
                <c:pt idx="104">
                  <c:v>8.7473958333333286</c:v>
                </c:pt>
                <c:pt idx="105">
                  <c:v>9.7958333333333343</c:v>
                </c:pt>
                <c:pt idx="106">
                  <c:v>9.1288135593220385</c:v>
                </c:pt>
                <c:pt idx="107">
                  <c:v>8.9241666666666681</c:v>
                </c:pt>
                <c:pt idx="108">
                  <c:v>9.0221874999999994</c:v>
                </c:pt>
                <c:pt idx="109">
                  <c:v>8.765937500000005</c:v>
                </c:pt>
                <c:pt idx="110">
                  <c:v>8.4893750000000008</c:v>
                </c:pt>
                <c:pt idx="111">
                  <c:v>8.7578125000000018</c:v>
                </c:pt>
                <c:pt idx="112">
                  <c:v>8.7900000000000027</c:v>
                </c:pt>
                <c:pt idx="113">
                  <c:v>9.493645833333332</c:v>
                </c:pt>
                <c:pt idx="114">
                  <c:v>9.5461458333333304</c:v>
                </c:pt>
                <c:pt idx="115">
                  <c:v>10.159444444444446</c:v>
                </c:pt>
              </c:numCache>
            </c:numRef>
          </c:yVal>
          <c:smooth val="0"/>
          <c:extLst>
            <c:ext xmlns:c16="http://schemas.microsoft.com/office/drawing/2014/chart" uri="{C3380CC4-5D6E-409C-BE32-E72D297353CC}">
              <c16:uniqueId val="{00000000-2F68-432A-A9E3-EFCB89211904}"/>
            </c:ext>
          </c:extLst>
        </c:ser>
        <c:dLbls>
          <c:showLegendKey val="0"/>
          <c:showVal val="0"/>
          <c:showCatName val="0"/>
          <c:showSerName val="0"/>
          <c:showPercent val="0"/>
          <c:showBubbleSize val="0"/>
        </c:dLbls>
        <c:axId val="1263822680"/>
        <c:axId val="1263823664"/>
      </c:scatterChart>
      <c:valAx>
        <c:axId val="126382268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Days</a:t>
                </a:r>
              </a:p>
            </c:rich>
          </c:tx>
          <c:layout>
            <c:manualLayout>
              <c:xMode val="edge"/>
              <c:yMode val="edge"/>
              <c:x val="0.44670713035870513"/>
              <c:y val="0.8833100029163021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3823664"/>
        <c:crosses val="autoZero"/>
        <c:crossBetween val="midCat"/>
      </c:valAx>
      <c:valAx>
        <c:axId val="12638236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DO</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382268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CumulativeDaysDisc and MaxDO on SampleDate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SummDataTable!$BG$1</c:f>
              <c:strCache>
                <c:ptCount val="1"/>
                <c:pt idx="0">
                  <c:v>MaxDO_SampleDate</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2700" cap="rnd">
                <a:solidFill>
                  <a:schemeClr val="tx1">
                    <a:lumMod val="65000"/>
                    <a:lumOff val="35000"/>
                  </a:schemeClr>
                </a:solidFill>
                <a:prstDash val="solid"/>
              </a:ln>
              <a:effectLst/>
            </c:spPr>
            <c:trendlineType val="linear"/>
            <c:dispRSqr val="1"/>
            <c:dispEq val="0"/>
            <c:trendlineLbl>
              <c:layout>
                <c:manualLayout>
                  <c:x val="-9.4237532808398944E-2"/>
                  <c:y val="-0.40408938466025079"/>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SummDataTable!$AY$2:$AY$117</c:f>
              <c:numCache>
                <c:formatCode>General</c:formatCode>
                <c:ptCount val="116"/>
                <c:pt idx="0">
                  <c:v>0</c:v>
                </c:pt>
                <c:pt idx="1">
                  <c:v>0</c:v>
                </c:pt>
                <c:pt idx="2">
                  <c:v>0</c:v>
                </c:pt>
                <c:pt idx="3">
                  <c:v>7</c:v>
                </c:pt>
                <c:pt idx="4">
                  <c:v>21</c:v>
                </c:pt>
                <c:pt idx="5">
                  <c:v>35</c:v>
                </c:pt>
                <c:pt idx="7">
                  <c:v>0</c:v>
                </c:pt>
                <c:pt idx="8">
                  <c:v>0</c:v>
                </c:pt>
                <c:pt idx="9">
                  <c:v>5</c:v>
                </c:pt>
                <c:pt idx="10">
                  <c:v>19</c:v>
                </c:pt>
                <c:pt idx="11">
                  <c:v>33</c:v>
                </c:pt>
                <c:pt idx="12">
                  <c:v>47</c:v>
                </c:pt>
                <c:pt idx="13">
                  <c:v>61</c:v>
                </c:pt>
                <c:pt idx="14">
                  <c:v>75</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2</c:v>
                </c:pt>
                <c:pt idx="52">
                  <c:v>10</c:v>
                </c:pt>
                <c:pt idx="53">
                  <c:v>22</c:v>
                </c:pt>
                <c:pt idx="54">
                  <c:v>29</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3</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numCache>
            </c:numRef>
          </c:xVal>
          <c:yVal>
            <c:numRef>
              <c:f>SummDataTable!$BG$2:$BG$117</c:f>
              <c:numCache>
                <c:formatCode>0.00</c:formatCode>
                <c:ptCount val="116"/>
                <c:pt idx="0">
                  <c:v>8.19</c:v>
                </c:pt>
                <c:pt idx="1">
                  <c:v>8.7200000000000006</c:v>
                </c:pt>
                <c:pt idx="2">
                  <c:v>9.68</c:v>
                </c:pt>
                <c:pt idx="3">
                  <c:v>6.68</c:v>
                </c:pt>
                <c:pt idx="4">
                  <c:v>2.29</c:v>
                </c:pt>
                <c:pt idx="5">
                  <c:v>2.5</c:v>
                </c:pt>
                <c:pt idx="7">
                  <c:v>7.68</c:v>
                </c:pt>
                <c:pt idx="8">
                  <c:v>6.73</c:v>
                </c:pt>
                <c:pt idx="9">
                  <c:v>4.9800000000000004</c:v>
                </c:pt>
                <c:pt idx="10">
                  <c:v>2.36</c:v>
                </c:pt>
                <c:pt idx="11">
                  <c:v>2.42</c:v>
                </c:pt>
                <c:pt idx="12">
                  <c:v>2</c:v>
                </c:pt>
                <c:pt idx="13">
                  <c:v>1.03</c:v>
                </c:pt>
                <c:pt idx="16">
                  <c:v>8.93</c:v>
                </c:pt>
                <c:pt idx="17">
                  <c:v>8.93</c:v>
                </c:pt>
                <c:pt idx="18">
                  <c:v>8.33</c:v>
                </c:pt>
                <c:pt idx="19">
                  <c:v>7.59</c:v>
                </c:pt>
                <c:pt idx="20">
                  <c:v>8.57</c:v>
                </c:pt>
                <c:pt idx="21">
                  <c:v>7.45</c:v>
                </c:pt>
                <c:pt idx="22">
                  <c:v>11.15</c:v>
                </c:pt>
                <c:pt idx="23">
                  <c:v>6.82</c:v>
                </c:pt>
                <c:pt idx="24">
                  <c:v>6.78</c:v>
                </c:pt>
                <c:pt idx="25">
                  <c:v>8.36</c:v>
                </c:pt>
                <c:pt idx="26">
                  <c:v>9.8800000000000008</c:v>
                </c:pt>
                <c:pt idx="27">
                  <c:v>9.7100000000000009</c:v>
                </c:pt>
                <c:pt idx="28">
                  <c:v>9.7799999999999994</c:v>
                </c:pt>
                <c:pt idx="29">
                  <c:v>9.82</c:v>
                </c:pt>
                <c:pt idx="30">
                  <c:v>9.89</c:v>
                </c:pt>
                <c:pt idx="31">
                  <c:v>8.92</c:v>
                </c:pt>
                <c:pt idx="32">
                  <c:v>7.41</c:v>
                </c:pt>
                <c:pt idx="33">
                  <c:v>8.23</c:v>
                </c:pt>
                <c:pt idx="34">
                  <c:v>9.5</c:v>
                </c:pt>
                <c:pt idx="35">
                  <c:v>9.7899999999999991</c:v>
                </c:pt>
                <c:pt idx="36">
                  <c:v>9.0500000000000007</c:v>
                </c:pt>
                <c:pt idx="37">
                  <c:v>8.18</c:v>
                </c:pt>
                <c:pt idx="38">
                  <c:v>7.8</c:v>
                </c:pt>
                <c:pt idx="39">
                  <c:v>7.55</c:v>
                </c:pt>
                <c:pt idx="40">
                  <c:v>10.7</c:v>
                </c:pt>
                <c:pt idx="41">
                  <c:v>7.39</c:v>
                </c:pt>
                <c:pt idx="42">
                  <c:v>8.56</c:v>
                </c:pt>
                <c:pt idx="43">
                  <c:v>7.71</c:v>
                </c:pt>
                <c:pt idx="44">
                  <c:v>9.02</c:v>
                </c:pt>
                <c:pt idx="45">
                  <c:v>8.7100000000000009</c:v>
                </c:pt>
                <c:pt idx="46">
                  <c:v>9.5500000000000007</c:v>
                </c:pt>
                <c:pt idx="47">
                  <c:v>10.130000000000001</c:v>
                </c:pt>
                <c:pt idx="48">
                  <c:v>8.24</c:v>
                </c:pt>
                <c:pt idx="49">
                  <c:v>8.26</c:v>
                </c:pt>
                <c:pt idx="50">
                  <c:v>8.7899999999999991</c:v>
                </c:pt>
                <c:pt idx="51">
                  <c:v>7.91</c:v>
                </c:pt>
                <c:pt idx="52">
                  <c:v>4.12</c:v>
                </c:pt>
                <c:pt idx="53">
                  <c:v>4.83</c:v>
                </c:pt>
                <c:pt idx="54">
                  <c:v>8.64</c:v>
                </c:pt>
                <c:pt idx="55">
                  <c:v>6.73</c:v>
                </c:pt>
                <c:pt idx="56">
                  <c:v>8.51</c:v>
                </c:pt>
                <c:pt idx="57">
                  <c:v>7.34</c:v>
                </c:pt>
                <c:pt idx="58">
                  <c:v>6.18</c:v>
                </c:pt>
                <c:pt idx="59">
                  <c:v>5.99</c:v>
                </c:pt>
                <c:pt idx="60">
                  <c:v>5.24</c:v>
                </c:pt>
                <c:pt idx="61">
                  <c:v>4.8899999999999997</c:v>
                </c:pt>
                <c:pt idx="62">
                  <c:v>1.45</c:v>
                </c:pt>
                <c:pt idx="63">
                  <c:v>4.2300000000000004</c:v>
                </c:pt>
                <c:pt idx="64">
                  <c:v>6.23</c:v>
                </c:pt>
                <c:pt idx="65">
                  <c:v>5.43</c:v>
                </c:pt>
                <c:pt idx="66">
                  <c:v>8.77</c:v>
                </c:pt>
                <c:pt idx="67">
                  <c:v>8.6199999999999992</c:v>
                </c:pt>
                <c:pt idx="68">
                  <c:v>7.63</c:v>
                </c:pt>
                <c:pt idx="69">
                  <c:v>8.27</c:v>
                </c:pt>
                <c:pt idx="70">
                  <c:v>6.16</c:v>
                </c:pt>
                <c:pt idx="71">
                  <c:v>6.69</c:v>
                </c:pt>
                <c:pt idx="72">
                  <c:v>5.01</c:v>
                </c:pt>
                <c:pt idx="73">
                  <c:v>7.02</c:v>
                </c:pt>
                <c:pt idx="74">
                  <c:v>8.76</c:v>
                </c:pt>
                <c:pt idx="75">
                  <c:v>8.17</c:v>
                </c:pt>
                <c:pt idx="76">
                  <c:v>8.99</c:v>
                </c:pt>
                <c:pt idx="77">
                  <c:v>9.17</c:v>
                </c:pt>
                <c:pt idx="78">
                  <c:v>9.59</c:v>
                </c:pt>
                <c:pt idx="79">
                  <c:v>9.86</c:v>
                </c:pt>
                <c:pt idx="80">
                  <c:v>10.31</c:v>
                </c:pt>
                <c:pt idx="81">
                  <c:v>8.6</c:v>
                </c:pt>
                <c:pt idx="82">
                  <c:v>7.62</c:v>
                </c:pt>
                <c:pt idx="83">
                  <c:v>6.83</c:v>
                </c:pt>
                <c:pt idx="84">
                  <c:v>6.17</c:v>
                </c:pt>
                <c:pt idx="85">
                  <c:v>6.01</c:v>
                </c:pt>
                <c:pt idx="86">
                  <c:v>9</c:v>
                </c:pt>
                <c:pt idx="87">
                  <c:v>8.67</c:v>
                </c:pt>
                <c:pt idx="88">
                  <c:v>8.68</c:v>
                </c:pt>
                <c:pt idx="89">
                  <c:v>7.46</c:v>
                </c:pt>
                <c:pt idx="90">
                  <c:v>6.14</c:v>
                </c:pt>
                <c:pt idx="91">
                  <c:v>5.65</c:v>
                </c:pt>
                <c:pt idx="92">
                  <c:v>2.73</c:v>
                </c:pt>
                <c:pt idx="93">
                  <c:v>3.64</c:v>
                </c:pt>
                <c:pt idx="94">
                  <c:v>2.29</c:v>
                </c:pt>
                <c:pt idx="95">
                  <c:v>1.4</c:v>
                </c:pt>
                <c:pt idx="96">
                  <c:v>9.91</c:v>
                </c:pt>
                <c:pt idx="97">
                  <c:v>9.61</c:v>
                </c:pt>
                <c:pt idx="98">
                  <c:v>9.5399999999999991</c:v>
                </c:pt>
                <c:pt idx="99">
                  <c:v>9.67</c:v>
                </c:pt>
                <c:pt idx="100">
                  <c:v>9.5299999999999994</c:v>
                </c:pt>
                <c:pt idx="101">
                  <c:v>9.9700000000000006</c:v>
                </c:pt>
                <c:pt idx="102">
                  <c:v>9.14</c:v>
                </c:pt>
                <c:pt idx="103">
                  <c:v>9.65</c:v>
                </c:pt>
                <c:pt idx="104">
                  <c:v>9.5</c:v>
                </c:pt>
                <c:pt idx="105">
                  <c:v>10.35</c:v>
                </c:pt>
                <c:pt idx="106">
                  <c:v>9.58</c:v>
                </c:pt>
                <c:pt idx="107">
                  <c:v>9.33</c:v>
                </c:pt>
                <c:pt idx="108">
                  <c:v>9.69</c:v>
                </c:pt>
                <c:pt idx="109">
                  <c:v>9.41</c:v>
                </c:pt>
                <c:pt idx="110">
                  <c:v>9.0399999999999991</c:v>
                </c:pt>
                <c:pt idx="111">
                  <c:v>9.32</c:v>
                </c:pt>
                <c:pt idx="112">
                  <c:v>9.1</c:v>
                </c:pt>
                <c:pt idx="113">
                  <c:v>9.73</c:v>
                </c:pt>
                <c:pt idx="114">
                  <c:v>9.8000000000000007</c:v>
                </c:pt>
                <c:pt idx="115">
                  <c:v>10.37</c:v>
                </c:pt>
              </c:numCache>
            </c:numRef>
          </c:yVal>
          <c:smooth val="0"/>
          <c:extLst>
            <c:ext xmlns:c16="http://schemas.microsoft.com/office/drawing/2014/chart" uri="{C3380CC4-5D6E-409C-BE32-E72D297353CC}">
              <c16:uniqueId val="{00000000-C30D-4773-AD4C-F8FB0015D55B}"/>
            </c:ext>
          </c:extLst>
        </c:ser>
        <c:dLbls>
          <c:showLegendKey val="0"/>
          <c:showVal val="0"/>
          <c:showCatName val="0"/>
          <c:showSerName val="0"/>
          <c:showPercent val="0"/>
          <c:showBubbleSize val="0"/>
        </c:dLbls>
        <c:axId val="1263822680"/>
        <c:axId val="1263823664"/>
      </c:scatterChart>
      <c:valAx>
        <c:axId val="126382268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Days</a:t>
                </a:r>
              </a:p>
            </c:rich>
          </c:tx>
          <c:layout>
            <c:manualLayout>
              <c:xMode val="edge"/>
              <c:yMode val="edge"/>
              <c:x val="0.44670713035870513"/>
              <c:y val="0.8833100029163021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3823664"/>
        <c:crosses val="autoZero"/>
        <c:crossBetween val="midCat"/>
      </c:valAx>
      <c:valAx>
        <c:axId val="12638236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DO</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382268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RCT and DiscreteDO - only 1st 0 ea site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SummDataTable!$AN$1</c:f>
              <c:strCache>
                <c:ptCount val="1"/>
                <c:pt idx="0">
                  <c:v>DiscreteDO_mg/L</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2700" cap="rnd">
                <a:solidFill>
                  <a:schemeClr val="tx1">
                    <a:lumMod val="65000"/>
                    <a:lumOff val="35000"/>
                  </a:schemeClr>
                </a:solidFill>
                <a:prstDash val="solid"/>
              </a:ln>
              <a:effectLst/>
            </c:spPr>
            <c:trendlineType val="linear"/>
            <c:dispRSqr val="1"/>
            <c:dispEq val="0"/>
            <c:trendlineLbl>
              <c:layout>
                <c:manualLayout>
                  <c:x val="-5.2015529308836399E-2"/>
                  <c:y val="-1.5207421988918052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(SummDataTable!$K$2:$K$6,SummDataTable!$K$9:$K$12,SummDataTable!$K$18:$K$27,SummDataTable!$K$28:$K$47,SummDataTable!$K$48:$K$117)</c:f>
              <c:numCache>
                <c:formatCode>0.00</c:formatCode>
                <c:ptCount val="109"/>
                <c:pt idx="0">
                  <c:v>11.2776</c:v>
                </c:pt>
                <c:pt idx="1">
                  <c:v>9.7536000000000005</c:v>
                </c:pt>
                <c:pt idx="2">
                  <c:v>7.0103999999999997</c:v>
                </c:pt>
                <c:pt idx="3">
                  <c:v>4.5720000000000001</c:v>
                </c:pt>
                <c:pt idx="4">
                  <c:v>0</c:v>
                </c:pt>
                <c:pt idx="5">
                  <c:v>11.5824</c:v>
                </c:pt>
                <c:pt idx="6">
                  <c:v>9.7536000000000005</c:v>
                </c:pt>
                <c:pt idx="7">
                  <c:v>7.3151999999999999</c:v>
                </c:pt>
                <c:pt idx="8">
                  <c:v>0</c:v>
                </c:pt>
                <c:pt idx="9">
                  <c:v>20.116800000000001</c:v>
                </c:pt>
                <c:pt idx="10">
                  <c:v>18.5928</c:v>
                </c:pt>
                <c:pt idx="11">
                  <c:v>15.5448</c:v>
                </c:pt>
                <c:pt idx="12">
                  <c:v>15.5448</c:v>
                </c:pt>
                <c:pt idx="13">
                  <c:v>14.3256</c:v>
                </c:pt>
                <c:pt idx="14">
                  <c:v>15.24</c:v>
                </c:pt>
                <c:pt idx="15">
                  <c:v>12.4968</c:v>
                </c:pt>
                <c:pt idx="16">
                  <c:v>14.9352</c:v>
                </c:pt>
                <c:pt idx="17">
                  <c:v>12.801600000000001</c:v>
                </c:pt>
                <c:pt idx="18">
                  <c:v>11.5824</c:v>
                </c:pt>
                <c:pt idx="19">
                  <c:v>15.5448</c:v>
                </c:pt>
                <c:pt idx="20">
                  <c:v>14.9352</c:v>
                </c:pt>
                <c:pt idx="21">
                  <c:v>12.192</c:v>
                </c:pt>
                <c:pt idx="22">
                  <c:v>9.1440000000000001</c:v>
                </c:pt>
                <c:pt idx="23">
                  <c:v>9.7536000000000005</c:v>
                </c:pt>
                <c:pt idx="24">
                  <c:v>8.8391999999999999</c:v>
                </c:pt>
                <c:pt idx="25">
                  <c:v>7.62</c:v>
                </c:pt>
                <c:pt idx="26">
                  <c:v>7.0103999999999997</c:v>
                </c:pt>
                <c:pt idx="27">
                  <c:v>7.0103999999999997</c:v>
                </c:pt>
                <c:pt idx="28">
                  <c:v>6.0960000000000001</c:v>
                </c:pt>
                <c:pt idx="29">
                  <c:v>7.0103999999999997</c:v>
                </c:pt>
                <c:pt idx="30">
                  <c:v>4.8768000000000002</c:v>
                </c:pt>
                <c:pt idx="31">
                  <c:v>4.5720000000000001</c:v>
                </c:pt>
                <c:pt idx="32">
                  <c:v>3.3527999999999998</c:v>
                </c:pt>
                <c:pt idx="33">
                  <c:v>2.7431999999999999</c:v>
                </c:pt>
                <c:pt idx="34">
                  <c:v>3.3527999999999998</c:v>
                </c:pt>
                <c:pt idx="35">
                  <c:v>1.524</c:v>
                </c:pt>
                <c:pt idx="36">
                  <c:v>2.7431999999999999</c:v>
                </c:pt>
                <c:pt idx="37">
                  <c:v>3.3527999999999998</c:v>
                </c:pt>
                <c:pt idx="38">
                  <c:v>1.524</c:v>
                </c:pt>
                <c:pt idx="40">
                  <c:v>7.9248000000000003</c:v>
                </c:pt>
                <c:pt idx="41">
                  <c:v>6.7055999999999996</c:v>
                </c:pt>
                <c:pt idx="42">
                  <c:v>5.7911999999999999</c:v>
                </c:pt>
                <c:pt idx="43">
                  <c:v>4.8768000000000002</c:v>
                </c:pt>
                <c:pt idx="44">
                  <c:v>5.7911999999999999</c:v>
                </c:pt>
                <c:pt idx="45">
                  <c:v>0</c:v>
                </c:pt>
                <c:pt idx="46">
                  <c:v>0</c:v>
                </c:pt>
                <c:pt idx="47">
                  <c:v>5.4863999999999997</c:v>
                </c:pt>
                <c:pt idx="48">
                  <c:v>0</c:v>
                </c:pt>
                <c:pt idx="49" formatCode="General">
                  <c:v>7.01</c:v>
                </c:pt>
                <c:pt idx="50">
                  <c:v>5.4863999999999997</c:v>
                </c:pt>
                <c:pt idx="51">
                  <c:v>4.5720000000000001</c:v>
                </c:pt>
                <c:pt idx="52">
                  <c:v>3.3527999999999998</c:v>
                </c:pt>
                <c:pt idx="53">
                  <c:v>2.4384000000000001</c:v>
                </c:pt>
                <c:pt idx="54">
                  <c:v>3.6576</c:v>
                </c:pt>
                <c:pt idx="55">
                  <c:v>2.4384000000000001</c:v>
                </c:pt>
                <c:pt idx="56">
                  <c:v>2.1335999999999999</c:v>
                </c:pt>
                <c:pt idx="57">
                  <c:v>2.7431999999999999</c:v>
                </c:pt>
                <c:pt idx="58">
                  <c:v>0</c:v>
                </c:pt>
                <c:pt idx="59">
                  <c:v>9.7536000000000005</c:v>
                </c:pt>
                <c:pt idx="60">
                  <c:v>10.972799999999999</c:v>
                </c:pt>
                <c:pt idx="61">
                  <c:v>7.9248000000000003</c:v>
                </c:pt>
                <c:pt idx="62">
                  <c:v>5.4863999999999997</c:v>
                </c:pt>
                <c:pt idx="63">
                  <c:v>5.7911999999999999</c:v>
                </c:pt>
                <c:pt idx="64">
                  <c:v>5.4863999999999997</c:v>
                </c:pt>
                <c:pt idx="65">
                  <c:v>4.5720000000000001</c:v>
                </c:pt>
                <c:pt idx="66">
                  <c:v>3.3527999999999998</c:v>
                </c:pt>
                <c:pt idx="67">
                  <c:v>6.0960000000000001</c:v>
                </c:pt>
                <c:pt idx="68">
                  <c:v>3.048</c:v>
                </c:pt>
                <c:pt idx="69">
                  <c:v>15.849600000000001</c:v>
                </c:pt>
                <c:pt idx="70">
                  <c:v>14.6304</c:v>
                </c:pt>
                <c:pt idx="71">
                  <c:v>12.192</c:v>
                </c:pt>
                <c:pt idx="72">
                  <c:v>10.058400000000001</c:v>
                </c:pt>
                <c:pt idx="73">
                  <c:v>7.62</c:v>
                </c:pt>
                <c:pt idx="74">
                  <c:v>6.7055999999999996</c:v>
                </c:pt>
                <c:pt idx="75">
                  <c:v>4.8768000000000002</c:v>
                </c:pt>
                <c:pt idx="76">
                  <c:v>2.4384000000000001</c:v>
                </c:pt>
                <c:pt idx="77">
                  <c:v>3.048</c:v>
                </c:pt>
                <c:pt idx="78">
                  <c:v>2.1335999999999999</c:v>
                </c:pt>
                <c:pt idx="79">
                  <c:v>12.4968</c:v>
                </c:pt>
                <c:pt idx="80">
                  <c:v>9.4488000000000003</c:v>
                </c:pt>
                <c:pt idx="81">
                  <c:v>6.7055999999999996</c:v>
                </c:pt>
                <c:pt idx="82">
                  <c:v>6.1</c:v>
                </c:pt>
                <c:pt idx="83">
                  <c:v>4.8768000000000002</c:v>
                </c:pt>
                <c:pt idx="84">
                  <c:v>4.5720000000000001</c:v>
                </c:pt>
                <c:pt idx="85">
                  <c:v>3.048</c:v>
                </c:pt>
                <c:pt idx="86">
                  <c:v>2.4384000000000001</c:v>
                </c:pt>
                <c:pt idx="87">
                  <c:v>1.2192000000000001</c:v>
                </c:pt>
                <c:pt idx="88">
                  <c:v>0</c:v>
                </c:pt>
                <c:pt idx="89">
                  <c:v>25.908000000000001</c:v>
                </c:pt>
                <c:pt idx="90">
                  <c:v>21.945599999999999</c:v>
                </c:pt>
                <c:pt idx="91">
                  <c:v>18.288</c:v>
                </c:pt>
                <c:pt idx="92">
                  <c:v>14.3256</c:v>
                </c:pt>
                <c:pt idx="93">
                  <c:v>13.715999999999999</c:v>
                </c:pt>
                <c:pt idx="94">
                  <c:v>13.715999999999999</c:v>
                </c:pt>
                <c:pt idx="95">
                  <c:v>14.3256</c:v>
                </c:pt>
                <c:pt idx="96">
                  <c:v>13.106400000000001</c:v>
                </c:pt>
                <c:pt idx="97">
                  <c:v>13.106400000000001</c:v>
                </c:pt>
                <c:pt idx="98">
                  <c:v>14.9352</c:v>
                </c:pt>
                <c:pt idx="99">
                  <c:v>15.24</c:v>
                </c:pt>
                <c:pt idx="100">
                  <c:v>17.0688</c:v>
                </c:pt>
                <c:pt idx="101">
                  <c:v>14.6304</c:v>
                </c:pt>
                <c:pt idx="102">
                  <c:v>12.4968</c:v>
                </c:pt>
                <c:pt idx="103">
                  <c:v>12.192</c:v>
                </c:pt>
                <c:pt idx="104">
                  <c:v>6.0960000000000001</c:v>
                </c:pt>
                <c:pt idx="105">
                  <c:v>7.62</c:v>
                </c:pt>
                <c:pt idx="106">
                  <c:v>4.8768000000000002</c:v>
                </c:pt>
                <c:pt idx="107">
                  <c:v>5.4863999999999997</c:v>
                </c:pt>
                <c:pt idx="108">
                  <c:v>7.0103999999999997</c:v>
                </c:pt>
              </c:numCache>
            </c:numRef>
          </c:xVal>
          <c:yVal>
            <c:numRef>
              <c:f>(SummDataTable!$AN$2:$AN$6,SummDataTable!$AN$9:$AN$12,SummDataTable!$AN$18:$AN$27,SummDataTable!$AN$28:$AN$47,SummDataTable!$AN$48:$AN$117)</c:f>
              <c:numCache>
                <c:formatCode>0.00</c:formatCode>
                <c:ptCount val="109"/>
                <c:pt idx="0">
                  <c:v>8.1199999999999992</c:v>
                </c:pt>
                <c:pt idx="1">
                  <c:v>8.16</c:v>
                </c:pt>
                <c:pt idx="2">
                  <c:v>7.02</c:v>
                </c:pt>
                <c:pt idx="3">
                  <c:v>5.27</c:v>
                </c:pt>
                <c:pt idx="4">
                  <c:v>2.12</c:v>
                </c:pt>
                <c:pt idx="5">
                  <c:v>7.48</c:v>
                </c:pt>
                <c:pt idx="6">
                  <c:v>6.53</c:v>
                </c:pt>
                <c:pt idx="7">
                  <c:v>4.47</c:v>
                </c:pt>
                <c:pt idx="8">
                  <c:v>2.66</c:v>
                </c:pt>
                <c:pt idx="9">
                  <c:v>8.5399999999999991</c:v>
                </c:pt>
                <c:pt idx="10">
                  <c:v>8.83</c:v>
                </c:pt>
                <c:pt idx="11">
                  <c:v>8.2100000000000009</c:v>
                </c:pt>
                <c:pt idx="12">
                  <c:v>7.57</c:v>
                </c:pt>
                <c:pt idx="13">
                  <c:v>7.03</c:v>
                </c:pt>
                <c:pt idx="14">
                  <c:v>7.02</c:v>
                </c:pt>
                <c:pt idx="15">
                  <c:v>5.18</c:v>
                </c:pt>
                <c:pt idx="16">
                  <c:v>6</c:v>
                </c:pt>
                <c:pt idx="17">
                  <c:v>6.47</c:v>
                </c:pt>
                <c:pt idx="18">
                  <c:v>7.95</c:v>
                </c:pt>
                <c:pt idx="19">
                  <c:v>9.58</c:v>
                </c:pt>
                <c:pt idx="20">
                  <c:v>9.5</c:v>
                </c:pt>
                <c:pt idx="21">
                  <c:v>9.19</c:v>
                </c:pt>
                <c:pt idx="22">
                  <c:v>9.26</c:v>
                </c:pt>
                <c:pt idx="23">
                  <c:v>8.5500000000000007</c:v>
                </c:pt>
                <c:pt idx="24">
                  <c:v>8.92</c:v>
                </c:pt>
                <c:pt idx="25">
                  <c:v>7.04</c:v>
                </c:pt>
                <c:pt idx="26">
                  <c:v>8.07</c:v>
                </c:pt>
                <c:pt idx="27">
                  <c:v>9.3800000000000008</c:v>
                </c:pt>
                <c:pt idx="28">
                  <c:v>9.58</c:v>
                </c:pt>
                <c:pt idx="29">
                  <c:v>9.01</c:v>
                </c:pt>
                <c:pt idx="30">
                  <c:v>7.91</c:v>
                </c:pt>
                <c:pt idx="31">
                  <c:v>7.32</c:v>
                </c:pt>
                <c:pt idx="32">
                  <c:v>7.14</c:v>
                </c:pt>
                <c:pt idx="33">
                  <c:v>6.65</c:v>
                </c:pt>
                <c:pt idx="34">
                  <c:v>6.76</c:v>
                </c:pt>
                <c:pt idx="35">
                  <c:v>5.68</c:v>
                </c:pt>
                <c:pt idx="36">
                  <c:v>6.65</c:v>
                </c:pt>
                <c:pt idx="37">
                  <c:v>7.71</c:v>
                </c:pt>
                <c:pt idx="38">
                  <c:v>8.1199999999999992</c:v>
                </c:pt>
                <c:pt idx="39">
                  <c:v>9.18</c:v>
                </c:pt>
                <c:pt idx="40">
                  <c:v>9.57</c:v>
                </c:pt>
                <c:pt idx="41">
                  <c:v>7.22</c:v>
                </c:pt>
                <c:pt idx="42">
                  <c:v>7.82</c:v>
                </c:pt>
                <c:pt idx="43">
                  <c:v>7.58</c:v>
                </c:pt>
                <c:pt idx="44">
                  <c:v>7.33</c:v>
                </c:pt>
                <c:pt idx="45">
                  <c:v>3.02</c:v>
                </c:pt>
                <c:pt idx="46">
                  <c:v>4.1900000000000004</c:v>
                </c:pt>
                <c:pt idx="47">
                  <c:v>8.64</c:v>
                </c:pt>
                <c:pt idx="48">
                  <c:v>6.73</c:v>
                </c:pt>
                <c:pt idx="49">
                  <c:v>8.32</c:v>
                </c:pt>
                <c:pt idx="50">
                  <c:v>7.33</c:v>
                </c:pt>
                <c:pt idx="51">
                  <c:v>5.9</c:v>
                </c:pt>
                <c:pt idx="52">
                  <c:v>4.7300000000000004</c:v>
                </c:pt>
                <c:pt idx="53">
                  <c:v>4.1900000000000004</c:v>
                </c:pt>
                <c:pt idx="54">
                  <c:v>3.99</c:v>
                </c:pt>
                <c:pt idx="55">
                  <c:v>1.97</c:v>
                </c:pt>
                <c:pt idx="56">
                  <c:v>3.73</c:v>
                </c:pt>
                <c:pt idx="57">
                  <c:v>5.97</c:v>
                </c:pt>
                <c:pt idx="58">
                  <c:v>5.2</c:v>
                </c:pt>
                <c:pt idx="59">
                  <c:v>8.6999999999999993</c:v>
                </c:pt>
                <c:pt idx="60">
                  <c:v>8.48</c:v>
                </c:pt>
                <c:pt idx="61">
                  <c:v>7.42</c:v>
                </c:pt>
                <c:pt idx="62">
                  <c:v>5.78</c:v>
                </c:pt>
                <c:pt idx="63">
                  <c:v>6.06</c:v>
                </c:pt>
                <c:pt idx="64">
                  <c:v>6.06</c:v>
                </c:pt>
                <c:pt idx="65">
                  <c:v>3.81</c:v>
                </c:pt>
                <c:pt idx="66">
                  <c:v>4.01</c:v>
                </c:pt>
                <c:pt idx="67">
                  <c:v>7.7</c:v>
                </c:pt>
                <c:pt idx="68">
                  <c:v>5.34</c:v>
                </c:pt>
                <c:pt idx="69">
                  <c:v>8.99</c:v>
                </c:pt>
                <c:pt idx="70">
                  <c:v>9.11</c:v>
                </c:pt>
                <c:pt idx="71">
                  <c:v>8.61</c:v>
                </c:pt>
                <c:pt idx="72">
                  <c:v>8.08</c:v>
                </c:pt>
                <c:pt idx="73">
                  <c:v>7.2</c:v>
                </c:pt>
                <c:pt idx="74">
                  <c:v>7.03</c:v>
                </c:pt>
                <c:pt idx="75">
                  <c:v>6.1</c:v>
                </c:pt>
                <c:pt idx="76">
                  <c:v>6.56</c:v>
                </c:pt>
                <c:pt idx="77">
                  <c:v>6.11</c:v>
                </c:pt>
                <c:pt idx="78">
                  <c:v>5.33</c:v>
                </c:pt>
                <c:pt idx="79">
                  <c:v>9</c:v>
                </c:pt>
                <c:pt idx="80">
                  <c:v>8.59</c:v>
                </c:pt>
                <c:pt idx="81">
                  <c:v>8.1999999999999993</c:v>
                </c:pt>
                <c:pt idx="82">
                  <c:v>7.14</c:v>
                </c:pt>
                <c:pt idx="83">
                  <c:v>6.09</c:v>
                </c:pt>
                <c:pt idx="84">
                  <c:v>5.25</c:v>
                </c:pt>
                <c:pt idx="85">
                  <c:v>2.67</c:v>
                </c:pt>
                <c:pt idx="86">
                  <c:v>2.83</c:v>
                </c:pt>
                <c:pt idx="87">
                  <c:v>2.11</c:v>
                </c:pt>
                <c:pt idx="88">
                  <c:v>1.4</c:v>
                </c:pt>
                <c:pt idx="89">
                  <c:v>9.91</c:v>
                </c:pt>
                <c:pt idx="90">
                  <c:v>9.5500000000000007</c:v>
                </c:pt>
                <c:pt idx="91">
                  <c:v>9.4499999999999993</c:v>
                </c:pt>
                <c:pt idx="92">
                  <c:v>9.5500000000000007</c:v>
                </c:pt>
                <c:pt idx="93">
                  <c:v>9.5</c:v>
                </c:pt>
                <c:pt idx="94">
                  <c:v>9.8699999999999992</c:v>
                </c:pt>
                <c:pt idx="95">
                  <c:v>9.0500000000000007</c:v>
                </c:pt>
                <c:pt idx="96">
                  <c:v>9.6300000000000008</c:v>
                </c:pt>
                <c:pt idx="97">
                  <c:v>9.44</c:v>
                </c:pt>
                <c:pt idx="98">
                  <c:v>10.35</c:v>
                </c:pt>
                <c:pt idx="99">
                  <c:v>9.5</c:v>
                </c:pt>
                <c:pt idx="100">
                  <c:v>9.33</c:v>
                </c:pt>
                <c:pt idx="101">
                  <c:v>9.11</c:v>
                </c:pt>
                <c:pt idx="102">
                  <c:v>9.39</c:v>
                </c:pt>
                <c:pt idx="103">
                  <c:v>8.9499999999999993</c:v>
                </c:pt>
                <c:pt idx="104">
                  <c:v>9.1999999999999993</c:v>
                </c:pt>
                <c:pt idx="105">
                  <c:v>9.1</c:v>
                </c:pt>
                <c:pt idx="106">
                  <c:v>9.68</c:v>
                </c:pt>
                <c:pt idx="107">
                  <c:v>9.7799999999999994</c:v>
                </c:pt>
                <c:pt idx="108">
                  <c:v>10.37</c:v>
                </c:pt>
              </c:numCache>
            </c:numRef>
          </c:yVal>
          <c:smooth val="0"/>
          <c:extLst>
            <c:ext xmlns:c16="http://schemas.microsoft.com/office/drawing/2014/chart" uri="{C3380CC4-5D6E-409C-BE32-E72D297353CC}">
              <c16:uniqueId val="{00000000-AAE0-4C32-BBAD-219735500A23}"/>
            </c:ext>
          </c:extLst>
        </c:ser>
        <c:dLbls>
          <c:showLegendKey val="0"/>
          <c:showVal val="0"/>
          <c:showCatName val="0"/>
          <c:showSerName val="0"/>
          <c:showPercent val="0"/>
          <c:showBubbleSize val="0"/>
        </c:dLbls>
        <c:axId val="1263822680"/>
        <c:axId val="1263823664"/>
      </c:scatterChart>
      <c:valAx>
        <c:axId val="126382268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RCT (cm)</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3823664"/>
        <c:crosses val="autoZero"/>
        <c:crossBetween val="midCat"/>
      </c:valAx>
      <c:valAx>
        <c:axId val="12638236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Discrete DO (mg/L)</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382268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RCT and HoursBelow3.0mg/L_DO_Interval - only 1st 0 ea site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SummDataTable!$BN$1</c:f>
              <c:strCache>
                <c:ptCount val="1"/>
                <c:pt idx="0">
                  <c:v>HoursBelow_3.0 DO_mg/L_Interval</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2700" cap="rnd">
                <a:solidFill>
                  <a:schemeClr val="tx1">
                    <a:lumMod val="65000"/>
                    <a:lumOff val="35000"/>
                  </a:schemeClr>
                </a:solidFill>
                <a:prstDash val="solid"/>
              </a:ln>
              <a:effectLst/>
            </c:spPr>
            <c:trendlineType val="linear"/>
            <c:dispRSqr val="1"/>
            <c:dispEq val="0"/>
            <c:trendlineLbl>
              <c:layout>
                <c:manualLayout>
                  <c:x val="-5.2015529308836399E-2"/>
                  <c:y val="-1.5207421988918052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SummDataTable!$K$2:$K$117</c:f>
              <c:numCache>
                <c:formatCode>0.00</c:formatCode>
                <c:ptCount val="116"/>
                <c:pt idx="0">
                  <c:v>11.2776</c:v>
                </c:pt>
                <c:pt idx="1">
                  <c:v>9.7536000000000005</c:v>
                </c:pt>
                <c:pt idx="2">
                  <c:v>7.0103999999999997</c:v>
                </c:pt>
                <c:pt idx="3">
                  <c:v>4.5720000000000001</c:v>
                </c:pt>
                <c:pt idx="4">
                  <c:v>0</c:v>
                </c:pt>
                <c:pt idx="5">
                  <c:v>0</c:v>
                </c:pt>
                <c:pt idx="6">
                  <c:v>0</c:v>
                </c:pt>
                <c:pt idx="7">
                  <c:v>11.5824</c:v>
                </c:pt>
                <c:pt idx="8">
                  <c:v>9.7536000000000005</c:v>
                </c:pt>
                <c:pt idx="9">
                  <c:v>7.3151999999999999</c:v>
                </c:pt>
                <c:pt idx="10">
                  <c:v>0</c:v>
                </c:pt>
                <c:pt idx="11">
                  <c:v>0</c:v>
                </c:pt>
                <c:pt idx="12">
                  <c:v>0</c:v>
                </c:pt>
                <c:pt idx="13">
                  <c:v>0</c:v>
                </c:pt>
                <c:pt idx="14">
                  <c:v>0</c:v>
                </c:pt>
                <c:pt idx="15">
                  <c:v>0</c:v>
                </c:pt>
                <c:pt idx="16">
                  <c:v>20.116800000000001</c:v>
                </c:pt>
                <c:pt idx="17">
                  <c:v>18.5928</c:v>
                </c:pt>
                <c:pt idx="18">
                  <c:v>15.5448</c:v>
                </c:pt>
                <c:pt idx="19">
                  <c:v>15.5448</c:v>
                </c:pt>
                <c:pt idx="20">
                  <c:v>14.3256</c:v>
                </c:pt>
                <c:pt idx="21">
                  <c:v>15.24</c:v>
                </c:pt>
                <c:pt idx="22">
                  <c:v>12.4968</c:v>
                </c:pt>
                <c:pt idx="23">
                  <c:v>14.9352</c:v>
                </c:pt>
                <c:pt idx="24">
                  <c:v>12.801600000000001</c:v>
                </c:pt>
                <c:pt idx="25">
                  <c:v>11.5824</c:v>
                </c:pt>
                <c:pt idx="26">
                  <c:v>15.5448</c:v>
                </c:pt>
                <c:pt idx="27">
                  <c:v>14.9352</c:v>
                </c:pt>
                <c:pt idx="28">
                  <c:v>12.192</c:v>
                </c:pt>
                <c:pt idx="29">
                  <c:v>9.1440000000000001</c:v>
                </c:pt>
                <c:pt idx="30">
                  <c:v>9.7536000000000005</c:v>
                </c:pt>
                <c:pt idx="31">
                  <c:v>8.8391999999999999</c:v>
                </c:pt>
                <c:pt idx="32">
                  <c:v>7.62</c:v>
                </c:pt>
                <c:pt idx="33">
                  <c:v>7.0103999999999997</c:v>
                </c:pt>
                <c:pt idx="34">
                  <c:v>7.0103999999999997</c:v>
                </c:pt>
                <c:pt idx="35">
                  <c:v>6.0960000000000001</c:v>
                </c:pt>
                <c:pt idx="36">
                  <c:v>7.0103999999999997</c:v>
                </c:pt>
                <c:pt idx="37">
                  <c:v>4.8768000000000002</c:v>
                </c:pt>
                <c:pt idx="38">
                  <c:v>4.5720000000000001</c:v>
                </c:pt>
                <c:pt idx="39">
                  <c:v>3.3527999999999998</c:v>
                </c:pt>
                <c:pt idx="40">
                  <c:v>2.7431999999999999</c:v>
                </c:pt>
                <c:pt idx="41">
                  <c:v>3.3527999999999998</c:v>
                </c:pt>
                <c:pt idx="42">
                  <c:v>1.524</c:v>
                </c:pt>
                <c:pt idx="43">
                  <c:v>2.7431999999999999</c:v>
                </c:pt>
                <c:pt idx="44">
                  <c:v>3.3527999999999998</c:v>
                </c:pt>
                <c:pt idx="45">
                  <c:v>1.524</c:v>
                </c:pt>
                <c:pt idx="47">
                  <c:v>7.9248000000000003</c:v>
                </c:pt>
                <c:pt idx="48">
                  <c:v>6.7055999999999996</c:v>
                </c:pt>
                <c:pt idx="49">
                  <c:v>5.7911999999999999</c:v>
                </c:pt>
                <c:pt idx="50">
                  <c:v>4.8768000000000002</c:v>
                </c:pt>
                <c:pt idx="51">
                  <c:v>5.7911999999999999</c:v>
                </c:pt>
                <c:pt idx="52">
                  <c:v>0</c:v>
                </c:pt>
                <c:pt idx="53">
                  <c:v>0</c:v>
                </c:pt>
                <c:pt idx="54">
                  <c:v>5.4863999999999997</c:v>
                </c:pt>
                <c:pt idx="55">
                  <c:v>0</c:v>
                </c:pt>
                <c:pt idx="56" formatCode="General">
                  <c:v>7.01</c:v>
                </c:pt>
                <c:pt idx="57">
                  <c:v>5.4863999999999997</c:v>
                </c:pt>
                <c:pt idx="58">
                  <c:v>4.5720000000000001</c:v>
                </c:pt>
                <c:pt idx="59">
                  <c:v>3.3527999999999998</c:v>
                </c:pt>
                <c:pt idx="60">
                  <c:v>2.4384000000000001</c:v>
                </c:pt>
                <c:pt idx="61">
                  <c:v>3.6576</c:v>
                </c:pt>
                <c:pt idx="62">
                  <c:v>2.4384000000000001</c:v>
                </c:pt>
                <c:pt idx="63">
                  <c:v>2.1335999999999999</c:v>
                </c:pt>
                <c:pt idx="64">
                  <c:v>2.7431999999999999</c:v>
                </c:pt>
                <c:pt idx="65">
                  <c:v>0</c:v>
                </c:pt>
                <c:pt idx="66">
                  <c:v>9.7536000000000005</c:v>
                </c:pt>
                <c:pt idx="67">
                  <c:v>10.972799999999999</c:v>
                </c:pt>
                <c:pt idx="68">
                  <c:v>7.9248000000000003</c:v>
                </c:pt>
                <c:pt idx="69">
                  <c:v>5.4863999999999997</c:v>
                </c:pt>
                <c:pt idx="70">
                  <c:v>5.7911999999999999</c:v>
                </c:pt>
                <c:pt idx="71">
                  <c:v>5.4863999999999997</c:v>
                </c:pt>
                <c:pt idx="72">
                  <c:v>4.5720000000000001</c:v>
                </c:pt>
                <c:pt idx="73">
                  <c:v>3.3527999999999998</c:v>
                </c:pt>
                <c:pt idx="74">
                  <c:v>6.0960000000000001</c:v>
                </c:pt>
                <c:pt idx="75">
                  <c:v>3.048</c:v>
                </c:pt>
                <c:pt idx="76">
                  <c:v>15.849600000000001</c:v>
                </c:pt>
                <c:pt idx="77">
                  <c:v>14.6304</c:v>
                </c:pt>
                <c:pt idx="78">
                  <c:v>12.192</c:v>
                </c:pt>
                <c:pt idx="79">
                  <c:v>10.058400000000001</c:v>
                </c:pt>
                <c:pt idx="80">
                  <c:v>7.62</c:v>
                </c:pt>
                <c:pt idx="81">
                  <c:v>6.7055999999999996</c:v>
                </c:pt>
                <c:pt idx="82">
                  <c:v>4.8768000000000002</c:v>
                </c:pt>
                <c:pt idx="83">
                  <c:v>2.4384000000000001</c:v>
                </c:pt>
                <c:pt idx="84">
                  <c:v>3.048</c:v>
                </c:pt>
                <c:pt idx="85">
                  <c:v>2.1335999999999999</c:v>
                </c:pt>
                <c:pt idx="86">
                  <c:v>12.4968</c:v>
                </c:pt>
                <c:pt idx="87">
                  <c:v>9.4488000000000003</c:v>
                </c:pt>
                <c:pt idx="88">
                  <c:v>6.7055999999999996</c:v>
                </c:pt>
                <c:pt idx="89">
                  <c:v>6.1</c:v>
                </c:pt>
                <c:pt idx="90">
                  <c:v>4.8768000000000002</c:v>
                </c:pt>
                <c:pt idx="91">
                  <c:v>4.5720000000000001</c:v>
                </c:pt>
                <c:pt idx="92">
                  <c:v>3.048</c:v>
                </c:pt>
                <c:pt idx="93">
                  <c:v>2.4384000000000001</c:v>
                </c:pt>
                <c:pt idx="94">
                  <c:v>1.2192000000000001</c:v>
                </c:pt>
                <c:pt idx="95">
                  <c:v>0</c:v>
                </c:pt>
                <c:pt idx="96">
                  <c:v>25.908000000000001</c:v>
                </c:pt>
                <c:pt idx="97">
                  <c:v>21.945599999999999</c:v>
                </c:pt>
                <c:pt idx="98">
                  <c:v>18.288</c:v>
                </c:pt>
                <c:pt idx="99">
                  <c:v>14.3256</c:v>
                </c:pt>
                <c:pt idx="100">
                  <c:v>13.715999999999999</c:v>
                </c:pt>
                <c:pt idx="101">
                  <c:v>13.715999999999999</c:v>
                </c:pt>
                <c:pt idx="102">
                  <c:v>14.3256</c:v>
                </c:pt>
                <c:pt idx="103">
                  <c:v>13.106400000000001</c:v>
                </c:pt>
                <c:pt idx="104">
                  <c:v>13.106400000000001</c:v>
                </c:pt>
                <c:pt idx="105">
                  <c:v>14.9352</c:v>
                </c:pt>
                <c:pt idx="106">
                  <c:v>15.24</c:v>
                </c:pt>
                <c:pt idx="107">
                  <c:v>17.0688</c:v>
                </c:pt>
                <c:pt idx="108">
                  <c:v>14.6304</c:v>
                </c:pt>
                <c:pt idx="109">
                  <c:v>12.4968</c:v>
                </c:pt>
                <c:pt idx="110">
                  <c:v>12.192</c:v>
                </c:pt>
                <c:pt idx="111">
                  <c:v>6.0960000000000001</c:v>
                </c:pt>
                <c:pt idx="112">
                  <c:v>7.62</c:v>
                </c:pt>
                <c:pt idx="113">
                  <c:v>4.8768000000000002</c:v>
                </c:pt>
                <c:pt idx="114">
                  <c:v>5.4863999999999997</c:v>
                </c:pt>
                <c:pt idx="115">
                  <c:v>7.0103999999999997</c:v>
                </c:pt>
              </c:numCache>
            </c:numRef>
          </c:xVal>
          <c:yVal>
            <c:numRef>
              <c:f>SummDataTable!$BN$2:$BN$117</c:f>
              <c:numCache>
                <c:formatCode>General</c:formatCode>
                <c:ptCount val="116"/>
                <c:pt idx="0">
                  <c:v>0</c:v>
                </c:pt>
                <c:pt idx="1">
                  <c:v>0</c:v>
                </c:pt>
                <c:pt idx="2">
                  <c:v>0</c:v>
                </c:pt>
                <c:pt idx="3">
                  <c:v>103</c:v>
                </c:pt>
                <c:pt idx="4">
                  <c:v>190.5</c:v>
                </c:pt>
              </c:numCache>
            </c:numRef>
          </c:yVal>
          <c:smooth val="0"/>
          <c:extLst>
            <c:ext xmlns:c16="http://schemas.microsoft.com/office/drawing/2014/chart" uri="{C3380CC4-5D6E-409C-BE32-E72D297353CC}">
              <c16:uniqueId val="{00000000-29BD-40C3-B1CD-0B4E6F8E97A5}"/>
            </c:ext>
          </c:extLst>
        </c:ser>
        <c:dLbls>
          <c:showLegendKey val="0"/>
          <c:showVal val="0"/>
          <c:showCatName val="0"/>
          <c:showSerName val="0"/>
          <c:showPercent val="0"/>
          <c:showBubbleSize val="0"/>
        </c:dLbls>
        <c:axId val="1263822680"/>
        <c:axId val="1263823664"/>
      </c:scatterChart>
      <c:valAx>
        <c:axId val="126382268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RCT (cm)</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3823664"/>
        <c:crosses val="autoZero"/>
        <c:crossBetween val="midCat"/>
      </c:valAx>
      <c:valAx>
        <c:axId val="1263823664"/>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Hours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382268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RCT and MinDOonSampleDate - only 1st 0 ea site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SummDataTable!$AZ$1</c:f>
              <c:strCache>
                <c:ptCount val="1"/>
                <c:pt idx="0">
                  <c:v>MinDO_SampleDate</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2700" cap="rnd">
                <a:solidFill>
                  <a:schemeClr val="tx1">
                    <a:lumMod val="65000"/>
                    <a:lumOff val="35000"/>
                  </a:schemeClr>
                </a:solidFill>
                <a:prstDash val="solid"/>
              </a:ln>
              <a:effectLst/>
            </c:spPr>
            <c:trendlineType val="linear"/>
            <c:dispRSqr val="1"/>
            <c:dispEq val="0"/>
            <c:trendlineLbl>
              <c:layout>
                <c:manualLayout>
                  <c:x val="-5.2015529308836399E-2"/>
                  <c:y val="-1.5207421988918052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(SummDataTable!$K$2:$K$6,SummDataTable!$K$9:$K$12,SummDataTable!$K$18:$K$117)</c:f>
              <c:numCache>
                <c:formatCode>0.00</c:formatCode>
                <c:ptCount val="109"/>
                <c:pt idx="0">
                  <c:v>11.2776</c:v>
                </c:pt>
                <c:pt idx="1">
                  <c:v>9.7536000000000005</c:v>
                </c:pt>
                <c:pt idx="2">
                  <c:v>7.0103999999999997</c:v>
                </c:pt>
                <c:pt idx="3">
                  <c:v>4.5720000000000001</c:v>
                </c:pt>
                <c:pt idx="4">
                  <c:v>0</c:v>
                </c:pt>
                <c:pt idx="5">
                  <c:v>11.5824</c:v>
                </c:pt>
                <c:pt idx="6">
                  <c:v>9.7536000000000005</c:v>
                </c:pt>
                <c:pt idx="7">
                  <c:v>7.3151999999999999</c:v>
                </c:pt>
                <c:pt idx="8">
                  <c:v>0</c:v>
                </c:pt>
                <c:pt idx="9">
                  <c:v>20.116800000000001</c:v>
                </c:pt>
                <c:pt idx="10">
                  <c:v>18.5928</c:v>
                </c:pt>
                <c:pt idx="11">
                  <c:v>15.5448</c:v>
                </c:pt>
                <c:pt idx="12">
                  <c:v>15.5448</c:v>
                </c:pt>
                <c:pt idx="13">
                  <c:v>14.3256</c:v>
                </c:pt>
                <c:pt idx="14">
                  <c:v>15.24</c:v>
                </c:pt>
                <c:pt idx="15">
                  <c:v>12.4968</c:v>
                </c:pt>
                <c:pt idx="16">
                  <c:v>14.9352</c:v>
                </c:pt>
                <c:pt idx="17">
                  <c:v>12.801600000000001</c:v>
                </c:pt>
                <c:pt idx="18">
                  <c:v>11.5824</c:v>
                </c:pt>
                <c:pt idx="19">
                  <c:v>15.5448</c:v>
                </c:pt>
                <c:pt idx="20">
                  <c:v>14.9352</c:v>
                </c:pt>
                <c:pt idx="21">
                  <c:v>12.192</c:v>
                </c:pt>
                <c:pt idx="22">
                  <c:v>9.1440000000000001</c:v>
                </c:pt>
                <c:pt idx="23">
                  <c:v>9.7536000000000005</c:v>
                </c:pt>
                <c:pt idx="24">
                  <c:v>8.8391999999999999</c:v>
                </c:pt>
                <c:pt idx="25">
                  <c:v>7.62</c:v>
                </c:pt>
                <c:pt idx="26">
                  <c:v>7.0103999999999997</c:v>
                </c:pt>
                <c:pt idx="27">
                  <c:v>7.0103999999999997</c:v>
                </c:pt>
                <c:pt idx="28">
                  <c:v>6.0960000000000001</c:v>
                </c:pt>
                <c:pt idx="29">
                  <c:v>7.0103999999999997</c:v>
                </c:pt>
                <c:pt idx="30">
                  <c:v>4.8768000000000002</c:v>
                </c:pt>
                <c:pt idx="31">
                  <c:v>4.5720000000000001</c:v>
                </c:pt>
                <c:pt idx="32">
                  <c:v>3.3527999999999998</c:v>
                </c:pt>
                <c:pt idx="33">
                  <c:v>2.7431999999999999</c:v>
                </c:pt>
                <c:pt idx="34">
                  <c:v>3.3527999999999998</c:v>
                </c:pt>
                <c:pt idx="35">
                  <c:v>1.524</c:v>
                </c:pt>
                <c:pt idx="36">
                  <c:v>2.7431999999999999</c:v>
                </c:pt>
                <c:pt idx="37">
                  <c:v>3.3527999999999998</c:v>
                </c:pt>
                <c:pt idx="38">
                  <c:v>1.524</c:v>
                </c:pt>
                <c:pt idx="40">
                  <c:v>7.9248000000000003</c:v>
                </c:pt>
                <c:pt idx="41">
                  <c:v>6.7055999999999996</c:v>
                </c:pt>
                <c:pt idx="42">
                  <c:v>5.7911999999999999</c:v>
                </c:pt>
                <c:pt idx="43">
                  <c:v>4.8768000000000002</c:v>
                </c:pt>
                <c:pt idx="44">
                  <c:v>5.7911999999999999</c:v>
                </c:pt>
                <c:pt idx="45">
                  <c:v>0</c:v>
                </c:pt>
                <c:pt idx="46">
                  <c:v>0</c:v>
                </c:pt>
                <c:pt idx="47">
                  <c:v>5.4863999999999997</c:v>
                </c:pt>
                <c:pt idx="48">
                  <c:v>0</c:v>
                </c:pt>
                <c:pt idx="49" formatCode="General">
                  <c:v>7.01</c:v>
                </c:pt>
                <c:pt idx="50">
                  <c:v>5.4863999999999997</c:v>
                </c:pt>
                <c:pt idx="51">
                  <c:v>4.5720000000000001</c:v>
                </c:pt>
                <c:pt idx="52">
                  <c:v>3.3527999999999998</c:v>
                </c:pt>
                <c:pt idx="53">
                  <c:v>2.4384000000000001</c:v>
                </c:pt>
                <c:pt idx="54">
                  <c:v>3.6576</c:v>
                </c:pt>
                <c:pt idx="55">
                  <c:v>2.4384000000000001</c:v>
                </c:pt>
                <c:pt idx="56">
                  <c:v>2.1335999999999999</c:v>
                </c:pt>
                <c:pt idx="57">
                  <c:v>2.7431999999999999</c:v>
                </c:pt>
                <c:pt idx="58">
                  <c:v>0</c:v>
                </c:pt>
                <c:pt idx="59">
                  <c:v>9.7536000000000005</c:v>
                </c:pt>
                <c:pt idx="60">
                  <c:v>10.972799999999999</c:v>
                </c:pt>
                <c:pt idx="61">
                  <c:v>7.9248000000000003</c:v>
                </c:pt>
                <c:pt idx="62">
                  <c:v>5.4863999999999997</c:v>
                </c:pt>
                <c:pt idx="63">
                  <c:v>5.7911999999999999</c:v>
                </c:pt>
                <c:pt idx="64">
                  <c:v>5.4863999999999997</c:v>
                </c:pt>
                <c:pt idx="65">
                  <c:v>4.5720000000000001</c:v>
                </c:pt>
                <c:pt idx="66">
                  <c:v>3.3527999999999998</c:v>
                </c:pt>
                <c:pt idx="67">
                  <c:v>6.0960000000000001</c:v>
                </c:pt>
                <c:pt idx="68">
                  <c:v>3.048</c:v>
                </c:pt>
                <c:pt idx="69">
                  <c:v>15.849600000000001</c:v>
                </c:pt>
                <c:pt idx="70">
                  <c:v>14.6304</c:v>
                </c:pt>
                <c:pt idx="71">
                  <c:v>12.192</c:v>
                </c:pt>
                <c:pt idx="72">
                  <c:v>10.058400000000001</c:v>
                </c:pt>
                <c:pt idx="73">
                  <c:v>7.62</c:v>
                </c:pt>
                <c:pt idx="74">
                  <c:v>6.7055999999999996</c:v>
                </c:pt>
                <c:pt idx="75">
                  <c:v>4.8768000000000002</c:v>
                </c:pt>
                <c:pt idx="76">
                  <c:v>2.4384000000000001</c:v>
                </c:pt>
                <c:pt idx="77">
                  <c:v>3.048</c:v>
                </c:pt>
                <c:pt idx="78">
                  <c:v>2.1335999999999999</c:v>
                </c:pt>
                <c:pt idx="79">
                  <c:v>12.4968</c:v>
                </c:pt>
                <c:pt idx="80">
                  <c:v>9.4488000000000003</c:v>
                </c:pt>
                <c:pt idx="81">
                  <c:v>6.7055999999999996</c:v>
                </c:pt>
                <c:pt idx="82">
                  <c:v>6.1</c:v>
                </c:pt>
                <c:pt idx="83">
                  <c:v>4.8768000000000002</c:v>
                </c:pt>
                <c:pt idx="84">
                  <c:v>4.5720000000000001</c:v>
                </c:pt>
                <c:pt idx="85">
                  <c:v>3.048</c:v>
                </c:pt>
                <c:pt idx="86">
                  <c:v>2.4384000000000001</c:v>
                </c:pt>
                <c:pt idx="87">
                  <c:v>1.2192000000000001</c:v>
                </c:pt>
                <c:pt idx="88">
                  <c:v>0</c:v>
                </c:pt>
                <c:pt idx="89">
                  <c:v>25.908000000000001</c:v>
                </c:pt>
                <c:pt idx="90">
                  <c:v>21.945599999999999</c:v>
                </c:pt>
                <c:pt idx="91">
                  <c:v>18.288</c:v>
                </c:pt>
                <c:pt idx="92">
                  <c:v>14.3256</c:v>
                </c:pt>
                <c:pt idx="93">
                  <c:v>13.715999999999999</c:v>
                </c:pt>
                <c:pt idx="94">
                  <c:v>13.715999999999999</c:v>
                </c:pt>
                <c:pt idx="95">
                  <c:v>14.3256</c:v>
                </c:pt>
                <c:pt idx="96">
                  <c:v>13.106400000000001</c:v>
                </c:pt>
                <c:pt idx="97">
                  <c:v>13.106400000000001</c:v>
                </c:pt>
                <c:pt idx="98">
                  <c:v>14.9352</c:v>
                </c:pt>
                <c:pt idx="99">
                  <c:v>15.24</c:v>
                </c:pt>
                <c:pt idx="100">
                  <c:v>17.0688</c:v>
                </c:pt>
                <c:pt idx="101">
                  <c:v>14.6304</c:v>
                </c:pt>
                <c:pt idx="102">
                  <c:v>12.4968</c:v>
                </c:pt>
                <c:pt idx="103">
                  <c:v>12.192</c:v>
                </c:pt>
                <c:pt idx="104">
                  <c:v>6.0960000000000001</c:v>
                </c:pt>
                <c:pt idx="105">
                  <c:v>7.62</c:v>
                </c:pt>
                <c:pt idx="106">
                  <c:v>4.8768000000000002</c:v>
                </c:pt>
                <c:pt idx="107">
                  <c:v>5.4863999999999997</c:v>
                </c:pt>
                <c:pt idx="108">
                  <c:v>7.0103999999999997</c:v>
                </c:pt>
              </c:numCache>
            </c:numRef>
          </c:xVal>
          <c:yVal>
            <c:numRef>
              <c:f>(SummDataTable!$AZ$2:$AZ$6,SummDataTable!$AZ$9:$AZ$12,SummDataTable!$AZ$18:$AZ$117)</c:f>
              <c:numCache>
                <c:formatCode>0.00</c:formatCode>
                <c:ptCount val="109"/>
                <c:pt idx="0">
                  <c:v>7.19</c:v>
                </c:pt>
                <c:pt idx="1">
                  <c:v>7.31</c:v>
                </c:pt>
                <c:pt idx="2">
                  <c:v>6.86</c:v>
                </c:pt>
                <c:pt idx="3">
                  <c:v>5</c:v>
                </c:pt>
                <c:pt idx="4">
                  <c:v>1.1499999999999999</c:v>
                </c:pt>
                <c:pt idx="5">
                  <c:v>6.97</c:v>
                </c:pt>
                <c:pt idx="6">
                  <c:v>6.08</c:v>
                </c:pt>
                <c:pt idx="7">
                  <c:v>4.16</c:v>
                </c:pt>
                <c:pt idx="8">
                  <c:v>1.41</c:v>
                </c:pt>
                <c:pt idx="9">
                  <c:v>8.0399999999999991</c:v>
                </c:pt>
                <c:pt idx="10">
                  <c:v>7.93</c:v>
                </c:pt>
                <c:pt idx="11">
                  <c:v>6.77</c:v>
                </c:pt>
                <c:pt idx="12">
                  <c:v>5.91</c:v>
                </c:pt>
                <c:pt idx="13">
                  <c:v>4.7699999999999996</c:v>
                </c:pt>
                <c:pt idx="14">
                  <c:v>3.3</c:v>
                </c:pt>
                <c:pt idx="15">
                  <c:v>0</c:v>
                </c:pt>
                <c:pt idx="16">
                  <c:v>3.9</c:v>
                </c:pt>
                <c:pt idx="17">
                  <c:v>4.74</c:v>
                </c:pt>
                <c:pt idx="18">
                  <c:v>7.59</c:v>
                </c:pt>
                <c:pt idx="19">
                  <c:v>8.44</c:v>
                </c:pt>
                <c:pt idx="20">
                  <c:v>8.1999999999999993</c:v>
                </c:pt>
                <c:pt idx="21">
                  <c:v>6.71</c:v>
                </c:pt>
                <c:pt idx="22">
                  <c:v>8.35</c:v>
                </c:pt>
                <c:pt idx="23">
                  <c:v>7.53</c:v>
                </c:pt>
                <c:pt idx="24">
                  <c:v>7.32</c:v>
                </c:pt>
                <c:pt idx="25">
                  <c:v>1.55</c:v>
                </c:pt>
                <c:pt idx="26">
                  <c:v>6.47</c:v>
                </c:pt>
                <c:pt idx="27">
                  <c:v>7.25</c:v>
                </c:pt>
                <c:pt idx="28">
                  <c:v>9.2100000000000009</c:v>
                </c:pt>
                <c:pt idx="29">
                  <c:v>8.69</c:v>
                </c:pt>
                <c:pt idx="30">
                  <c:v>7.48</c:v>
                </c:pt>
                <c:pt idx="31">
                  <c:v>7.09</c:v>
                </c:pt>
                <c:pt idx="32">
                  <c:v>6.3</c:v>
                </c:pt>
                <c:pt idx="33">
                  <c:v>6.65</c:v>
                </c:pt>
                <c:pt idx="34">
                  <c:v>6.39</c:v>
                </c:pt>
                <c:pt idx="35">
                  <c:v>0.75</c:v>
                </c:pt>
                <c:pt idx="36">
                  <c:v>3.18</c:v>
                </c:pt>
                <c:pt idx="37">
                  <c:v>6.97</c:v>
                </c:pt>
                <c:pt idx="38">
                  <c:v>4.2699999999999996</c:v>
                </c:pt>
                <c:pt idx="39">
                  <c:v>8.9499999999999993</c:v>
                </c:pt>
                <c:pt idx="40">
                  <c:v>7.75</c:v>
                </c:pt>
                <c:pt idx="41">
                  <c:v>5.64</c:v>
                </c:pt>
                <c:pt idx="42">
                  <c:v>5.38</c:v>
                </c:pt>
                <c:pt idx="43">
                  <c:v>6.76</c:v>
                </c:pt>
                <c:pt idx="44">
                  <c:v>6.36</c:v>
                </c:pt>
                <c:pt idx="45">
                  <c:v>1.55</c:v>
                </c:pt>
                <c:pt idx="46">
                  <c:v>3.56</c:v>
                </c:pt>
                <c:pt idx="47">
                  <c:v>5.91</c:v>
                </c:pt>
                <c:pt idx="48">
                  <c:v>5.78</c:v>
                </c:pt>
                <c:pt idx="49">
                  <c:v>7.65</c:v>
                </c:pt>
                <c:pt idx="50">
                  <c:v>6.46</c:v>
                </c:pt>
                <c:pt idx="51">
                  <c:v>5.46</c:v>
                </c:pt>
                <c:pt idx="52">
                  <c:v>3.84</c:v>
                </c:pt>
                <c:pt idx="53">
                  <c:v>3.3</c:v>
                </c:pt>
                <c:pt idx="54">
                  <c:v>3.41</c:v>
                </c:pt>
                <c:pt idx="55">
                  <c:v>0</c:v>
                </c:pt>
                <c:pt idx="56">
                  <c:v>1.34</c:v>
                </c:pt>
                <c:pt idx="57">
                  <c:v>4.97</c:v>
                </c:pt>
                <c:pt idx="58">
                  <c:v>3.82</c:v>
                </c:pt>
                <c:pt idx="59">
                  <c:v>8.17</c:v>
                </c:pt>
                <c:pt idx="60">
                  <c:v>7.85</c:v>
                </c:pt>
                <c:pt idx="61">
                  <c:v>6.26</c:v>
                </c:pt>
                <c:pt idx="62">
                  <c:v>5.78</c:v>
                </c:pt>
                <c:pt idx="63">
                  <c:v>4.78</c:v>
                </c:pt>
                <c:pt idx="64">
                  <c:v>4.4000000000000004</c:v>
                </c:pt>
                <c:pt idx="65">
                  <c:v>0</c:v>
                </c:pt>
                <c:pt idx="66">
                  <c:v>0.03</c:v>
                </c:pt>
                <c:pt idx="67">
                  <c:v>7.28</c:v>
                </c:pt>
                <c:pt idx="68">
                  <c:v>2.78</c:v>
                </c:pt>
                <c:pt idx="69">
                  <c:v>8.23</c:v>
                </c:pt>
                <c:pt idx="70">
                  <c:v>7.84</c:v>
                </c:pt>
                <c:pt idx="71">
                  <c:v>7.38</c:v>
                </c:pt>
                <c:pt idx="72">
                  <c:v>6.64</c:v>
                </c:pt>
                <c:pt idx="73">
                  <c:v>6.43</c:v>
                </c:pt>
                <c:pt idx="74">
                  <c:v>6.16</c:v>
                </c:pt>
                <c:pt idx="75">
                  <c:v>5.42</c:v>
                </c:pt>
                <c:pt idx="76">
                  <c:v>4.88</c:v>
                </c:pt>
                <c:pt idx="77">
                  <c:v>5.18</c:v>
                </c:pt>
                <c:pt idx="78">
                  <c:v>4.7699999999999996</c:v>
                </c:pt>
                <c:pt idx="79">
                  <c:v>8.08</c:v>
                </c:pt>
                <c:pt idx="80">
                  <c:v>7.53</c:v>
                </c:pt>
                <c:pt idx="81">
                  <c:v>7.4</c:v>
                </c:pt>
                <c:pt idx="82">
                  <c:v>6.53</c:v>
                </c:pt>
                <c:pt idx="83">
                  <c:v>5.7</c:v>
                </c:pt>
                <c:pt idx="84">
                  <c:v>3.92</c:v>
                </c:pt>
                <c:pt idx="85">
                  <c:v>0.47</c:v>
                </c:pt>
                <c:pt idx="86">
                  <c:v>1.87</c:v>
                </c:pt>
                <c:pt idx="87">
                  <c:v>0.64</c:v>
                </c:pt>
                <c:pt idx="88">
                  <c:v>0.39</c:v>
                </c:pt>
                <c:pt idx="89">
                  <c:v>9.15</c:v>
                </c:pt>
                <c:pt idx="90">
                  <c:v>8.81</c:v>
                </c:pt>
                <c:pt idx="91">
                  <c:v>8.1300000000000008</c:v>
                </c:pt>
                <c:pt idx="92">
                  <c:v>8.1199999999999992</c:v>
                </c:pt>
                <c:pt idx="93">
                  <c:v>7.9</c:v>
                </c:pt>
                <c:pt idx="94">
                  <c:v>8.2200000000000006</c:v>
                </c:pt>
                <c:pt idx="95">
                  <c:v>7.71</c:v>
                </c:pt>
                <c:pt idx="96">
                  <c:v>8.41</c:v>
                </c:pt>
                <c:pt idx="97">
                  <c:v>8.33</c:v>
                </c:pt>
                <c:pt idx="98">
                  <c:v>9.0299999999999994</c:v>
                </c:pt>
                <c:pt idx="99">
                  <c:v>8.85</c:v>
                </c:pt>
                <c:pt idx="100">
                  <c:v>8.6</c:v>
                </c:pt>
                <c:pt idx="101">
                  <c:v>8.6300000000000008</c:v>
                </c:pt>
                <c:pt idx="102">
                  <c:v>8.31</c:v>
                </c:pt>
                <c:pt idx="103">
                  <c:v>7.72</c:v>
                </c:pt>
                <c:pt idx="104">
                  <c:v>8.31</c:v>
                </c:pt>
                <c:pt idx="105">
                  <c:v>8.56</c:v>
                </c:pt>
                <c:pt idx="106">
                  <c:v>9.24</c:v>
                </c:pt>
                <c:pt idx="107">
                  <c:v>9.34</c:v>
                </c:pt>
                <c:pt idx="108">
                  <c:v>9.9600000000000009</c:v>
                </c:pt>
              </c:numCache>
            </c:numRef>
          </c:yVal>
          <c:smooth val="0"/>
          <c:extLst>
            <c:ext xmlns:c16="http://schemas.microsoft.com/office/drawing/2014/chart" uri="{C3380CC4-5D6E-409C-BE32-E72D297353CC}">
              <c16:uniqueId val="{00000000-C070-4E01-B1EB-CF50B970B2A3}"/>
            </c:ext>
          </c:extLst>
        </c:ser>
        <c:dLbls>
          <c:showLegendKey val="0"/>
          <c:showVal val="0"/>
          <c:showCatName val="0"/>
          <c:showSerName val="0"/>
          <c:showPercent val="0"/>
          <c:showBubbleSize val="0"/>
        </c:dLbls>
        <c:axId val="1263822680"/>
        <c:axId val="1263823664"/>
      </c:scatterChart>
      <c:valAx>
        <c:axId val="126382268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RCT (cm)</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3823664"/>
        <c:crosses val="autoZero"/>
        <c:crossBetween val="midCat"/>
      </c:valAx>
      <c:valAx>
        <c:axId val="12638236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Min DO Sample Date (mg/L)</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382268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RCT and AvgDOonSampleDate - only 1st 0 ea site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SummDataTable!$BC$1</c:f>
              <c:strCache>
                <c:ptCount val="1"/>
                <c:pt idx="0">
                  <c:v>AvgDO_SampleDate</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2700" cap="rnd">
                <a:solidFill>
                  <a:schemeClr val="tx1">
                    <a:lumMod val="65000"/>
                    <a:lumOff val="35000"/>
                  </a:schemeClr>
                </a:solidFill>
                <a:prstDash val="solid"/>
              </a:ln>
              <a:effectLst/>
            </c:spPr>
            <c:trendlineType val="linear"/>
            <c:dispRSqr val="1"/>
            <c:dispEq val="0"/>
            <c:trendlineLbl>
              <c:layout>
                <c:manualLayout>
                  <c:x val="-5.2015529308836399E-2"/>
                  <c:y val="-1.5207421988918052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(SummDataTable!$K$2:$K$6,SummDataTable!$K$9:$K$12,SummDataTable!$K$18:$K$117)</c:f>
              <c:numCache>
                <c:formatCode>0.00</c:formatCode>
                <c:ptCount val="109"/>
                <c:pt idx="0">
                  <c:v>11.2776</c:v>
                </c:pt>
                <c:pt idx="1">
                  <c:v>9.7536000000000005</c:v>
                </c:pt>
                <c:pt idx="2">
                  <c:v>7.0103999999999997</c:v>
                </c:pt>
                <c:pt idx="3">
                  <c:v>4.5720000000000001</c:v>
                </c:pt>
                <c:pt idx="4">
                  <c:v>0</c:v>
                </c:pt>
                <c:pt idx="5">
                  <c:v>11.5824</c:v>
                </c:pt>
                <c:pt idx="6">
                  <c:v>9.7536000000000005</c:v>
                </c:pt>
                <c:pt idx="7">
                  <c:v>7.3151999999999999</c:v>
                </c:pt>
                <c:pt idx="8">
                  <c:v>0</c:v>
                </c:pt>
                <c:pt idx="9">
                  <c:v>20.116800000000001</c:v>
                </c:pt>
                <c:pt idx="10">
                  <c:v>18.5928</c:v>
                </c:pt>
                <c:pt idx="11">
                  <c:v>15.5448</c:v>
                </c:pt>
                <c:pt idx="12">
                  <c:v>15.5448</c:v>
                </c:pt>
                <c:pt idx="13">
                  <c:v>14.3256</c:v>
                </c:pt>
                <c:pt idx="14">
                  <c:v>15.24</c:v>
                </c:pt>
                <c:pt idx="15">
                  <c:v>12.4968</c:v>
                </c:pt>
                <c:pt idx="16">
                  <c:v>14.9352</c:v>
                </c:pt>
                <c:pt idx="17">
                  <c:v>12.801600000000001</c:v>
                </c:pt>
                <c:pt idx="18">
                  <c:v>11.5824</c:v>
                </c:pt>
                <c:pt idx="19">
                  <c:v>15.5448</c:v>
                </c:pt>
                <c:pt idx="20">
                  <c:v>14.9352</c:v>
                </c:pt>
                <c:pt idx="21">
                  <c:v>12.192</c:v>
                </c:pt>
                <c:pt idx="22">
                  <c:v>9.1440000000000001</c:v>
                </c:pt>
                <c:pt idx="23">
                  <c:v>9.7536000000000005</c:v>
                </c:pt>
                <c:pt idx="24">
                  <c:v>8.8391999999999999</c:v>
                </c:pt>
                <c:pt idx="25">
                  <c:v>7.62</c:v>
                </c:pt>
                <c:pt idx="26">
                  <c:v>7.0103999999999997</c:v>
                </c:pt>
                <c:pt idx="27">
                  <c:v>7.0103999999999997</c:v>
                </c:pt>
                <c:pt idx="28">
                  <c:v>6.0960000000000001</c:v>
                </c:pt>
                <c:pt idx="29">
                  <c:v>7.0103999999999997</c:v>
                </c:pt>
                <c:pt idx="30">
                  <c:v>4.8768000000000002</c:v>
                </c:pt>
                <c:pt idx="31">
                  <c:v>4.5720000000000001</c:v>
                </c:pt>
                <c:pt idx="32">
                  <c:v>3.3527999999999998</c:v>
                </c:pt>
                <c:pt idx="33">
                  <c:v>2.7431999999999999</c:v>
                </c:pt>
                <c:pt idx="34">
                  <c:v>3.3527999999999998</c:v>
                </c:pt>
                <c:pt idx="35">
                  <c:v>1.524</c:v>
                </c:pt>
                <c:pt idx="36">
                  <c:v>2.7431999999999999</c:v>
                </c:pt>
                <c:pt idx="37">
                  <c:v>3.3527999999999998</c:v>
                </c:pt>
                <c:pt idx="38">
                  <c:v>1.524</c:v>
                </c:pt>
                <c:pt idx="40">
                  <c:v>7.9248000000000003</c:v>
                </c:pt>
                <c:pt idx="41">
                  <c:v>6.7055999999999996</c:v>
                </c:pt>
                <c:pt idx="42">
                  <c:v>5.7911999999999999</c:v>
                </c:pt>
                <c:pt idx="43">
                  <c:v>4.8768000000000002</c:v>
                </c:pt>
                <c:pt idx="44">
                  <c:v>5.7911999999999999</c:v>
                </c:pt>
                <c:pt idx="45">
                  <c:v>0</c:v>
                </c:pt>
                <c:pt idx="46">
                  <c:v>0</c:v>
                </c:pt>
                <c:pt idx="47">
                  <c:v>5.4863999999999997</c:v>
                </c:pt>
                <c:pt idx="48">
                  <c:v>0</c:v>
                </c:pt>
                <c:pt idx="49" formatCode="General">
                  <c:v>7.01</c:v>
                </c:pt>
                <c:pt idx="50">
                  <c:v>5.4863999999999997</c:v>
                </c:pt>
                <c:pt idx="51">
                  <c:v>4.5720000000000001</c:v>
                </c:pt>
                <c:pt idx="52">
                  <c:v>3.3527999999999998</c:v>
                </c:pt>
                <c:pt idx="53">
                  <c:v>2.4384000000000001</c:v>
                </c:pt>
                <c:pt idx="54">
                  <c:v>3.6576</c:v>
                </c:pt>
                <c:pt idx="55">
                  <c:v>2.4384000000000001</c:v>
                </c:pt>
                <c:pt idx="56">
                  <c:v>2.1335999999999999</c:v>
                </c:pt>
                <c:pt idx="57">
                  <c:v>2.7431999999999999</c:v>
                </c:pt>
                <c:pt idx="58">
                  <c:v>0</c:v>
                </c:pt>
                <c:pt idx="59">
                  <c:v>9.7536000000000005</c:v>
                </c:pt>
                <c:pt idx="60">
                  <c:v>10.972799999999999</c:v>
                </c:pt>
                <c:pt idx="61">
                  <c:v>7.9248000000000003</c:v>
                </c:pt>
                <c:pt idx="62">
                  <c:v>5.4863999999999997</c:v>
                </c:pt>
                <c:pt idx="63">
                  <c:v>5.7911999999999999</c:v>
                </c:pt>
                <c:pt idx="64">
                  <c:v>5.4863999999999997</c:v>
                </c:pt>
                <c:pt idx="65">
                  <c:v>4.5720000000000001</c:v>
                </c:pt>
                <c:pt idx="66">
                  <c:v>3.3527999999999998</c:v>
                </c:pt>
                <c:pt idx="67">
                  <c:v>6.0960000000000001</c:v>
                </c:pt>
                <c:pt idx="68">
                  <c:v>3.048</c:v>
                </c:pt>
                <c:pt idx="69">
                  <c:v>15.849600000000001</c:v>
                </c:pt>
                <c:pt idx="70">
                  <c:v>14.6304</c:v>
                </c:pt>
                <c:pt idx="71">
                  <c:v>12.192</c:v>
                </c:pt>
                <c:pt idx="72">
                  <c:v>10.058400000000001</c:v>
                </c:pt>
                <c:pt idx="73">
                  <c:v>7.62</c:v>
                </c:pt>
                <c:pt idx="74">
                  <c:v>6.7055999999999996</c:v>
                </c:pt>
                <c:pt idx="75">
                  <c:v>4.8768000000000002</c:v>
                </c:pt>
                <c:pt idx="76">
                  <c:v>2.4384000000000001</c:v>
                </c:pt>
                <c:pt idx="77">
                  <c:v>3.048</c:v>
                </c:pt>
                <c:pt idx="78">
                  <c:v>2.1335999999999999</c:v>
                </c:pt>
                <c:pt idx="79">
                  <c:v>12.4968</c:v>
                </c:pt>
                <c:pt idx="80">
                  <c:v>9.4488000000000003</c:v>
                </c:pt>
                <c:pt idx="81">
                  <c:v>6.7055999999999996</c:v>
                </c:pt>
                <c:pt idx="82">
                  <c:v>6.1</c:v>
                </c:pt>
                <c:pt idx="83">
                  <c:v>4.8768000000000002</c:v>
                </c:pt>
                <c:pt idx="84">
                  <c:v>4.5720000000000001</c:v>
                </c:pt>
                <c:pt idx="85">
                  <c:v>3.048</c:v>
                </c:pt>
                <c:pt idx="86">
                  <c:v>2.4384000000000001</c:v>
                </c:pt>
                <c:pt idx="87">
                  <c:v>1.2192000000000001</c:v>
                </c:pt>
                <c:pt idx="88">
                  <c:v>0</c:v>
                </c:pt>
                <c:pt idx="89">
                  <c:v>25.908000000000001</c:v>
                </c:pt>
                <c:pt idx="90">
                  <c:v>21.945599999999999</c:v>
                </c:pt>
                <c:pt idx="91">
                  <c:v>18.288</c:v>
                </c:pt>
                <c:pt idx="92">
                  <c:v>14.3256</c:v>
                </c:pt>
                <c:pt idx="93">
                  <c:v>13.715999999999999</c:v>
                </c:pt>
                <c:pt idx="94">
                  <c:v>13.715999999999999</c:v>
                </c:pt>
                <c:pt idx="95">
                  <c:v>14.3256</c:v>
                </c:pt>
                <c:pt idx="96">
                  <c:v>13.106400000000001</c:v>
                </c:pt>
                <c:pt idx="97">
                  <c:v>13.106400000000001</c:v>
                </c:pt>
                <c:pt idx="98">
                  <c:v>14.9352</c:v>
                </c:pt>
                <c:pt idx="99">
                  <c:v>15.24</c:v>
                </c:pt>
                <c:pt idx="100">
                  <c:v>17.0688</c:v>
                </c:pt>
                <c:pt idx="101">
                  <c:v>14.6304</c:v>
                </c:pt>
                <c:pt idx="102">
                  <c:v>12.4968</c:v>
                </c:pt>
                <c:pt idx="103">
                  <c:v>12.192</c:v>
                </c:pt>
                <c:pt idx="104">
                  <c:v>6.0960000000000001</c:v>
                </c:pt>
                <c:pt idx="105">
                  <c:v>7.62</c:v>
                </c:pt>
                <c:pt idx="106">
                  <c:v>4.8768000000000002</c:v>
                </c:pt>
                <c:pt idx="107">
                  <c:v>5.4863999999999997</c:v>
                </c:pt>
                <c:pt idx="108">
                  <c:v>7.0103999999999997</c:v>
                </c:pt>
              </c:numCache>
            </c:numRef>
          </c:xVal>
          <c:yVal>
            <c:numRef>
              <c:f>(SummDataTable!$BC$2:$BC$6,SummDataTable!$BC$9:$BC$12,SummDataTable!$BC$18:$BC$117)</c:f>
              <c:numCache>
                <c:formatCode>0.00</c:formatCode>
                <c:ptCount val="109"/>
                <c:pt idx="0">
                  <c:v>7.7157894736842101</c:v>
                </c:pt>
                <c:pt idx="1">
                  <c:v>7.9387500000000015</c:v>
                </c:pt>
                <c:pt idx="2">
                  <c:v>8.2110416666666666</c:v>
                </c:pt>
                <c:pt idx="3">
                  <c:v>5.5615624999999982</c:v>
                </c:pt>
                <c:pt idx="4">
                  <c:v>1.7661458333333322</c:v>
                </c:pt>
                <c:pt idx="5">
                  <c:v>7.3073913043478287</c:v>
                </c:pt>
                <c:pt idx="6">
                  <c:v>6.319687499999997</c:v>
                </c:pt>
                <c:pt idx="7">
                  <c:v>4.5886458333333309</c:v>
                </c:pt>
                <c:pt idx="8">
                  <c:v>1.8635416666666658</c:v>
                </c:pt>
                <c:pt idx="9">
                  <c:v>8.5820338983050828</c:v>
                </c:pt>
                <c:pt idx="10">
                  <c:v>8.2655208333333317</c:v>
                </c:pt>
                <c:pt idx="11">
                  <c:v>7.5252083333333326</c:v>
                </c:pt>
                <c:pt idx="12">
                  <c:v>6.9889583333333318</c:v>
                </c:pt>
                <c:pt idx="13">
                  <c:v>7.3067708333333314</c:v>
                </c:pt>
                <c:pt idx="14">
                  <c:v>6.1220833333333333</c:v>
                </c:pt>
                <c:pt idx="15">
                  <c:v>2.9688541666666666</c:v>
                </c:pt>
                <c:pt idx="16">
                  <c:v>5.7152083333333321</c:v>
                </c:pt>
                <c:pt idx="17">
                  <c:v>6.1087499999999997</c:v>
                </c:pt>
                <c:pt idx="18">
                  <c:v>7.9902777777777771</c:v>
                </c:pt>
                <c:pt idx="19">
                  <c:v>9.1218367346938773</c:v>
                </c:pt>
                <c:pt idx="20">
                  <c:v>8.9602083333333322</c:v>
                </c:pt>
                <c:pt idx="21">
                  <c:v>8.6646875000000012</c:v>
                </c:pt>
                <c:pt idx="22">
                  <c:v>8.7693749999999984</c:v>
                </c:pt>
                <c:pt idx="23">
                  <c:v>8.568229166666665</c:v>
                </c:pt>
                <c:pt idx="24">
                  <c:v>8.3372916666666708</c:v>
                </c:pt>
                <c:pt idx="25">
                  <c:v>5.2211458333333338</c:v>
                </c:pt>
                <c:pt idx="26">
                  <c:v>7.3021874999999952</c:v>
                </c:pt>
                <c:pt idx="27">
                  <c:v>8.3638541666666679</c:v>
                </c:pt>
                <c:pt idx="28">
                  <c:v>9.5054545454545458</c:v>
                </c:pt>
                <c:pt idx="29">
                  <c:v>8.8983333333333352</c:v>
                </c:pt>
                <c:pt idx="30">
                  <c:v>7.8333333333333348</c:v>
                </c:pt>
                <c:pt idx="31">
                  <c:v>7.4460416666666633</c:v>
                </c:pt>
                <c:pt idx="32">
                  <c:v>7.0458333333333334</c:v>
                </c:pt>
                <c:pt idx="33">
                  <c:v>8.9447916666666689</c:v>
                </c:pt>
                <c:pt idx="34">
                  <c:v>6.8656249999999988</c:v>
                </c:pt>
                <c:pt idx="35">
                  <c:v>5.6721875000000024</c:v>
                </c:pt>
                <c:pt idx="36">
                  <c:v>6.5451041666666683</c:v>
                </c:pt>
                <c:pt idx="37">
                  <c:v>8.3684374999999971</c:v>
                </c:pt>
                <c:pt idx="38">
                  <c:v>7.2257692307692318</c:v>
                </c:pt>
                <c:pt idx="39">
                  <c:v>9.3030909090909102</c:v>
                </c:pt>
                <c:pt idx="40">
                  <c:v>8.6419791666666654</c:v>
                </c:pt>
                <c:pt idx="41">
                  <c:v>6.8326041666666653</c:v>
                </c:pt>
                <c:pt idx="42">
                  <c:v>6.6627083333333337</c:v>
                </c:pt>
                <c:pt idx="43">
                  <c:v>7.3228125000000013</c:v>
                </c:pt>
                <c:pt idx="44">
                  <c:v>7.0131249999999978</c:v>
                </c:pt>
                <c:pt idx="45">
                  <c:v>2.2678125000000007</c:v>
                </c:pt>
                <c:pt idx="46">
                  <c:v>4.1984375000000016</c:v>
                </c:pt>
                <c:pt idx="47">
                  <c:v>8.025520833333335</c:v>
                </c:pt>
                <c:pt idx="48">
                  <c:v>6.0628571428571432</c:v>
                </c:pt>
                <c:pt idx="49">
                  <c:v>8.2217857142857138</c:v>
                </c:pt>
                <c:pt idx="50">
                  <c:v>6.8733333333333348</c:v>
                </c:pt>
                <c:pt idx="51">
                  <c:v>5.7359374999999977</c:v>
                </c:pt>
                <c:pt idx="52">
                  <c:v>4.8747916666666633</c:v>
                </c:pt>
                <c:pt idx="53">
                  <c:v>4.3558333333333348</c:v>
                </c:pt>
                <c:pt idx="54">
                  <c:v>4.1475</c:v>
                </c:pt>
                <c:pt idx="55">
                  <c:v>0.1569791666666667</c:v>
                </c:pt>
                <c:pt idx="56">
                  <c:v>2.9529166666666651</c:v>
                </c:pt>
                <c:pt idx="57">
                  <c:v>5.7828125000000012</c:v>
                </c:pt>
                <c:pt idx="58">
                  <c:v>4.9054237288135596</c:v>
                </c:pt>
                <c:pt idx="59">
                  <c:v>8.5725000000000033</c:v>
                </c:pt>
                <c:pt idx="60">
                  <c:v>8.2113541666666681</c:v>
                </c:pt>
                <c:pt idx="61">
                  <c:v>7.0950000000000024</c:v>
                </c:pt>
                <c:pt idx="62">
                  <c:v>6.9088541666666652</c:v>
                </c:pt>
                <c:pt idx="63">
                  <c:v>5.6018749999999997</c:v>
                </c:pt>
                <c:pt idx="64">
                  <c:v>5.6515624999999989</c:v>
                </c:pt>
                <c:pt idx="65">
                  <c:v>1.5602083333333336</c:v>
                </c:pt>
                <c:pt idx="66">
                  <c:v>3.6671874999999994</c:v>
                </c:pt>
                <c:pt idx="67">
                  <c:v>8.0155208333333334</c:v>
                </c:pt>
                <c:pt idx="68">
                  <c:v>6.140983606557378</c:v>
                </c:pt>
                <c:pt idx="69">
                  <c:v>8.4668421052631579</c:v>
                </c:pt>
                <c:pt idx="70">
                  <c:v>8.3633333333333368</c:v>
                </c:pt>
                <c:pt idx="71">
                  <c:v>8.2398958333333336</c:v>
                </c:pt>
                <c:pt idx="72">
                  <c:v>7.7212500000000004</c:v>
                </c:pt>
                <c:pt idx="73">
                  <c:v>7.8320833333333333</c:v>
                </c:pt>
                <c:pt idx="74">
                  <c:v>6.9884375000000025</c:v>
                </c:pt>
                <c:pt idx="75">
                  <c:v>6.4397916666666672</c:v>
                </c:pt>
                <c:pt idx="76">
                  <c:v>6.0055208333333363</c:v>
                </c:pt>
                <c:pt idx="77">
                  <c:v>5.5984374999999993</c:v>
                </c:pt>
                <c:pt idx="78">
                  <c:v>5.3605</c:v>
                </c:pt>
                <c:pt idx="79">
                  <c:v>8.418571428571429</c:v>
                </c:pt>
                <c:pt idx="80">
                  <c:v>8.0070833333333287</c:v>
                </c:pt>
                <c:pt idx="81">
                  <c:v>7.9539583333333326</c:v>
                </c:pt>
                <c:pt idx="82">
                  <c:v>6.9662499999999996</c:v>
                </c:pt>
                <c:pt idx="83">
                  <c:v>5.9137499999999994</c:v>
                </c:pt>
                <c:pt idx="84">
                  <c:v>4.8902083333333328</c:v>
                </c:pt>
                <c:pt idx="85">
                  <c:v>1.1803124999999999</c:v>
                </c:pt>
                <c:pt idx="86">
                  <c:v>2.4946874999999999</c:v>
                </c:pt>
                <c:pt idx="87">
                  <c:v>1.426770833333334</c:v>
                </c:pt>
                <c:pt idx="88">
                  <c:v>0.73488372093023258</c:v>
                </c:pt>
                <c:pt idx="89">
                  <c:v>9.3692000000000046</c:v>
                </c:pt>
                <c:pt idx="90">
                  <c:v>9.1673958333333339</c:v>
                </c:pt>
                <c:pt idx="91">
                  <c:v>8.9165624999999995</c:v>
                </c:pt>
                <c:pt idx="92">
                  <c:v>8.8826041666666651</c:v>
                </c:pt>
                <c:pt idx="93">
                  <c:v>8.5929166666666639</c:v>
                </c:pt>
                <c:pt idx="94">
                  <c:v>8.8995833333333341</c:v>
                </c:pt>
                <c:pt idx="95">
                  <c:v>8.3185416666666647</c:v>
                </c:pt>
                <c:pt idx="96">
                  <c:v>8.9623958333333338</c:v>
                </c:pt>
                <c:pt idx="97">
                  <c:v>8.7473958333333286</c:v>
                </c:pt>
                <c:pt idx="98">
                  <c:v>9.7958333333333343</c:v>
                </c:pt>
                <c:pt idx="99">
                  <c:v>9.1288135593220385</c:v>
                </c:pt>
                <c:pt idx="100">
                  <c:v>8.9241666666666681</c:v>
                </c:pt>
                <c:pt idx="101">
                  <c:v>9.0221874999999994</c:v>
                </c:pt>
                <c:pt idx="102">
                  <c:v>8.765937500000005</c:v>
                </c:pt>
                <c:pt idx="103">
                  <c:v>8.4893750000000008</c:v>
                </c:pt>
                <c:pt idx="104">
                  <c:v>8.7578125000000018</c:v>
                </c:pt>
                <c:pt idx="105">
                  <c:v>8.7900000000000027</c:v>
                </c:pt>
                <c:pt idx="106">
                  <c:v>9.493645833333332</c:v>
                </c:pt>
                <c:pt idx="107">
                  <c:v>9.5461458333333304</c:v>
                </c:pt>
                <c:pt idx="108">
                  <c:v>10.159444444444446</c:v>
                </c:pt>
              </c:numCache>
            </c:numRef>
          </c:yVal>
          <c:smooth val="0"/>
          <c:extLst>
            <c:ext xmlns:c16="http://schemas.microsoft.com/office/drawing/2014/chart" uri="{C3380CC4-5D6E-409C-BE32-E72D297353CC}">
              <c16:uniqueId val="{00000000-05F3-4C46-B6F4-096B7E54BC0D}"/>
            </c:ext>
          </c:extLst>
        </c:ser>
        <c:dLbls>
          <c:showLegendKey val="0"/>
          <c:showVal val="0"/>
          <c:showCatName val="0"/>
          <c:showSerName val="0"/>
          <c:showPercent val="0"/>
          <c:showBubbleSize val="0"/>
        </c:dLbls>
        <c:axId val="1263822680"/>
        <c:axId val="1263823664"/>
      </c:scatterChart>
      <c:valAx>
        <c:axId val="126382268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RCT (cm)</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3823664"/>
        <c:crosses val="autoZero"/>
        <c:crossBetween val="midCat"/>
      </c:valAx>
      <c:valAx>
        <c:axId val="12638236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Avg DO Sample Date (mg/L)</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382268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PoolVolume and MinDO on SampleDate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SummDataTable!$AZ$1</c:f>
              <c:strCache>
                <c:ptCount val="1"/>
                <c:pt idx="0">
                  <c:v>MinDO_SampleDate</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2700" cap="rnd">
                <a:solidFill>
                  <a:schemeClr val="tx1">
                    <a:lumMod val="65000"/>
                    <a:lumOff val="35000"/>
                  </a:schemeClr>
                </a:solidFill>
                <a:prstDash val="solid"/>
              </a:ln>
              <a:effectLst/>
            </c:spPr>
            <c:trendlineType val="linear"/>
            <c:dispRSqr val="1"/>
            <c:dispEq val="0"/>
            <c:trendlineLbl>
              <c:layout>
                <c:manualLayout>
                  <c:x val="2.945100612423447E-3"/>
                  <c:y val="0.14941929133858267"/>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SummDataTable!$AB$2:$AB$117</c:f>
              <c:numCache>
                <c:formatCode>0.00</c:formatCode>
                <c:ptCount val="116"/>
                <c:pt idx="0">
                  <c:v>45.792948000000003</c:v>
                </c:pt>
                <c:pt idx="1">
                  <c:v>39.360689999999998</c:v>
                </c:pt>
                <c:pt idx="2">
                  <c:v>38.659748999999998</c:v>
                </c:pt>
                <c:pt idx="3">
                  <c:v>21.848068000000001</c:v>
                </c:pt>
                <c:pt idx="4">
                  <c:v>2.6378189999999999</c:v>
                </c:pt>
                <c:pt idx="5">
                  <c:v>8.2735000000000003E-2</c:v>
                </c:pt>
                <c:pt idx="6">
                  <c:v>0</c:v>
                </c:pt>
                <c:pt idx="7">
                  <c:v>20.308040999999999</c:v>
                </c:pt>
                <c:pt idx="8">
                  <c:v>20.392747</c:v>
                </c:pt>
                <c:pt idx="9">
                  <c:v>17.896995</c:v>
                </c:pt>
                <c:pt idx="10">
                  <c:v>17.763755</c:v>
                </c:pt>
                <c:pt idx="11">
                  <c:v>16.628834000000001</c:v>
                </c:pt>
                <c:pt idx="12">
                  <c:v>15.439107</c:v>
                </c:pt>
                <c:pt idx="13">
                  <c:v>2.0434000000000001</c:v>
                </c:pt>
                <c:pt idx="14">
                  <c:v>8.4821999999999995E-2</c:v>
                </c:pt>
                <c:pt idx="15">
                  <c:v>0</c:v>
                </c:pt>
                <c:pt idx="16">
                  <c:v>24.059904</c:v>
                </c:pt>
                <c:pt idx="17">
                  <c:v>22.916594</c:v>
                </c:pt>
                <c:pt idx="18">
                  <c:v>21.211209</c:v>
                </c:pt>
                <c:pt idx="19">
                  <c:v>20.062079000000001</c:v>
                </c:pt>
                <c:pt idx="20">
                  <c:v>20.181804</c:v>
                </c:pt>
                <c:pt idx="21">
                  <c:v>19.47662</c:v>
                </c:pt>
                <c:pt idx="22">
                  <c:v>17.380941</c:v>
                </c:pt>
                <c:pt idx="23">
                  <c:v>19.492127</c:v>
                </c:pt>
                <c:pt idx="24">
                  <c:v>17.437078</c:v>
                </c:pt>
                <c:pt idx="25">
                  <c:v>16.235609</c:v>
                </c:pt>
                <c:pt idx="26">
                  <c:v>44.449126</c:v>
                </c:pt>
                <c:pt idx="27">
                  <c:v>46.441223000000001</c:v>
                </c:pt>
                <c:pt idx="28">
                  <c:v>44.023933</c:v>
                </c:pt>
                <c:pt idx="29">
                  <c:v>45.895484000000003</c:v>
                </c:pt>
                <c:pt idx="30">
                  <c:v>48.391463999999999</c:v>
                </c:pt>
                <c:pt idx="31">
                  <c:v>48.662320999999999</c:v>
                </c:pt>
                <c:pt idx="32">
                  <c:v>46.225929999999998</c:v>
                </c:pt>
                <c:pt idx="33">
                  <c:v>48.508200000000002</c:v>
                </c:pt>
                <c:pt idx="34">
                  <c:v>41.806265000000003</c:v>
                </c:pt>
                <c:pt idx="35">
                  <c:v>40.935304000000002</c:v>
                </c:pt>
                <c:pt idx="36">
                  <c:v>16.565367999999999</c:v>
                </c:pt>
                <c:pt idx="37">
                  <c:v>14.075340000000001</c:v>
                </c:pt>
                <c:pt idx="38">
                  <c:v>11.414825</c:v>
                </c:pt>
                <c:pt idx="39">
                  <c:v>11.963228000000001</c:v>
                </c:pt>
                <c:pt idx="40">
                  <c:v>10.210440999999999</c:v>
                </c:pt>
                <c:pt idx="41">
                  <c:v>9.7734279999999991</c:v>
                </c:pt>
                <c:pt idx="42">
                  <c:v>8.9414820000000006</c:v>
                </c:pt>
                <c:pt idx="43">
                  <c:v>9.2109950000000005</c:v>
                </c:pt>
                <c:pt idx="44">
                  <c:v>10.204715</c:v>
                </c:pt>
                <c:pt idx="45">
                  <c:v>9.1911570000000005</c:v>
                </c:pt>
                <c:pt idx="46">
                  <c:v>20.131830999999998</c:v>
                </c:pt>
                <c:pt idx="47">
                  <c:v>17.017686999999999</c:v>
                </c:pt>
                <c:pt idx="48">
                  <c:v>16.132753000000001</c:v>
                </c:pt>
                <c:pt idx="49">
                  <c:v>15.179216</c:v>
                </c:pt>
                <c:pt idx="50">
                  <c:v>14.698499</c:v>
                </c:pt>
                <c:pt idx="51">
                  <c:v>13.876973</c:v>
                </c:pt>
                <c:pt idx="52">
                  <c:v>3.7235849999999999</c:v>
                </c:pt>
                <c:pt idx="53">
                  <c:v>3.495708</c:v>
                </c:pt>
                <c:pt idx="54">
                  <c:v>15.586712</c:v>
                </c:pt>
                <c:pt idx="55">
                  <c:v>3.5044629999999999</c:v>
                </c:pt>
                <c:pt idx="56">
                  <c:v>10.914232</c:v>
                </c:pt>
                <c:pt idx="57">
                  <c:v>9.070449</c:v>
                </c:pt>
                <c:pt idx="58">
                  <c:v>8.9221269999999997</c:v>
                </c:pt>
                <c:pt idx="59">
                  <c:v>8.2045589999999997</c:v>
                </c:pt>
                <c:pt idx="60">
                  <c:v>7.8023730000000002</c:v>
                </c:pt>
                <c:pt idx="61">
                  <c:v>8.9179440000000003</c:v>
                </c:pt>
                <c:pt idx="62">
                  <c:v>7.6007939999999996</c:v>
                </c:pt>
                <c:pt idx="63">
                  <c:v>7.6818809999999997</c:v>
                </c:pt>
                <c:pt idx="64">
                  <c:v>9.1910240000000005</c:v>
                </c:pt>
                <c:pt idx="65">
                  <c:v>4.3275860000000002</c:v>
                </c:pt>
                <c:pt idx="66">
                  <c:v>16.849824999999999</c:v>
                </c:pt>
                <c:pt idx="67">
                  <c:v>13.471095</c:v>
                </c:pt>
                <c:pt idx="68">
                  <c:v>12.987984000000001</c:v>
                </c:pt>
                <c:pt idx="69">
                  <c:v>14.015084999999999</c:v>
                </c:pt>
                <c:pt idx="70">
                  <c:v>13.828215999999999</c:v>
                </c:pt>
                <c:pt idx="71">
                  <c:v>13.574871</c:v>
                </c:pt>
                <c:pt idx="72">
                  <c:v>12.009936</c:v>
                </c:pt>
                <c:pt idx="73">
                  <c:v>13.258842</c:v>
                </c:pt>
                <c:pt idx="74">
                  <c:v>15.261037</c:v>
                </c:pt>
                <c:pt idx="75">
                  <c:v>10.42074</c:v>
                </c:pt>
                <c:pt idx="76">
                  <c:v>35.725670999999998</c:v>
                </c:pt>
                <c:pt idx="77">
                  <c:v>33.379517999999997</c:v>
                </c:pt>
                <c:pt idx="78">
                  <c:v>29.289819000000001</c:v>
                </c:pt>
                <c:pt idx="79">
                  <c:v>27.960339999999999</c:v>
                </c:pt>
                <c:pt idx="80">
                  <c:v>25.803455</c:v>
                </c:pt>
                <c:pt idx="81">
                  <c:v>23.751404000000001</c:v>
                </c:pt>
                <c:pt idx="82">
                  <c:v>23.72598</c:v>
                </c:pt>
                <c:pt idx="83">
                  <c:v>22.630499</c:v>
                </c:pt>
                <c:pt idx="84">
                  <c:v>21.547668999999999</c:v>
                </c:pt>
                <c:pt idx="85">
                  <c:v>14.417516000000001</c:v>
                </c:pt>
                <c:pt idx="86">
                  <c:v>26.582346999999999</c:v>
                </c:pt>
                <c:pt idx="87">
                  <c:v>23.619163</c:v>
                </c:pt>
                <c:pt idx="88">
                  <c:v>20.755018</c:v>
                </c:pt>
                <c:pt idx="89">
                  <c:v>19.677842999999999</c:v>
                </c:pt>
                <c:pt idx="90">
                  <c:v>19.184856</c:v>
                </c:pt>
                <c:pt idx="91">
                  <c:v>17.898008999999998</c:v>
                </c:pt>
                <c:pt idx="92">
                  <c:v>18.441838000000001</c:v>
                </c:pt>
                <c:pt idx="93">
                  <c:v>18.462575999999999</c:v>
                </c:pt>
                <c:pt idx="94">
                  <c:v>18.601111</c:v>
                </c:pt>
                <c:pt idx="95">
                  <c:v>15.455347</c:v>
                </c:pt>
                <c:pt idx="96">
                  <c:v>63.395082000000002</c:v>
                </c:pt>
                <c:pt idx="97">
                  <c:v>61.088684000000001</c:v>
                </c:pt>
                <c:pt idx="98">
                  <c:v>55.494931999999999</c:v>
                </c:pt>
                <c:pt idx="99">
                  <c:v>54.193074000000003</c:v>
                </c:pt>
                <c:pt idx="100">
                  <c:v>55.670851999999996</c:v>
                </c:pt>
                <c:pt idx="101">
                  <c:v>54.407494</c:v>
                </c:pt>
                <c:pt idx="102">
                  <c:v>50.573129000000002</c:v>
                </c:pt>
                <c:pt idx="103">
                  <c:v>53.451236999999999</c:v>
                </c:pt>
                <c:pt idx="104">
                  <c:v>58.921078999999999</c:v>
                </c:pt>
                <c:pt idx="105">
                  <c:v>55.156157999999998</c:v>
                </c:pt>
                <c:pt idx="106">
                  <c:v>33.685720000000003</c:v>
                </c:pt>
                <c:pt idx="107">
                  <c:v>32.441426</c:v>
                </c:pt>
                <c:pt idx="108">
                  <c:v>33.197603000000001</c:v>
                </c:pt>
                <c:pt idx="109">
                  <c:v>33.031660000000002</c:v>
                </c:pt>
                <c:pt idx="110">
                  <c:v>32.696477999999999</c:v>
                </c:pt>
                <c:pt idx="111">
                  <c:v>29.912588</c:v>
                </c:pt>
                <c:pt idx="112">
                  <c:v>35.137259999999998</c:v>
                </c:pt>
                <c:pt idx="113">
                  <c:v>33.383885999999997</c:v>
                </c:pt>
                <c:pt idx="114">
                  <c:v>35.092632999999999</c:v>
                </c:pt>
                <c:pt idx="115">
                  <c:v>34.288735000000003</c:v>
                </c:pt>
              </c:numCache>
            </c:numRef>
          </c:xVal>
          <c:yVal>
            <c:numRef>
              <c:f>SummDataTable!$AZ$2:$AZ$117</c:f>
              <c:numCache>
                <c:formatCode>0.00</c:formatCode>
                <c:ptCount val="116"/>
                <c:pt idx="0">
                  <c:v>7.19</c:v>
                </c:pt>
                <c:pt idx="1">
                  <c:v>7.31</c:v>
                </c:pt>
                <c:pt idx="2">
                  <c:v>6.86</c:v>
                </c:pt>
                <c:pt idx="3">
                  <c:v>5</c:v>
                </c:pt>
                <c:pt idx="4">
                  <c:v>1.1499999999999999</c:v>
                </c:pt>
                <c:pt idx="5">
                  <c:v>1.79</c:v>
                </c:pt>
                <c:pt idx="7">
                  <c:v>6.97</c:v>
                </c:pt>
                <c:pt idx="8">
                  <c:v>6.08</c:v>
                </c:pt>
                <c:pt idx="9">
                  <c:v>4.16</c:v>
                </c:pt>
                <c:pt idx="10">
                  <c:v>1.41</c:v>
                </c:pt>
                <c:pt idx="11">
                  <c:v>0.13</c:v>
                </c:pt>
                <c:pt idx="12">
                  <c:v>0</c:v>
                </c:pt>
                <c:pt idx="13">
                  <c:v>0</c:v>
                </c:pt>
                <c:pt idx="16">
                  <c:v>8.0399999999999991</c:v>
                </c:pt>
                <c:pt idx="17">
                  <c:v>7.93</c:v>
                </c:pt>
                <c:pt idx="18">
                  <c:v>6.77</c:v>
                </c:pt>
                <c:pt idx="19">
                  <c:v>5.91</c:v>
                </c:pt>
                <c:pt idx="20">
                  <c:v>4.7699999999999996</c:v>
                </c:pt>
                <c:pt idx="21">
                  <c:v>3.3</c:v>
                </c:pt>
                <c:pt idx="22">
                  <c:v>0</c:v>
                </c:pt>
                <c:pt idx="23">
                  <c:v>3.9</c:v>
                </c:pt>
                <c:pt idx="24">
                  <c:v>4.74</c:v>
                </c:pt>
                <c:pt idx="25">
                  <c:v>7.59</c:v>
                </c:pt>
                <c:pt idx="26">
                  <c:v>8.44</c:v>
                </c:pt>
                <c:pt idx="27">
                  <c:v>8.1999999999999993</c:v>
                </c:pt>
                <c:pt idx="28">
                  <c:v>6.71</c:v>
                </c:pt>
                <c:pt idx="29">
                  <c:v>8.35</c:v>
                </c:pt>
                <c:pt idx="30">
                  <c:v>7.53</c:v>
                </c:pt>
                <c:pt idx="31">
                  <c:v>7.32</c:v>
                </c:pt>
                <c:pt idx="32">
                  <c:v>1.55</c:v>
                </c:pt>
                <c:pt idx="33">
                  <c:v>6.47</c:v>
                </c:pt>
                <c:pt idx="34">
                  <c:v>7.25</c:v>
                </c:pt>
                <c:pt idx="35">
                  <c:v>9.2100000000000009</c:v>
                </c:pt>
                <c:pt idx="36">
                  <c:v>8.69</c:v>
                </c:pt>
                <c:pt idx="37">
                  <c:v>7.48</c:v>
                </c:pt>
                <c:pt idx="38">
                  <c:v>7.09</c:v>
                </c:pt>
                <c:pt idx="39">
                  <c:v>6.3</c:v>
                </c:pt>
                <c:pt idx="40">
                  <c:v>6.65</c:v>
                </c:pt>
                <c:pt idx="41">
                  <c:v>6.39</c:v>
                </c:pt>
                <c:pt idx="42">
                  <c:v>0.75</c:v>
                </c:pt>
                <c:pt idx="43">
                  <c:v>3.18</c:v>
                </c:pt>
                <c:pt idx="44">
                  <c:v>6.97</c:v>
                </c:pt>
                <c:pt idx="45">
                  <c:v>4.2699999999999996</c:v>
                </c:pt>
                <c:pt idx="46">
                  <c:v>8.9499999999999993</c:v>
                </c:pt>
                <c:pt idx="47">
                  <c:v>7.75</c:v>
                </c:pt>
                <c:pt idx="48">
                  <c:v>5.64</c:v>
                </c:pt>
                <c:pt idx="49">
                  <c:v>5.38</c:v>
                </c:pt>
                <c:pt idx="50">
                  <c:v>6.76</c:v>
                </c:pt>
                <c:pt idx="51">
                  <c:v>6.36</c:v>
                </c:pt>
                <c:pt idx="52">
                  <c:v>1.55</c:v>
                </c:pt>
                <c:pt idx="53">
                  <c:v>3.56</c:v>
                </c:pt>
                <c:pt idx="54">
                  <c:v>5.91</c:v>
                </c:pt>
                <c:pt idx="55">
                  <c:v>5.78</c:v>
                </c:pt>
                <c:pt idx="56">
                  <c:v>7.65</c:v>
                </c:pt>
                <c:pt idx="57">
                  <c:v>6.46</c:v>
                </c:pt>
                <c:pt idx="58">
                  <c:v>5.46</c:v>
                </c:pt>
                <c:pt idx="59">
                  <c:v>3.84</c:v>
                </c:pt>
                <c:pt idx="60">
                  <c:v>3.3</c:v>
                </c:pt>
                <c:pt idx="61">
                  <c:v>3.41</c:v>
                </c:pt>
                <c:pt idx="62">
                  <c:v>0</c:v>
                </c:pt>
                <c:pt idx="63">
                  <c:v>1.34</c:v>
                </c:pt>
                <c:pt idx="64">
                  <c:v>4.97</c:v>
                </c:pt>
                <c:pt idx="65">
                  <c:v>3.82</c:v>
                </c:pt>
                <c:pt idx="66">
                  <c:v>8.17</c:v>
                </c:pt>
                <c:pt idx="67">
                  <c:v>7.85</c:v>
                </c:pt>
                <c:pt idx="68">
                  <c:v>6.26</c:v>
                </c:pt>
                <c:pt idx="69">
                  <c:v>5.78</c:v>
                </c:pt>
                <c:pt idx="70">
                  <c:v>4.78</c:v>
                </c:pt>
                <c:pt idx="71">
                  <c:v>4.4000000000000004</c:v>
                </c:pt>
                <c:pt idx="72">
                  <c:v>0</c:v>
                </c:pt>
                <c:pt idx="73">
                  <c:v>0.03</c:v>
                </c:pt>
                <c:pt idx="74">
                  <c:v>7.28</c:v>
                </c:pt>
                <c:pt idx="75">
                  <c:v>2.78</c:v>
                </c:pt>
                <c:pt idx="76">
                  <c:v>8.23</c:v>
                </c:pt>
                <c:pt idx="77">
                  <c:v>7.84</c:v>
                </c:pt>
                <c:pt idx="78">
                  <c:v>7.38</c:v>
                </c:pt>
                <c:pt idx="79">
                  <c:v>6.64</c:v>
                </c:pt>
                <c:pt idx="80">
                  <c:v>6.43</c:v>
                </c:pt>
                <c:pt idx="81">
                  <c:v>6.16</c:v>
                </c:pt>
                <c:pt idx="82">
                  <c:v>5.42</c:v>
                </c:pt>
                <c:pt idx="83">
                  <c:v>4.88</c:v>
                </c:pt>
                <c:pt idx="84">
                  <c:v>5.18</c:v>
                </c:pt>
                <c:pt idx="85">
                  <c:v>4.7699999999999996</c:v>
                </c:pt>
                <c:pt idx="86">
                  <c:v>8.08</c:v>
                </c:pt>
                <c:pt idx="87">
                  <c:v>7.53</c:v>
                </c:pt>
                <c:pt idx="88">
                  <c:v>7.4</c:v>
                </c:pt>
                <c:pt idx="89">
                  <c:v>6.53</c:v>
                </c:pt>
                <c:pt idx="90">
                  <c:v>5.7</c:v>
                </c:pt>
                <c:pt idx="91">
                  <c:v>3.92</c:v>
                </c:pt>
                <c:pt idx="92">
                  <c:v>0.47</c:v>
                </c:pt>
                <c:pt idx="93">
                  <c:v>1.87</c:v>
                </c:pt>
                <c:pt idx="94">
                  <c:v>0.64</c:v>
                </c:pt>
                <c:pt idx="95">
                  <c:v>0.39</c:v>
                </c:pt>
                <c:pt idx="96">
                  <c:v>9.15</c:v>
                </c:pt>
                <c:pt idx="97">
                  <c:v>8.81</c:v>
                </c:pt>
                <c:pt idx="98">
                  <c:v>8.1300000000000008</c:v>
                </c:pt>
                <c:pt idx="99">
                  <c:v>8.1199999999999992</c:v>
                </c:pt>
                <c:pt idx="100">
                  <c:v>7.9</c:v>
                </c:pt>
                <c:pt idx="101">
                  <c:v>8.2200000000000006</c:v>
                </c:pt>
                <c:pt idx="102">
                  <c:v>7.71</c:v>
                </c:pt>
                <c:pt idx="103">
                  <c:v>8.41</c:v>
                </c:pt>
                <c:pt idx="104">
                  <c:v>8.33</c:v>
                </c:pt>
                <c:pt idx="105">
                  <c:v>9.0299999999999994</c:v>
                </c:pt>
                <c:pt idx="106">
                  <c:v>8.85</c:v>
                </c:pt>
                <c:pt idx="107">
                  <c:v>8.6</c:v>
                </c:pt>
                <c:pt idx="108">
                  <c:v>8.6300000000000008</c:v>
                </c:pt>
                <c:pt idx="109">
                  <c:v>8.31</c:v>
                </c:pt>
                <c:pt idx="110">
                  <c:v>7.72</c:v>
                </c:pt>
                <c:pt idx="111">
                  <c:v>8.31</c:v>
                </c:pt>
                <c:pt idx="112">
                  <c:v>8.56</c:v>
                </c:pt>
                <c:pt idx="113">
                  <c:v>9.24</c:v>
                </c:pt>
                <c:pt idx="114">
                  <c:v>9.34</c:v>
                </c:pt>
                <c:pt idx="115">
                  <c:v>9.9600000000000009</c:v>
                </c:pt>
              </c:numCache>
            </c:numRef>
          </c:yVal>
          <c:smooth val="0"/>
          <c:extLst>
            <c:ext xmlns:c16="http://schemas.microsoft.com/office/drawing/2014/chart" uri="{C3380CC4-5D6E-409C-BE32-E72D297353CC}">
              <c16:uniqueId val="{00000000-24AC-4C76-BD0C-808C70315B4B}"/>
            </c:ext>
          </c:extLst>
        </c:ser>
        <c:dLbls>
          <c:showLegendKey val="0"/>
          <c:showVal val="0"/>
          <c:showCatName val="0"/>
          <c:showSerName val="0"/>
          <c:showPercent val="0"/>
          <c:showBubbleSize val="0"/>
        </c:dLbls>
        <c:axId val="1263822680"/>
        <c:axId val="1263823664"/>
      </c:scatterChart>
      <c:valAx>
        <c:axId val="126382268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PoolVolume (m3)</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3823664"/>
        <c:crosses val="autoZero"/>
        <c:crossBetween val="midCat"/>
      </c:valAx>
      <c:valAx>
        <c:axId val="12638236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Min DO Sample Date (mg/L)</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382268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PoolVolume and AvgDO on SampleDate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SummDataTable!$BC$1</c:f>
              <c:strCache>
                <c:ptCount val="1"/>
                <c:pt idx="0">
                  <c:v>AvgDO_SampleDate</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2700" cap="rnd">
                <a:solidFill>
                  <a:schemeClr val="tx1">
                    <a:lumMod val="65000"/>
                    <a:lumOff val="35000"/>
                  </a:schemeClr>
                </a:solidFill>
                <a:prstDash val="solid"/>
              </a:ln>
              <a:effectLst/>
            </c:spPr>
            <c:trendlineType val="linear"/>
            <c:dispRSqr val="1"/>
            <c:dispEq val="0"/>
            <c:trendlineLbl>
              <c:layout>
                <c:manualLayout>
                  <c:x val="2.945100612423447E-3"/>
                  <c:y val="0.14941929133858267"/>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SummDataTable!$AB$2:$AB$117</c:f>
              <c:numCache>
                <c:formatCode>0.00</c:formatCode>
                <c:ptCount val="116"/>
                <c:pt idx="0">
                  <c:v>45.792948000000003</c:v>
                </c:pt>
                <c:pt idx="1">
                  <c:v>39.360689999999998</c:v>
                </c:pt>
                <c:pt idx="2">
                  <c:v>38.659748999999998</c:v>
                </c:pt>
                <c:pt idx="3">
                  <c:v>21.848068000000001</c:v>
                </c:pt>
                <c:pt idx="4">
                  <c:v>2.6378189999999999</c:v>
                </c:pt>
                <c:pt idx="5">
                  <c:v>8.2735000000000003E-2</c:v>
                </c:pt>
                <c:pt idx="6">
                  <c:v>0</c:v>
                </c:pt>
                <c:pt idx="7">
                  <c:v>20.308040999999999</c:v>
                </c:pt>
                <c:pt idx="8">
                  <c:v>20.392747</c:v>
                </c:pt>
                <c:pt idx="9">
                  <c:v>17.896995</c:v>
                </c:pt>
                <c:pt idx="10">
                  <c:v>17.763755</c:v>
                </c:pt>
                <c:pt idx="11">
                  <c:v>16.628834000000001</c:v>
                </c:pt>
                <c:pt idx="12">
                  <c:v>15.439107</c:v>
                </c:pt>
                <c:pt idx="13">
                  <c:v>2.0434000000000001</c:v>
                </c:pt>
                <c:pt idx="14">
                  <c:v>8.4821999999999995E-2</c:v>
                </c:pt>
                <c:pt idx="15">
                  <c:v>0</c:v>
                </c:pt>
                <c:pt idx="16">
                  <c:v>24.059904</c:v>
                </c:pt>
                <c:pt idx="17">
                  <c:v>22.916594</c:v>
                </c:pt>
                <c:pt idx="18">
                  <c:v>21.211209</c:v>
                </c:pt>
                <c:pt idx="19">
                  <c:v>20.062079000000001</c:v>
                </c:pt>
                <c:pt idx="20">
                  <c:v>20.181804</c:v>
                </c:pt>
                <c:pt idx="21">
                  <c:v>19.47662</c:v>
                </c:pt>
                <c:pt idx="22">
                  <c:v>17.380941</c:v>
                </c:pt>
                <c:pt idx="23">
                  <c:v>19.492127</c:v>
                </c:pt>
                <c:pt idx="24">
                  <c:v>17.437078</c:v>
                </c:pt>
                <c:pt idx="25">
                  <c:v>16.235609</c:v>
                </c:pt>
                <c:pt idx="26">
                  <c:v>44.449126</c:v>
                </c:pt>
                <c:pt idx="27">
                  <c:v>46.441223000000001</c:v>
                </c:pt>
                <c:pt idx="28">
                  <c:v>44.023933</c:v>
                </c:pt>
                <c:pt idx="29">
                  <c:v>45.895484000000003</c:v>
                </c:pt>
                <c:pt idx="30">
                  <c:v>48.391463999999999</c:v>
                </c:pt>
                <c:pt idx="31">
                  <c:v>48.662320999999999</c:v>
                </c:pt>
                <c:pt idx="32">
                  <c:v>46.225929999999998</c:v>
                </c:pt>
                <c:pt idx="33">
                  <c:v>48.508200000000002</c:v>
                </c:pt>
                <c:pt idx="34">
                  <c:v>41.806265000000003</c:v>
                </c:pt>
                <c:pt idx="35">
                  <c:v>40.935304000000002</c:v>
                </c:pt>
                <c:pt idx="36">
                  <c:v>16.565367999999999</c:v>
                </c:pt>
                <c:pt idx="37">
                  <c:v>14.075340000000001</c:v>
                </c:pt>
                <c:pt idx="38">
                  <c:v>11.414825</c:v>
                </c:pt>
                <c:pt idx="39">
                  <c:v>11.963228000000001</c:v>
                </c:pt>
                <c:pt idx="40">
                  <c:v>10.210440999999999</c:v>
                </c:pt>
                <c:pt idx="41">
                  <c:v>9.7734279999999991</c:v>
                </c:pt>
                <c:pt idx="42">
                  <c:v>8.9414820000000006</c:v>
                </c:pt>
                <c:pt idx="43">
                  <c:v>9.2109950000000005</c:v>
                </c:pt>
                <c:pt idx="44">
                  <c:v>10.204715</c:v>
                </c:pt>
                <c:pt idx="45">
                  <c:v>9.1911570000000005</c:v>
                </c:pt>
                <c:pt idx="46">
                  <c:v>20.131830999999998</c:v>
                </c:pt>
                <c:pt idx="47">
                  <c:v>17.017686999999999</c:v>
                </c:pt>
                <c:pt idx="48">
                  <c:v>16.132753000000001</c:v>
                </c:pt>
                <c:pt idx="49">
                  <c:v>15.179216</c:v>
                </c:pt>
                <c:pt idx="50">
                  <c:v>14.698499</c:v>
                </c:pt>
                <c:pt idx="51">
                  <c:v>13.876973</c:v>
                </c:pt>
                <c:pt idx="52">
                  <c:v>3.7235849999999999</c:v>
                </c:pt>
                <c:pt idx="53">
                  <c:v>3.495708</c:v>
                </c:pt>
                <c:pt idx="54">
                  <c:v>15.586712</c:v>
                </c:pt>
                <c:pt idx="55">
                  <c:v>3.5044629999999999</c:v>
                </c:pt>
                <c:pt idx="56">
                  <c:v>10.914232</c:v>
                </c:pt>
                <c:pt idx="57">
                  <c:v>9.070449</c:v>
                </c:pt>
                <c:pt idx="58">
                  <c:v>8.9221269999999997</c:v>
                </c:pt>
                <c:pt idx="59">
                  <c:v>8.2045589999999997</c:v>
                </c:pt>
                <c:pt idx="60">
                  <c:v>7.8023730000000002</c:v>
                </c:pt>
                <c:pt idx="61">
                  <c:v>8.9179440000000003</c:v>
                </c:pt>
                <c:pt idx="62">
                  <c:v>7.6007939999999996</c:v>
                </c:pt>
                <c:pt idx="63">
                  <c:v>7.6818809999999997</c:v>
                </c:pt>
                <c:pt idx="64">
                  <c:v>9.1910240000000005</c:v>
                </c:pt>
                <c:pt idx="65">
                  <c:v>4.3275860000000002</c:v>
                </c:pt>
                <c:pt idx="66">
                  <c:v>16.849824999999999</c:v>
                </c:pt>
                <c:pt idx="67">
                  <c:v>13.471095</c:v>
                </c:pt>
                <c:pt idx="68">
                  <c:v>12.987984000000001</c:v>
                </c:pt>
                <c:pt idx="69">
                  <c:v>14.015084999999999</c:v>
                </c:pt>
                <c:pt idx="70">
                  <c:v>13.828215999999999</c:v>
                </c:pt>
                <c:pt idx="71">
                  <c:v>13.574871</c:v>
                </c:pt>
                <c:pt idx="72">
                  <c:v>12.009936</c:v>
                </c:pt>
                <c:pt idx="73">
                  <c:v>13.258842</c:v>
                </c:pt>
                <c:pt idx="74">
                  <c:v>15.261037</c:v>
                </c:pt>
                <c:pt idx="75">
                  <c:v>10.42074</c:v>
                </c:pt>
                <c:pt idx="76">
                  <c:v>35.725670999999998</c:v>
                </c:pt>
                <c:pt idx="77">
                  <c:v>33.379517999999997</c:v>
                </c:pt>
                <c:pt idx="78">
                  <c:v>29.289819000000001</c:v>
                </c:pt>
                <c:pt idx="79">
                  <c:v>27.960339999999999</c:v>
                </c:pt>
                <c:pt idx="80">
                  <c:v>25.803455</c:v>
                </c:pt>
                <c:pt idx="81">
                  <c:v>23.751404000000001</c:v>
                </c:pt>
                <c:pt idx="82">
                  <c:v>23.72598</c:v>
                </c:pt>
                <c:pt idx="83">
                  <c:v>22.630499</c:v>
                </c:pt>
                <c:pt idx="84">
                  <c:v>21.547668999999999</c:v>
                </c:pt>
                <c:pt idx="85">
                  <c:v>14.417516000000001</c:v>
                </c:pt>
                <c:pt idx="86">
                  <c:v>26.582346999999999</c:v>
                </c:pt>
                <c:pt idx="87">
                  <c:v>23.619163</c:v>
                </c:pt>
                <c:pt idx="88">
                  <c:v>20.755018</c:v>
                </c:pt>
                <c:pt idx="89">
                  <c:v>19.677842999999999</c:v>
                </c:pt>
                <c:pt idx="90">
                  <c:v>19.184856</c:v>
                </c:pt>
                <c:pt idx="91">
                  <c:v>17.898008999999998</c:v>
                </c:pt>
                <c:pt idx="92">
                  <c:v>18.441838000000001</c:v>
                </c:pt>
                <c:pt idx="93">
                  <c:v>18.462575999999999</c:v>
                </c:pt>
                <c:pt idx="94">
                  <c:v>18.601111</c:v>
                </c:pt>
                <c:pt idx="95">
                  <c:v>15.455347</c:v>
                </c:pt>
                <c:pt idx="96">
                  <c:v>63.395082000000002</c:v>
                </c:pt>
                <c:pt idx="97">
                  <c:v>61.088684000000001</c:v>
                </c:pt>
                <c:pt idx="98">
                  <c:v>55.494931999999999</c:v>
                </c:pt>
                <c:pt idx="99">
                  <c:v>54.193074000000003</c:v>
                </c:pt>
                <c:pt idx="100">
                  <c:v>55.670851999999996</c:v>
                </c:pt>
                <c:pt idx="101">
                  <c:v>54.407494</c:v>
                </c:pt>
                <c:pt idx="102">
                  <c:v>50.573129000000002</c:v>
                </c:pt>
                <c:pt idx="103">
                  <c:v>53.451236999999999</c:v>
                </c:pt>
                <c:pt idx="104">
                  <c:v>58.921078999999999</c:v>
                </c:pt>
                <c:pt idx="105">
                  <c:v>55.156157999999998</c:v>
                </c:pt>
                <c:pt idx="106">
                  <c:v>33.685720000000003</c:v>
                </c:pt>
                <c:pt idx="107">
                  <c:v>32.441426</c:v>
                </c:pt>
                <c:pt idx="108">
                  <c:v>33.197603000000001</c:v>
                </c:pt>
                <c:pt idx="109">
                  <c:v>33.031660000000002</c:v>
                </c:pt>
                <c:pt idx="110">
                  <c:v>32.696477999999999</c:v>
                </c:pt>
                <c:pt idx="111">
                  <c:v>29.912588</c:v>
                </c:pt>
                <c:pt idx="112">
                  <c:v>35.137259999999998</c:v>
                </c:pt>
                <c:pt idx="113">
                  <c:v>33.383885999999997</c:v>
                </c:pt>
                <c:pt idx="114">
                  <c:v>35.092632999999999</c:v>
                </c:pt>
                <c:pt idx="115">
                  <c:v>34.288735000000003</c:v>
                </c:pt>
              </c:numCache>
            </c:numRef>
          </c:xVal>
          <c:yVal>
            <c:numRef>
              <c:f>SummDataTable!$BC$2:$BC$117</c:f>
              <c:numCache>
                <c:formatCode>0.00</c:formatCode>
                <c:ptCount val="116"/>
                <c:pt idx="0">
                  <c:v>7.7157894736842101</c:v>
                </c:pt>
                <c:pt idx="1">
                  <c:v>7.9387500000000015</c:v>
                </c:pt>
                <c:pt idx="2">
                  <c:v>8.2110416666666666</c:v>
                </c:pt>
                <c:pt idx="3">
                  <c:v>5.5615624999999982</c:v>
                </c:pt>
                <c:pt idx="4">
                  <c:v>1.7661458333333322</c:v>
                </c:pt>
                <c:pt idx="5">
                  <c:v>2.1262162162162168</c:v>
                </c:pt>
                <c:pt idx="7">
                  <c:v>7.3073913043478287</c:v>
                </c:pt>
                <c:pt idx="8">
                  <c:v>6.319687499999997</c:v>
                </c:pt>
                <c:pt idx="9">
                  <c:v>4.5886458333333309</c:v>
                </c:pt>
                <c:pt idx="10">
                  <c:v>1.8635416666666658</c:v>
                </c:pt>
                <c:pt idx="11">
                  <c:v>0.79854166666666693</c:v>
                </c:pt>
                <c:pt idx="12">
                  <c:v>0.75989583333333333</c:v>
                </c:pt>
                <c:pt idx="13">
                  <c:v>0.38354166666666673</c:v>
                </c:pt>
                <c:pt idx="16">
                  <c:v>8.5820338983050828</c:v>
                </c:pt>
                <c:pt idx="17">
                  <c:v>8.2655208333333317</c:v>
                </c:pt>
                <c:pt idx="18">
                  <c:v>7.5252083333333326</c:v>
                </c:pt>
                <c:pt idx="19">
                  <c:v>6.9889583333333318</c:v>
                </c:pt>
                <c:pt idx="20">
                  <c:v>7.3067708333333314</c:v>
                </c:pt>
                <c:pt idx="21">
                  <c:v>6.1220833333333333</c:v>
                </c:pt>
                <c:pt idx="22">
                  <c:v>2.9688541666666666</c:v>
                </c:pt>
                <c:pt idx="23">
                  <c:v>5.7152083333333321</c:v>
                </c:pt>
                <c:pt idx="24">
                  <c:v>6.1087499999999997</c:v>
                </c:pt>
                <c:pt idx="25">
                  <c:v>7.9902777777777771</c:v>
                </c:pt>
                <c:pt idx="26">
                  <c:v>9.1218367346938773</c:v>
                </c:pt>
                <c:pt idx="27">
                  <c:v>8.9602083333333322</c:v>
                </c:pt>
                <c:pt idx="28">
                  <c:v>8.6646875000000012</c:v>
                </c:pt>
                <c:pt idx="29">
                  <c:v>8.7693749999999984</c:v>
                </c:pt>
                <c:pt idx="30">
                  <c:v>8.568229166666665</c:v>
                </c:pt>
                <c:pt idx="31">
                  <c:v>8.3372916666666708</c:v>
                </c:pt>
                <c:pt idx="32">
                  <c:v>5.2211458333333338</c:v>
                </c:pt>
                <c:pt idx="33">
                  <c:v>7.3021874999999952</c:v>
                </c:pt>
                <c:pt idx="34">
                  <c:v>8.3638541666666679</c:v>
                </c:pt>
                <c:pt idx="35">
                  <c:v>9.5054545454545458</c:v>
                </c:pt>
                <c:pt idx="36">
                  <c:v>8.8983333333333352</c:v>
                </c:pt>
                <c:pt idx="37">
                  <c:v>7.8333333333333348</c:v>
                </c:pt>
                <c:pt idx="38">
                  <c:v>7.4460416666666633</c:v>
                </c:pt>
                <c:pt idx="39">
                  <c:v>7.0458333333333334</c:v>
                </c:pt>
                <c:pt idx="40">
                  <c:v>8.9447916666666689</c:v>
                </c:pt>
                <c:pt idx="41">
                  <c:v>6.8656249999999988</c:v>
                </c:pt>
                <c:pt idx="42">
                  <c:v>5.6721875000000024</c:v>
                </c:pt>
                <c:pt idx="43">
                  <c:v>6.5451041666666683</c:v>
                </c:pt>
                <c:pt idx="44">
                  <c:v>8.3684374999999971</c:v>
                </c:pt>
                <c:pt idx="45">
                  <c:v>7.2257692307692318</c:v>
                </c:pt>
                <c:pt idx="46">
                  <c:v>9.3030909090909102</c:v>
                </c:pt>
                <c:pt idx="47">
                  <c:v>8.6419791666666654</c:v>
                </c:pt>
                <c:pt idx="48">
                  <c:v>6.8326041666666653</c:v>
                </c:pt>
                <c:pt idx="49">
                  <c:v>6.6627083333333337</c:v>
                </c:pt>
                <c:pt idx="50">
                  <c:v>7.3228125000000013</c:v>
                </c:pt>
                <c:pt idx="51">
                  <c:v>7.0131249999999978</c:v>
                </c:pt>
                <c:pt idx="52">
                  <c:v>2.2678125000000007</c:v>
                </c:pt>
                <c:pt idx="53">
                  <c:v>4.1984375000000016</c:v>
                </c:pt>
                <c:pt idx="54">
                  <c:v>8.025520833333335</c:v>
                </c:pt>
                <c:pt idx="55">
                  <c:v>6.0628571428571432</c:v>
                </c:pt>
                <c:pt idx="56">
                  <c:v>8.2217857142857138</c:v>
                </c:pt>
                <c:pt idx="57">
                  <c:v>6.8733333333333348</c:v>
                </c:pt>
                <c:pt idx="58">
                  <c:v>5.7359374999999977</c:v>
                </c:pt>
                <c:pt idx="59">
                  <c:v>4.8747916666666633</c:v>
                </c:pt>
                <c:pt idx="60">
                  <c:v>4.3558333333333348</c:v>
                </c:pt>
                <c:pt idx="61">
                  <c:v>4.1475</c:v>
                </c:pt>
                <c:pt idx="62">
                  <c:v>0.1569791666666667</c:v>
                </c:pt>
                <c:pt idx="63">
                  <c:v>2.9529166666666651</c:v>
                </c:pt>
                <c:pt idx="64">
                  <c:v>5.7828125000000012</c:v>
                </c:pt>
                <c:pt idx="65">
                  <c:v>4.9054237288135596</c:v>
                </c:pt>
                <c:pt idx="66">
                  <c:v>8.5725000000000033</c:v>
                </c:pt>
                <c:pt idx="67">
                  <c:v>8.2113541666666681</c:v>
                </c:pt>
                <c:pt idx="68">
                  <c:v>7.0950000000000024</c:v>
                </c:pt>
                <c:pt idx="69">
                  <c:v>6.9088541666666652</c:v>
                </c:pt>
                <c:pt idx="70">
                  <c:v>5.6018749999999997</c:v>
                </c:pt>
                <c:pt idx="71">
                  <c:v>5.6515624999999989</c:v>
                </c:pt>
                <c:pt idx="72">
                  <c:v>1.5602083333333336</c:v>
                </c:pt>
                <c:pt idx="73">
                  <c:v>3.6671874999999994</c:v>
                </c:pt>
                <c:pt idx="74">
                  <c:v>8.0155208333333334</c:v>
                </c:pt>
                <c:pt idx="75">
                  <c:v>6.140983606557378</c:v>
                </c:pt>
                <c:pt idx="76">
                  <c:v>8.4668421052631579</c:v>
                </c:pt>
                <c:pt idx="77">
                  <c:v>8.3633333333333368</c:v>
                </c:pt>
                <c:pt idx="78">
                  <c:v>8.2398958333333336</c:v>
                </c:pt>
                <c:pt idx="79">
                  <c:v>7.7212500000000004</c:v>
                </c:pt>
                <c:pt idx="80">
                  <c:v>7.8320833333333333</c:v>
                </c:pt>
                <c:pt idx="81">
                  <c:v>6.9884375000000025</c:v>
                </c:pt>
                <c:pt idx="82">
                  <c:v>6.4397916666666672</c:v>
                </c:pt>
                <c:pt idx="83">
                  <c:v>6.0055208333333363</c:v>
                </c:pt>
                <c:pt idx="84">
                  <c:v>5.5984374999999993</c:v>
                </c:pt>
                <c:pt idx="85">
                  <c:v>5.3605</c:v>
                </c:pt>
                <c:pt idx="86">
                  <c:v>8.418571428571429</c:v>
                </c:pt>
                <c:pt idx="87">
                  <c:v>8.0070833333333287</c:v>
                </c:pt>
                <c:pt idx="88">
                  <c:v>7.9539583333333326</c:v>
                </c:pt>
                <c:pt idx="89">
                  <c:v>6.9662499999999996</c:v>
                </c:pt>
                <c:pt idx="90">
                  <c:v>5.9137499999999994</c:v>
                </c:pt>
                <c:pt idx="91">
                  <c:v>4.8902083333333328</c:v>
                </c:pt>
                <c:pt idx="92">
                  <c:v>1.1803124999999999</c:v>
                </c:pt>
                <c:pt idx="93">
                  <c:v>2.4946874999999999</c:v>
                </c:pt>
                <c:pt idx="94">
                  <c:v>1.426770833333334</c:v>
                </c:pt>
                <c:pt idx="95">
                  <c:v>0.73488372093023258</c:v>
                </c:pt>
                <c:pt idx="96">
                  <c:v>9.3692000000000046</c:v>
                </c:pt>
                <c:pt idx="97">
                  <c:v>9.1673958333333339</c:v>
                </c:pt>
                <c:pt idx="98">
                  <c:v>8.9165624999999995</c:v>
                </c:pt>
                <c:pt idx="99">
                  <c:v>8.8826041666666651</c:v>
                </c:pt>
                <c:pt idx="100">
                  <c:v>8.5929166666666639</c:v>
                </c:pt>
                <c:pt idx="101">
                  <c:v>8.8995833333333341</c:v>
                </c:pt>
                <c:pt idx="102">
                  <c:v>8.3185416666666647</c:v>
                </c:pt>
                <c:pt idx="103">
                  <c:v>8.9623958333333338</c:v>
                </c:pt>
                <c:pt idx="104">
                  <c:v>8.7473958333333286</c:v>
                </c:pt>
                <c:pt idx="105">
                  <c:v>9.7958333333333343</c:v>
                </c:pt>
                <c:pt idx="106">
                  <c:v>9.1288135593220385</c:v>
                </c:pt>
                <c:pt idx="107">
                  <c:v>8.9241666666666681</c:v>
                </c:pt>
                <c:pt idx="108">
                  <c:v>9.0221874999999994</c:v>
                </c:pt>
                <c:pt idx="109">
                  <c:v>8.765937500000005</c:v>
                </c:pt>
                <c:pt idx="110">
                  <c:v>8.4893750000000008</c:v>
                </c:pt>
                <c:pt idx="111">
                  <c:v>8.7578125000000018</c:v>
                </c:pt>
                <c:pt idx="112">
                  <c:v>8.7900000000000027</c:v>
                </c:pt>
                <c:pt idx="113">
                  <c:v>9.493645833333332</c:v>
                </c:pt>
                <c:pt idx="114">
                  <c:v>9.5461458333333304</c:v>
                </c:pt>
                <c:pt idx="115">
                  <c:v>10.159444444444446</c:v>
                </c:pt>
              </c:numCache>
            </c:numRef>
          </c:yVal>
          <c:smooth val="0"/>
          <c:extLst>
            <c:ext xmlns:c16="http://schemas.microsoft.com/office/drawing/2014/chart" uri="{C3380CC4-5D6E-409C-BE32-E72D297353CC}">
              <c16:uniqueId val="{00000000-E3D4-4B67-8339-30D5FF9E1D9C}"/>
            </c:ext>
          </c:extLst>
        </c:ser>
        <c:dLbls>
          <c:showLegendKey val="0"/>
          <c:showVal val="0"/>
          <c:showCatName val="0"/>
          <c:showSerName val="0"/>
          <c:showPercent val="0"/>
          <c:showBubbleSize val="0"/>
        </c:dLbls>
        <c:axId val="1263822680"/>
        <c:axId val="1263823664"/>
      </c:scatterChart>
      <c:valAx>
        <c:axId val="126382268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PoolVolume (m3)</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3823664"/>
        <c:crosses val="autoZero"/>
        <c:crossBetween val="midCat"/>
      </c:valAx>
      <c:valAx>
        <c:axId val="12638236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Avg DO Sample Date (mg/L)</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382268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PoolVolume and DiscreteDO</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SummDataTable!$AN$1</c:f>
              <c:strCache>
                <c:ptCount val="1"/>
                <c:pt idx="0">
                  <c:v>DiscreteDO_mg/L</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2700" cap="rnd">
                <a:solidFill>
                  <a:schemeClr val="tx1">
                    <a:lumMod val="65000"/>
                    <a:lumOff val="35000"/>
                  </a:schemeClr>
                </a:solidFill>
                <a:prstDash val="solid"/>
              </a:ln>
              <a:effectLst/>
            </c:spPr>
            <c:trendlineType val="linear"/>
            <c:dispRSqr val="1"/>
            <c:dispEq val="0"/>
            <c:trendlineLbl>
              <c:layout>
                <c:manualLayout>
                  <c:x val="-1.6377952755905511E-3"/>
                  <c:y val="0.1477314814814815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SummDataTable!$AB$2:$AB$117</c:f>
              <c:numCache>
                <c:formatCode>0.00</c:formatCode>
                <c:ptCount val="116"/>
                <c:pt idx="0">
                  <c:v>45.792948000000003</c:v>
                </c:pt>
                <c:pt idx="1">
                  <c:v>39.360689999999998</c:v>
                </c:pt>
                <c:pt idx="2">
                  <c:v>38.659748999999998</c:v>
                </c:pt>
                <c:pt idx="3">
                  <c:v>21.848068000000001</c:v>
                </c:pt>
                <c:pt idx="4">
                  <c:v>2.6378189999999999</c:v>
                </c:pt>
                <c:pt idx="5">
                  <c:v>8.2735000000000003E-2</c:v>
                </c:pt>
                <c:pt idx="6">
                  <c:v>0</c:v>
                </c:pt>
                <c:pt idx="7">
                  <c:v>20.308040999999999</c:v>
                </c:pt>
                <c:pt idx="8">
                  <c:v>20.392747</c:v>
                </c:pt>
                <c:pt idx="9">
                  <c:v>17.896995</c:v>
                </c:pt>
                <c:pt idx="10">
                  <c:v>17.763755</c:v>
                </c:pt>
                <c:pt idx="11">
                  <c:v>16.628834000000001</c:v>
                </c:pt>
                <c:pt idx="12">
                  <c:v>15.439107</c:v>
                </c:pt>
                <c:pt idx="13">
                  <c:v>2.0434000000000001</c:v>
                </c:pt>
                <c:pt idx="14">
                  <c:v>8.4821999999999995E-2</c:v>
                </c:pt>
                <c:pt idx="15">
                  <c:v>0</c:v>
                </c:pt>
                <c:pt idx="16">
                  <c:v>24.059904</c:v>
                </c:pt>
                <c:pt idx="17">
                  <c:v>22.916594</c:v>
                </c:pt>
                <c:pt idx="18">
                  <c:v>21.211209</c:v>
                </c:pt>
                <c:pt idx="19">
                  <c:v>20.062079000000001</c:v>
                </c:pt>
                <c:pt idx="20">
                  <c:v>20.181804</c:v>
                </c:pt>
                <c:pt idx="21">
                  <c:v>19.47662</c:v>
                </c:pt>
                <c:pt idx="22">
                  <c:v>17.380941</c:v>
                </c:pt>
                <c:pt idx="23">
                  <c:v>19.492127</c:v>
                </c:pt>
                <c:pt idx="24">
                  <c:v>17.437078</c:v>
                </c:pt>
                <c:pt idx="25">
                  <c:v>16.235609</c:v>
                </c:pt>
                <c:pt idx="26">
                  <c:v>44.449126</c:v>
                </c:pt>
                <c:pt idx="27">
                  <c:v>46.441223000000001</c:v>
                </c:pt>
                <c:pt idx="28">
                  <c:v>44.023933</c:v>
                </c:pt>
                <c:pt idx="29">
                  <c:v>45.895484000000003</c:v>
                </c:pt>
                <c:pt idx="30">
                  <c:v>48.391463999999999</c:v>
                </c:pt>
                <c:pt idx="31">
                  <c:v>48.662320999999999</c:v>
                </c:pt>
                <c:pt idx="32">
                  <c:v>46.225929999999998</c:v>
                </c:pt>
                <c:pt idx="33">
                  <c:v>48.508200000000002</c:v>
                </c:pt>
                <c:pt idx="34">
                  <c:v>41.806265000000003</c:v>
                </c:pt>
                <c:pt idx="35">
                  <c:v>40.935304000000002</c:v>
                </c:pt>
                <c:pt idx="36">
                  <c:v>16.565367999999999</c:v>
                </c:pt>
                <c:pt idx="37">
                  <c:v>14.075340000000001</c:v>
                </c:pt>
                <c:pt idx="38">
                  <c:v>11.414825</c:v>
                </c:pt>
                <c:pt idx="39">
                  <c:v>11.963228000000001</c:v>
                </c:pt>
                <c:pt idx="40">
                  <c:v>10.210440999999999</c:v>
                </c:pt>
                <c:pt idx="41">
                  <c:v>9.7734279999999991</c:v>
                </c:pt>
                <c:pt idx="42">
                  <c:v>8.9414820000000006</c:v>
                </c:pt>
                <c:pt idx="43">
                  <c:v>9.2109950000000005</c:v>
                </c:pt>
                <c:pt idx="44">
                  <c:v>10.204715</c:v>
                </c:pt>
                <c:pt idx="45">
                  <c:v>9.1911570000000005</c:v>
                </c:pt>
                <c:pt idx="46">
                  <c:v>20.131830999999998</c:v>
                </c:pt>
                <c:pt idx="47">
                  <c:v>17.017686999999999</c:v>
                </c:pt>
                <c:pt idx="48">
                  <c:v>16.132753000000001</c:v>
                </c:pt>
                <c:pt idx="49">
                  <c:v>15.179216</c:v>
                </c:pt>
                <c:pt idx="50">
                  <c:v>14.698499</c:v>
                </c:pt>
                <c:pt idx="51">
                  <c:v>13.876973</c:v>
                </c:pt>
                <c:pt idx="52">
                  <c:v>3.7235849999999999</c:v>
                </c:pt>
                <c:pt idx="53">
                  <c:v>3.495708</c:v>
                </c:pt>
                <c:pt idx="54">
                  <c:v>15.586712</c:v>
                </c:pt>
                <c:pt idx="55">
                  <c:v>3.5044629999999999</c:v>
                </c:pt>
                <c:pt idx="56">
                  <c:v>10.914232</c:v>
                </c:pt>
                <c:pt idx="57">
                  <c:v>9.070449</c:v>
                </c:pt>
                <c:pt idx="58">
                  <c:v>8.9221269999999997</c:v>
                </c:pt>
                <c:pt idx="59">
                  <c:v>8.2045589999999997</c:v>
                </c:pt>
                <c:pt idx="60">
                  <c:v>7.8023730000000002</c:v>
                </c:pt>
                <c:pt idx="61">
                  <c:v>8.9179440000000003</c:v>
                </c:pt>
                <c:pt idx="62">
                  <c:v>7.6007939999999996</c:v>
                </c:pt>
                <c:pt idx="63">
                  <c:v>7.6818809999999997</c:v>
                </c:pt>
                <c:pt idx="64">
                  <c:v>9.1910240000000005</c:v>
                </c:pt>
                <c:pt idx="65">
                  <c:v>4.3275860000000002</c:v>
                </c:pt>
                <c:pt idx="66">
                  <c:v>16.849824999999999</c:v>
                </c:pt>
                <c:pt idx="67">
                  <c:v>13.471095</c:v>
                </c:pt>
                <c:pt idx="68">
                  <c:v>12.987984000000001</c:v>
                </c:pt>
                <c:pt idx="69">
                  <c:v>14.015084999999999</c:v>
                </c:pt>
                <c:pt idx="70">
                  <c:v>13.828215999999999</c:v>
                </c:pt>
                <c:pt idx="71">
                  <c:v>13.574871</c:v>
                </c:pt>
                <c:pt idx="72">
                  <c:v>12.009936</c:v>
                </c:pt>
                <c:pt idx="73">
                  <c:v>13.258842</c:v>
                </c:pt>
                <c:pt idx="74">
                  <c:v>15.261037</c:v>
                </c:pt>
                <c:pt idx="75">
                  <c:v>10.42074</c:v>
                </c:pt>
                <c:pt idx="76">
                  <c:v>35.725670999999998</c:v>
                </c:pt>
                <c:pt idx="77">
                  <c:v>33.379517999999997</c:v>
                </c:pt>
                <c:pt idx="78">
                  <c:v>29.289819000000001</c:v>
                </c:pt>
                <c:pt idx="79">
                  <c:v>27.960339999999999</c:v>
                </c:pt>
                <c:pt idx="80">
                  <c:v>25.803455</c:v>
                </c:pt>
                <c:pt idx="81">
                  <c:v>23.751404000000001</c:v>
                </c:pt>
                <c:pt idx="82">
                  <c:v>23.72598</c:v>
                </c:pt>
                <c:pt idx="83">
                  <c:v>22.630499</c:v>
                </c:pt>
                <c:pt idx="84">
                  <c:v>21.547668999999999</c:v>
                </c:pt>
                <c:pt idx="85">
                  <c:v>14.417516000000001</c:v>
                </c:pt>
                <c:pt idx="86">
                  <c:v>26.582346999999999</c:v>
                </c:pt>
                <c:pt idx="87">
                  <c:v>23.619163</c:v>
                </c:pt>
                <c:pt idx="88">
                  <c:v>20.755018</c:v>
                </c:pt>
                <c:pt idx="89">
                  <c:v>19.677842999999999</c:v>
                </c:pt>
                <c:pt idx="90">
                  <c:v>19.184856</c:v>
                </c:pt>
                <c:pt idx="91">
                  <c:v>17.898008999999998</c:v>
                </c:pt>
                <c:pt idx="92">
                  <c:v>18.441838000000001</c:v>
                </c:pt>
                <c:pt idx="93">
                  <c:v>18.462575999999999</c:v>
                </c:pt>
                <c:pt idx="94">
                  <c:v>18.601111</c:v>
                </c:pt>
                <c:pt idx="95">
                  <c:v>15.455347</c:v>
                </c:pt>
                <c:pt idx="96">
                  <c:v>63.395082000000002</c:v>
                </c:pt>
                <c:pt idx="97">
                  <c:v>61.088684000000001</c:v>
                </c:pt>
                <c:pt idx="98">
                  <c:v>55.494931999999999</c:v>
                </c:pt>
                <c:pt idx="99">
                  <c:v>54.193074000000003</c:v>
                </c:pt>
                <c:pt idx="100">
                  <c:v>55.670851999999996</c:v>
                </c:pt>
                <c:pt idx="101">
                  <c:v>54.407494</c:v>
                </c:pt>
                <c:pt idx="102">
                  <c:v>50.573129000000002</c:v>
                </c:pt>
                <c:pt idx="103">
                  <c:v>53.451236999999999</c:v>
                </c:pt>
                <c:pt idx="104">
                  <c:v>58.921078999999999</c:v>
                </c:pt>
                <c:pt idx="105">
                  <c:v>55.156157999999998</c:v>
                </c:pt>
                <c:pt idx="106">
                  <c:v>33.685720000000003</c:v>
                </c:pt>
                <c:pt idx="107">
                  <c:v>32.441426</c:v>
                </c:pt>
                <c:pt idx="108">
                  <c:v>33.197603000000001</c:v>
                </c:pt>
                <c:pt idx="109">
                  <c:v>33.031660000000002</c:v>
                </c:pt>
                <c:pt idx="110">
                  <c:v>32.696477999999999</c:v>
                </c:pt>
                <c:pt idx="111">
                  <c:v>29.912588</c:v>
                </c:pt>
                <c:pt idx="112">
                  <c:v>35.137259999999998</c:v>
                </c:pt>
                <c:pt idx="113">
                  <c:v>33.383885999999997</c:v>
                </c:pt>
                <c:pt idx="114">
                  <c:v>35.092632999999999</c:v>
                </c:pt>
                <c:pt idx="115">
                  <c:v>34.288735000000003</c:v>
                </c:pt>
              </c:numCache>
            </c:numRef>
          </c:xVal>
          <c:yVal>
            <c:numRef>
              <c:f>SummDataTable!$AN$2:$AN$117</c:f>
              <c:numCache>
                <c:formatCode>0.00</c:formatCode>
                <c:ptCount val="116"/>
                <c:pt idx="0">
                  <c:v>8.1199999999999992</c:v>
                </c:pt>
                <c:pt idx="1">
                  <c:v>8.16</c:v>
                </c:pt>
                <c:pt idx="2">
                  <c:v>7.02</c:v>
                </c:pt>
                <c:pt idx="3">
                  <c:v>5.27</c:v>
                </c:pt>
                <c:pt idx="4">
                  <c:v>2.12</c:v>
                </c:pt>
                <c:pt idx="5">
                  <c:v>1.79</c:v>
                </c:pt>
                <c:pt idx="6">
                  <c:v>0</c:v>
                </c:pt>
                <c:pt idx="7">
                  <c:v>7.48</c:v>
                </c:pt>
                <c:pt idx="8">
                  <c:v>6.53</c:v>
                </c:pt>
                <c:pt idx="9">
                  <c:v>4.47</c:v>
                </c:pt>
                <c:pt idx="10">
                  <c:v>2.66</c:v>
                </c:pt>
                <c:pt idx="11">
                  <c:v>2.29</c:v>
                </c:pt>
                <c:pt idx="12">
                  <c:v>2.5499999999999998</c:v>
                </c:pt>
                <c:pt idx="13">
                  <c:v>1.29</c:v>
                </c:pt>
                <c:pt idx="14" formatCode="General">
                  <c:v>2.2200000000000002</c:v>
                </c:pt>
                <c:pt idx="15">
                  <c:v>0</c:v>
                </c:pt>
                <c:pt idx="16">
                  <c:v>8.5399999999999991</c:v>
                </c:pt>
                <c:pt idx="17">
                  <c:v>8.83</c:v>
                </c:pt>
                <c:pt idx="18">
                  <c:v>8.2100000000000009</c:v>
                </c:pt>
                <c:pt idx="19">
                  <c:v>7.57</c:v>
                </c:pt>
                <c:pt idx="20">
                  <c:v>7.03</c:v>
                </c:pt>
                <c:pt idx="21">
                  <c:v>7.02</c:v>
                </c:pt>
                <c:pt idx="22">
                  <c:v>5.18</c:v>
                </c:pt>
                <c:pt idx="23">
                  <c:v>6</c:v>
                </c:pt>
                <c:pt idx="24">
                  <c:v>6.47</c:v>
                </c:pt>
                <c:pt idx="25">
                  <c:v>7.95</c:v>
                </c:pt>
                <c:pt idx="26">
                  <c:v>9.58</c:v>
                </c:pt>
                <c:pt idx="27">
                  <c:v>9.5</c:v>
                </c:pt>
                <c:pt idx="28">
                  <c:v>9.19</c:v>
                </c:pt>
                <c:pt idx="29">
                  <c:v>9.26</c:v>
                </c:pt>
                <c:pt idx="30">
                  <c:v>8.5500000000000007</c:v>
                </c:pt>
                <c:pt idx="31">
                  <c:v>8.92</c:v>
                </c:pt>
                <c:pt idx="32">
                  <c:v>7.04</c:v>
                </c:pt>
                <c:pt idx="33">
                  <c:v>8.07</c:v>
                </c:pt>
                <c:pt idx="34">
                  <c:v>9.3800000000000008</c:v>
                </c:pt>
                <c:pt idx="35">
                  <c:v>9.58</c:v>
                </c:pt>
                <c:pt idx="36">
                  <c:v>9.01</c:v>
                </c:pt>
                <c:pt idx="37">
                  <c:v>7.91</c:v>
                </c:pt>
                <c:pt idx="38">
                  <c:v>7.32</c:v>
                </c:pt>
                <c:pt idx="39">
                  <c:v>7.14</c:v>
                </c:pt>
                <c:pt idx="40">
                  <c:v>6.65</c:v>
                </c:pt>
                <c:pt idx="41">
                  <c:v>6.76</c:v>
                </c:pt>
                <c:pt idx="42">
                  <c:v>5.68</c:v>
                </c:pt>
                <c:pt idx="43">
                  <c:v>6.65</c:v>
                </c:pt>
                <c:pt idx="44">
                  <c:v>7.71</c:v>
                </c:pt>
                <c:pt idx="45">
                  <c:v>8.1199999999999992</c:v>
                </c:pt>
                <c:pt idx="46">
                  <c:v>9.18</c:v>
                </c:pt>
                <c:pt idx="47">
                  <c:v>9.57</c:v>
                </c:pt>
                <c:pt idx="48">
                  <c:v>7.22</c:v>
                </c:pt>
                <c:pt idx="49">
                  <c:v>7.82</c:v>
                </c:pt>
                <c:pt idx="50">
                  <c:v>7.58</c:v>
                </c:pt>
                <c:pt idx="51">
                  <c:v>7.33</c:v>
                </c:pt>
                <c:pt idx="52">
                  <c:v>3.02</c:v>
                </c:pt>
                <c:pt idx="53">
                  <c:v>4.1900000000000004</c:v>
                </c:pt>
                <c:pt idx="54">
                  <c:v>8.64</c:v>
                </c:pt>
                <c:pt idx="55">
                  <c:v>6.73</c:v>
                </c:pt>
                <c:pt idx="56">
                  <c:v>8.32</c:v>
                </c:pt>
                <c:pt idx="57">
                  <c:v>7.33</c:v>
                </c:pt>
                <c:pt idx="58">
                  <c:v>5.9</c:v>
                </c:pt>
                <c:pt idx="59">
                  <c:v>4.7300000000000004</c:v>
                </c:pt>
                <c:pt idx="60">
                  <c:v>4.1900000000000004</c:v>
                </c:pt>
                <c:pt idx="61">
                  <c:v>3.99</c:v>
                </c:pt>
                <c:pt idx="62">
                  <c:v>1.97</c:v>
                </c:pt>
                <c:pt idx="63">
                  <c:v>3.73</c:v>
                </c:pt>
                <c:pt idx="64">
                  <c:v>5.97</c:v>
                </c:pt>
                <c:pt idx="65">
                  <c:v>5.2</c:v>
                </c:pt>
                <c:pt idx="66">
                  <c:v>8.6999999999999993</c:v>
                </c:pt>
                <c:pt idx="67">
                  <c:v>8.48</c:v>
                </c:pt>
                <c:pt idx="68">
                  <c:v>7.42</c:v>
                </c:pt>
                <c:pt idx="69">
                  <c:v>5.78</c:v>
                </c:pt>
                <c:pt idx="70">
                  <c:v>6.06</c:v>
                </c:pt>
                <c:pt idx="71">
                  <c:v>6.06</c:v>
                </c:pt>
                <c:pt idx="72">
                  <c:v>3.81</c:v>
                </c:pt>
                <c:pt idx="73">
                  <c:v>4.01</c:v>
                </c:pt>
                <c:pt idx="74">
                  <c:v>7.7</c:v>
                </c:pt>
                <c:pt idx="75">
                  <c:v>5.34</c:v>
                </c:pt>
                <c:pt idx="76">
                  <c:v>8.99</c:v>
                </c:pt>
                <c:pt idx="77">
                  <c:v>9.11</c:v>
                </c:pt>
                <c:pt idx="78">
                  <c:v>8.61</c:v>
                </c:pt>
                <c:pt idx="79">
                  <c:v>8.08</c:v>
                </c:pt>
                <c:pt idx="80">
                  <c:v>7.2</c:v>
                </c:pt>
                <c:pt idx="81">
                  <c:v>7.03</c:v>
                </c:pt>
                <c:pt idx="82">
                  <c:v>6.1</c:v>
                </c:pt>
                <c:pt idx="83">
                  <c:v>6.56</c:v>
                </c:pt>
                <c:pt idx="84">
                  <c:v>6.11</c:v>
                </c:pt>
                <c:pt idx="85">
                  <c:v>5.33</c:v>
                </c:pt>
                <c:pt idx="86">
                  <c:v>9</c:v>
                </c:pt>
                <c:pt idx="87">
                  <c:v>8.59</c:v>
                </c:pt>
                <c:pt idx="88">
                  <c:v>8.1999999999999993</c:v>
                </c:pt>
                <c:pt idx="89">
                  <c:v>7.14</c:v>
                </c:pt>
                <c:pt idx="90">
                  <c:v>6.09</c:v>
                </c:pt>
                <c:pt idx="91">
                  <c:v>5.25</c:v>
                </c:pt>
                <c:pt idx="92">
                  <c:v>2.67</c:v>
                </c:pt>
                <c:pt idx="93">
                  <c:v>2.83</c:v>
                </c:pt>
                <c:pt idx="94">
                  <c:v>2.11</c:v>
                </c:pt>
                <c:pt idx="95">
                  <c:v>1.4</c:v>
                </c:pt>
                <c:pt idx="96">
                  <c:v>9.91</c:v>
                </c:pt>
                <c:pt idx="97">
                  <c:v>9.5500000000000007</c:v>
                </c:pt>
                <c:pt idx="98">
                  <c:v>9.4499999999999993</c:v>
                </c:pt>
                <c:pt idx="99">
                  <c:v>9.5500000000000007</c:v>
                </c:pt>
                <c:pt idx="100">
                  <c:v>9.5</c:v>
                </c:pt>
                <c:pt idx="101">
                  <c:v>9.8699999999999992</c:v>
                </c:pt>
                <c:pt idx="102">
                  <c:v>9.0500000000000007</c:v>
                </c:pt>
                <c:pt idx="103">
                  <c:v>9.6300000000000008</c:v>
                </c:pt>
                <c:pt idx="104">
                  <c:v>9.44</c:v>
                </c:pt>
                <c:pt idx="105">
                  <c:v>10.35</c:v>
                </c:pt>
                <c:pt idx="106">
                  <c:v>9.5</c:v>
                </c:pt>
                <c:pt idx="107">
                  <c:v>9.33</c:v>
                </c:pt>
                <c:pt idx="108">
                  <c:v>9.11</c:v>
                </c:pt>
                <c:pt idx="109">
                  <c:v>9.39</c:v>
                </c:pt>
                <c:pt idx="110">
                  <c:v>8.9499999999999993</c:v>
                </c:pt>
                <c:pt idx="111">
                  <c:v>9.1999999999999993</c:v>
                </c:pt>
                <c:pt idx="112">
                  <c:v>9.1</c:v>
                </c:pt>
                <c:pt idx="113">
                  <c:v>9.68</c:v>
                </c:pt>
                <c:pt idx="114">
                  <c:v>9.7799999999999994</c:v>
                </c:pt>
                <c:pt idx="115">
                  <c:v>10.37</c:v>
                </c:pt>
              </c:numCache>
            </c:numRef>
          </c:yVal>
          <c:smooth val="0"/>
          <c:extLst>
            <c:ext xmlns:c16="http://schemas.microsoft.com/office/drawing/2014/chart" uri="{C3380CC4-5D6E-409C-BE32-E72D297353CC}">
              <c16:uniqueId val="{00000000-731A-4EE3-8792-3446953236F2}"/>
            </c:ext>
          </c:extLst>
        </c:ser>
        <c:dLbls>
          <c:showLegendKey val="0"/>
          <c:showVal val="0"/>
          <c:showCatName val="0"/>
          <c:showSerName val="0"/>
          <c:showPercent val="0"/>
          <c:showBubbleSize val="0"/>
        </c:dLbls>
        <c:axId val="1263822680"/>
        <c:axId val="1263823664"/>
      </c:scatterChart>
      <c:valAx>
        <c:axId val="126382268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PoolVolume (m3)</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3823664"/>
        <c:crosses val="autoZero"/>
        <c:crossBetween val="midCat"/>
      </c:valAx>
      <c:valAx>
        <c:axId val="12638236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Discrete DO (mg/L)</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382268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Dutch Bill P1: Discharge and r</a:t>
            </a:r>
            <a:r>
              <a:rPr lang="en-US"/>
              <a:t>iffle area</a:t>
            </a:r>
          </a:p>
        </c:rich>
      </c:tx>
      <c:overlay val="0"/>
      <c:spPr>
        <a:noFill/>
        <a:ln>
          <a:noFill/>
        </a:ln>
        <a:effectLst/>
      </c:spPr>
    </c:title>
    <c:autoTitleDeleted val="0"/>
    <c:plotArea>
      <c:layout/>
      <c:barChart>
        <c:barDir val="col"/>
        <c:grouping val="clustered"/>
        <c:varyColors val="0"/>
        <c:ser>
          <c:idx val="0"/>
          <c:order val="0"/>
          <c:tx>
            <c:strRef>
              <c:f>RiffleGraphs!$J$3</c:f>
              <c:strCache>
                <c:ptCount val="1"/>
                <c:pt idx="0">
                  <c:v>Riffle area (m2)</c:v>
                </c:pt>
              </c:strCache>
            </c:strRef>
          </c:tx>
          <c:spPr>
            <a:solidFill>
              <a:schemeClr val="accent1"/>
            </a:solidFill>
            <a:ln>
              <a:noFill/>
            </a:ln>
            <a:effectLst/>
          </c:spPr>
          <c:invertIfNegative val="0"/>
          <c:cat>
            <c:numRef>
              <c:f>RiffleGraphs!$H$4:$H$126</c:f>
              <c:numCache>
                <c:formatCode>m/d/yyyy</c:formatCode>
                <c:ptCount val="123"/>
                <c:pt idx="0">
                  <c:v>42901</c:v>
                </c:pt>
                <c:pt idx="1">
                  <c:v>42915</c:v>
                </c:pt>
                <c:pt idx="2">
                  <c:v>42927</c:v>
                </c:pt>
                <c:pt idx="3">
                  <c:v>42941</c:v>
                </c:pt>
                <c:pt idx="4">
                  <c:v>42955</c:v>
                </c:pt>
                <c:pt idx="5">
                  <c:v>42969</c:v>
                </c:pt>
                <c:pt idx="6">
                  <c:v>42984</c:v>
                </c:pt>
              </c:numCache>
            </c:numRef>
          </c:cat>
          <c:val>
            <c:numRef>
              <c:f>RiffleGraphs!$J$4:$J$133</c:f>
              <c:numCache>
                <c:formatCode>0.00</c:formatCode>
                <c:ptCount val="130"/>
                <c:pt idx="0">
                  <c:v>11.619066999999999</c:v>
                </c:pt>
                <c:pt idx="1">
                  <c:v>11.287094</c:v>
                </c:pt>
                <c:pt idx="2">
                  <c:v>10.291174</c:v>
                </c:pt>
                <c:pt idx="3">
                  <c:v>8.0503540000000005</c:v>
                </c:pt>
                <c:pt idx="4">
                  <c:v>0</c:v>
                </c:pt>
                <c:pt idx="5">
                  <c:v>0</c:v>
                </c:pt>
                <c:pt idx="6">
                  <c:v>0</c:v>
                </c:pt>
              </c:numCache>
            </c:numRef>
          </c:val>
          <c:extLst>
            <c:ext xmlns:c16="http://schemas.microsoft.com/office/drawing/2014/chart" uri="{C3380CC4-5D6E-409C-BE32-E72D297353CC}">
              <c16:uniqueId val="{00000000-C5A9-461B-84EB-09B2145AE22D}"/>
            </c:ext>
          </c:extLst>
        </c:ser>
        <c:dLbls>
          <c:showLegendKey val="0"/>
          <c:showVal val="0"/>
          <c:showCatName val="0"/>
          <c:showSerName val="0"/>
          <c:showPercent val="0"/>
          <c:showBubbleSize val="0"/>
        </c:dLbls>
        <c:gapWidth val="0"/>
        <c:overlap val="59"/>
        <c:axId val="129116416"/>
        <c:axId val="129122688"/>
      </c:barChart>
      <c:lineChart>
        <c:grouping val="standard"/>
        <c:varyColors val="0"/>
        <c:ser>
          <c:idx val="1"/>
          <c:order val="1"/>
          <c:tx>
            <c:strRef>
              <c:f>RiffleGraphs!$K$3</c:f>
              <c:strCache>
                <c:ptCount val="1"/>
                <c:pt idx="0">
                  <c:v>Discharge (cfs)</c:v>
                </c:pt>
              </c:strCache>
            </c:strRef>
          </c:tx>
          <c:marker>
            <c:symbol val="circle"/>
            <c:size val="5"/>
            <c:spPr>
              <a:solidFill>
                <a:schemeClr val="accent2"/>
              </a:solidFill>
              <a:ln w="9525">
                <a:solidFill>
                  <a:schemeClr val="accent2"/>
                </a:solidFill>
              </a:ln>
              <a:effectLst/>
            </c:spPr>
          </c:marker>
          <c:cat>
            <c:numRef>
              <c:f>RiffleGraphs!$H$4:$H$133</c:f>
              <c:numCache>
                <c:formatCode>m/d/yyyy</c:formatCode>
                <c:ptCount val="130"/>
                <c:pt idx="0">
                  <c:v>42901</c:v>
                </c:pt>
                <c:pt idx="1">
                  <c:v>42915</c:v>
                </c:pt>
                <c:pt idx="2">
                  <c:v>42927</c:v>
                </c:pt>
                <c:pt idx="3">
                  <c:v>42941</c:v>
                </c:pt>
                <c:pt idx="4">
                  <c:v>42955</c:v>
                </c:pt>
                <c:pt idx="5">
                  <c:v>42969</c:v>
                </c:pt>
                <c:pt idx="6">
                  <c:v>42984</c:v>
                </c:pt>
              </c:numCache>
            </c:numRef>
          </c:cat>
          <c:val>
            <c:numRef>
              <c:f>RiffleGraphs!$K$4:$K$133</c:f>
              <c:numCache>
                <c:formatCode>0.00</c:formatCode>
                <c:ptCount val="130"/>
                <c:pt idx="0">
                  <c:v>0</c:v>
                </c:pt>
                <c:pt idx="1">
                  <c:v>0</c:v>
                </c:pt>
                <c:pt idx="2">
                  <c:v>0</c:v>
                </c:pt>
                <c:pt idx="3">
                  <c:v>0</c:v>
                </c:pt>
                <c:pt idx="4">
                  <c:v>0</c:v>
                </c:pt>
                <c:pt idx="5">
                  <c:v>0</c:v>
                </c:pt>
                <c:pt idx="6">
                  <c:v>0</c:v>
                </c:pt>
              </c:numCache>
            </c:numRef>
          </c:val>
          <c:smooth val="0"/>
          <c:extLst>
            <c:ext xmlns:c16="http://schemas.microsoft.com/office/drawing/2014/chart" uri="{C3380CC4-5D6E-409C-BE32-E72D297353CC}">
              <c16:uniqueId val="{00000001-C5A9-461B-84EB-09B2145AE22D}"/>
            </c:ext>
          </c:extLst>
        </c:ser>
        <c:dLbls>
          <c:showLegendKey val="0"/>
          <c:showVal val="0"/>
          <c:showCatName val="0"/>
          <c:showSerName val="0"/>
          <c:showPercent val="0"/>
          <c:showBubbleSize val="0"/>
        </c:dLbls>
        <c:marker val="1"/>
        <c:smooth val="0"/>
        <c:axId val="129134976"/>
        <c:axId val="129124608"/>
      </c:lineChart>
      <c:dateAx>
        <c:axId val="129116416"/>
        <c:scaling>
          <c:orientation val="minMax"/>
        </c:scaling>
        <c:delete val="0"/>
        <c:axPos val="b"/>
        <c:majorGridlines>
          <c:spPr>
            <a:ln w="9525" cap="flat" cmpd="sng" algn="ctr">
              <a:solidFill>
                <a:schemeClr val="tx1">
                  <a:lumMod val="15000"/>
                  <a:lumOff val="85000"/>
                </a:schemeClr>
              </a:solidFill>
              <a:round/>
            </a:ln>
            <a:effectLst/>
          </c:spPr>
        </c:majorGridlines>
        <c:numFmt formatCode="m/d/yyyy"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122688"/>
        <c:crosses val="autoZero"/>
        <c:auto val="0"/>
        <c:lblOffset val="100"/>
        <c:baseTimeUnit val="days"/>
        <c:majorUnit val="14"/>
        <c:majorTimeUnit val="days"/>
        <c:minorUnit val="1"/>
      </c:dateAx>
      <c:valAx>
        <c:axId val="1291226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Riffle area (m</a:t>
                </a:r>
                <a:r>
                  <a:rPr lang="en-US" baseline="30000"/>
                  <a:t>3</a:t>
                </a:r>
                <a:r>
                  <a:rPr lang="en-US"/>
                  <a:t>)</a:t>
                </a:r>
              </a:p>
            </c:rich>
          </c:tx>
          <c:overlay val="0"/>
          <c:spPr>
            <a:noFill/>
            <a:ln>
              <a:noFill/>
            </a:ln>
            <a:effectLst/>
          </c:sp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116416"/>
        <c:crosses val="autoZero"/>
        <c:crossBetween val="between"/>
      </c:valAx>
      <c:valAx>
        <c:axId val="129124608"/>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DO (mg/L)</a:t>
                </a:r>
              </a:p>
            </c:rich>
          </c:tx>
          <c:overlay val="0"/>
          <c:spPr>
            <a:noFill/>
            <a:ln>
              <a:noFill/>
            </a:ln>
            <a:effectLst/>
          </c:spPr>
        </c:title>
        <c:numFmt formatCode="#,##0.00" sourceLinked="0"/>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134976"/>
        <c:crosses val="max"/>
        <c:crossBetween val="between"/>
      </c:valAx>
      <c:dateAx>
        <c:axId val="129134976"/>
        <c:scaling>
          <c:orientation val="minMax"/>
        </c:scaling>
        <c:delete val="1"/>
        <c:axPos val="b"/>
        <c:numFmt formatCode="m/d/yyyy" sourceLinked="1"/>
        <c:majorTickMark val="out"/>
        <c:minorTickMark val="none"/>
        <c:tickLblPos val="nextTo"/>
        <c:crossAx val="129124608"/>
        <c:crosses val="autoZero"/>
        <c:auto val="0"/>
        <c:lblOffset val="100"/>
        <c:baseTimeUnit val="days"/>
      </c:date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Dutch Bill P1: Discharge</a:t>
            </a:r>
            <a:r>
              <a:rPr lang="en-US" baseline="0"/>
              <a:t> and </a:t>
            </a:r>
            <a:r>
              <a:rPr lang="en-US"/>
              <a:t>RCT depth</a:t>
            </a:r>
          </a:p>
        </c:rich>
      </c:tx>
      <c:overlay val="0"/>
      <c:spPr>
        <a:noFill/>
        <a:ln>
          <a:noFill/>
        </a:ln>
        <a:effectLst/>
      </c:spPr>
    </c:title>
    <c:autoTitleDeleted val="0"/>
    <c:plotArea>
      <c:layout/>
      <c:barChart>
        <c:barDir val="col"/>
        <c:grouping val="clustered"/>
        <c:varyColors val="0"/>
        <c:ser>
          <c:idx val="0"/>
          <c:order val="0"/>
          <c:tx>
            <c:strRef>
              <c:f>RiffleGraphs!$I$3</c:f>
              <c:strCache>
                <c:ptCount val="1"/>
                <c:pt idx="0">
                  <c:v>RCT (cm)</c:v>
                </c:pt>
              </c:strCache>
            </c:strRef>
          </c:tx>
          <c:spPr>
            <a:solidFill>
              <a:schemeClr val="accent1"/>
            </a:solidFill>
            <a:ln>
              <a:noFill/>
            </a:ln>
            <a:effectLst/>
          </c:spPr>
          <c:invertIfNegative val="0"/>
          <c:cat>
            <c:numRef>
              <c:f>RiffleGraphs!$H$4:$H$133</c:f>
              <c:numCache>
                <c:formatCode>m/d/yyyy</c:formatCode>
                <c:ptCount val="130"/>
                <c:pt idx="0">
                  <c:v>42901</c:v>
                </c:pt>
                <c:pt idx="1">
                  <c:v>42915</c:v>
                </c:pt>
                <c:pt idx="2">
                  <c:v>42927</c:v>
                </c:pt>
                <c:pt idx="3">
                  <c:v>42941</c:v>
                </c:pt>
                <c:pt idx="4">
                  <c:v>42955</c:v>
                </c:pt>
                <c:pt idx="5">
                  <c:v>42969</c:v>
                </c:pt>
                <c:pt idx="6">
                  <c:v>42984</c:v>
                </c:pt>
              </c:numCache>
            </c:numRef>
          </c:cat>
          <c:val>
            <c:numRef>
              <c:f>RiffleGraphs!$I$4:$I$133</c:f>
              <c:numCache>
                <c:formatCode>0.00</c:formatCode>
                <c:ptCount val="130"/>
                <c:pt idx="0">
                  <c:v>11.2776</c:v>
                </c:pt>
                <c:pt idx="1">
                  <c:v>9.7536000000000005</c:v>
                </c:pt>
                <c:pt idx="2">
                  <c:v>7.0103999999999997</c:v>
                </c:pt>
                <c:pt idx="3">
                  <c:v>4.5720000000000001</c:v>
                </c:pt>
                <c:pt idx="4">
                  <c:v>0</c:v>
                </c:pt>
                <c:pt idx="5">
                  <c:v>0</c:v>
                </c:pt>
                <c:pt idx="6">
                  <c:v>0</c:v>
                </c:pt>
              </c:numCache>
            </c:numRef>
          </c:val>
          <c:extLst>
            <c:ext xmlns:c16="http://schemas.microsoft.com/office/drawing/2014/chart" uri="{C3380CC4-5D6E-409C-BE32-E72D297353CC}">
              <c16:uniqueId val="{00000000-3204-4995-8770-311F7FF05E0C}"/>
            </c:ext>
          </c:extLst>
        </c:ser>
        <c:dLbls>
          <c:showLegendKey val="0"/>
          <c:showVal val="0"/>
          <c:showCatName val="0"/>
          <c:showSerName val="0"/>
          <c:showPercent val="0"/>
          <c:showBubbleSize val="0"/>
        </c:dLbls>
        <c:gapWidth val="150"/>
        <c:axId val="132127360"/>
        <c:axId val="132133632"/>
      </c:barChart>
      <c:lineChart>
        <c:grouping val="standard"/>
        <c:varyColors val="0"/>
        <c:ser>
          <c:idx val="1"/>
          <c:order val="1"/>
          <c:tx>
            <c:strRef>
              <c:f>RiffleGraphs!$K$3</c:f>
              <c:strCache>
                <c:ptCount val="1"/>
                <c:pt idx="0">
                  <c:v>Discharge (cfs)</c:v>
                </c:pt>
              </c:strCache>
            </c:strRef>
          </c:tx>
          <c:marker>
            <c:symbol val="circle"/>
            <c:size val="5"/>
            <c:spPr>
              <a:solidFill>
                <a:schemeClr val="accent2"/>
              </a:solidFill>
              <a:ln w="9525">
                <a:solidFill>
                  <a:schemeClr val="accent2"/>
                </a:solidFill>
              </a:ln>
              <a:effectLst/>
            </c:spPr>
          </c:marker>
          <c:cat>
            <c:numRef>
              <c:f>RiffleGraphs!$H$4:$H$133</c:f>
              <c:numCache>
                <c:formatCode>m/d/yyyy</c:formatCode>
                <c:ptCount val="130"/>
                <c:pt idx="0">
                  <c:v>42901</c:v>
                </c:pt>
                <c:pt idx="1">
                  <c:v>42915</c:v>
                </c:pt>
                <c:pt idx="2">
                  <c:v>42927</c:v>
                </c:pt>
                <c:pt idx="3">
                  <c:v>42941</c:v>
                </c:pt>
                <c:pt idx="4">
                  <c:v>42955</c:v>
                </c:pt>
                <c:pt idx="5">
                  <c:v>42969</c:v>
                </c:pt>
                <c:pt idx="6">
                  <c:v>42984</c:v>
                </c:pt>
              </c:numCache>
            </c:numRef>
          </c:cat>
          <c:val>
            <c:numRef>
              <c:f>RiffleGraphs!$K$4:$K$133</c:f>
              <c:numCache>
                <c:formatCode>0.00</c:formatCode>
                <c:ptCount val="130"/>
                <c:pt idx="0">
                  <c:v>0</c:v>
                </c:pt>
                <c:pt idx="1">
                  <c:v>0</c:v>
                </c:pt>
                <c:pt idx="2">
                  <c:v>0</c:v>
                </c:pt>
                <c:pt idx="3">
                  <c:v>0</c:v>
                </c:pt>
                <c:pt idx="4">
                  <c:v>0</c:v>
                </c:pt>
                <c:pt idx="5">
                  <c:v>0</c:v>
                </c:pt>
                <c:pt idx="6">
                  <c:v>0</c:v>
                </c:pt>
              </c:numCache>
            </c:numRef>
          </c:val>
          <c:smooth val="0"/>
          <c:extLst>
            <c:ext xmlns:c16="http://schemas.microsoft.com/office/drawing/2014/chart" uri="{C3380CC4-5D6E-409C-BE32-E72D297353CC}">
              <c16:uniqueId val="{00000001-3204-4995-8770-311F7FF05E0C}"/>
            </c:ext>
          </c:extLst>
        </c:ser>
        <c:dLbls>
          <c:showLegendKey val="0"/>
          <c:showVal val="0"/>
          <c:showCatName val="0"/>
          <c:showSerName val="0"/>
          <c:showPercent val="0"/>
          <c:showBubbleSize val="0"/>
        </c:dLbls>
        <c:marker val="1"/>
        <c:smooth val="0"/>
        <c:axId val="132137728"/>
        <c:axId val="132135552"/>
      </c:lineChart>
      <c:dateAx>
        <c:axId val="132127360"/>
        <c:scaling>
          <c:orientation val="minMax"/>
        </c:scaling>
        <c:delete val="0"/>
        <c:axPos val="b"/>
        <c:majorGridlines>
          <c:spPr>
            <a:ln w="9525" cap="flat" cmpd="sng" algn="ctr">
              <a:solidFill>
                <a:schemeClr val="tx1">
                  <a:lumMod val="15000"/>
                  <a:lumOff val="85000"/>
                </a:schemeClr>
              </a:solidFill>
              <a:round/>
            </a:ln>
            <a:effectLst/>
          </c:spPr>
        </c:majorGridlines>
        <c:numFmt formatCode="m/d/yyyy"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133632"/>
        <c:crosses val="autoZero"/>
        <c:auto val="0"/>
        <c:lblOffset val="100"/>
        <c:baseTimeUnit val="days"/>
        <c:minorUnit val="1"/>
      </c:dateAx>
      <c:valAx>
        <c:axId val="1321336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Riffle area (m</a:t>
                </a:r>
                <a:r>
                  <a:rPr lang="en-US" baseline="30000"/>
                  <a:t>3</a:t>
                </a:r>
                <a:r>
                  <a:rPr lang="en-US"/>
                  <a:t>)</a:t>
                </a:r>
              </a:p>
            </c:rich>
          </c:tx>
          <c:overlay val="0"/>
          <c:spPr>
            <a:noFill/>
            <a:ln>
              <a:noFill/>
            </a:ln>
            <a:effectLst/>
          </c:sp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127360"/>
        <c:crosses val="autoZero"/>
        <c:crossBetween val="between"/>
      </c:valAx>
      <c:valAx>
        <c:axId val="132135552"/>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DO (mg/L)</a:t>
                </a:r>
              </a:p>
            </c:rich>
          </c:tx>
          <c:overlay val="0"/>
          <c:spPr>
            <a:noFill/>
            <a:ln>
              <a:noFill/>
            </a:ln>
            <a:effectLst/>
          </c:spPr>
        </c:title>
        <c:numFmt formatCode="#,##0.00" sourceLinked="0"/>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137728"/>
        <c:crosses val="max"/>
        <c:crossBetween val="between"/>
      </c:valAx>
      <c:dateAx>
        <c:axId val="132137728"/>
        <c:scaling>
          <c:orientation val="minMax"/>
        </c:scaling>
        <c:delete val="1"/>
        <c:axPos val="b"/>
        <c:numFmt formatCode="m/d/yyyy" sourceLinked="1"/>
        <c:majorTickMark val="out"/>
        <c:minorTickMark val="none"/>
        <c:tickLblPos val="nextTo"/>
        <c:crossAx val="132135552"/>
        <c:crosses val="autoZero"/>
        <c:auto val="0"/>
        <c:lblOffset val="100"/>
        <c:baseTimeUnit val="days"/>
      </c:date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RCT and DiscreteDO (only 1st 0 ea site)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SummDataTable!$AN$1</c:f>
              <c:strCache>
                <c:ptCount val="1"/>
                <c:pt idx="0">
                  <c:v>DiscreteDO_mg/L</c:v>
                </c:pt>
              </c:strCache>
            </c:strRef>
          </c:tx>
          <c:spPr>
            <a:ln w="19050" cap="rnd">
              <a:noFill/>
              <a:round/>
            </a:ln>
            <a:effectLst/>
          </c:spPr>
          <c:marker>
            <c:symbol val="circle"/>
            <c:size val="5"/>
            <c:spPr>
              <a:solidFill>
                <a:schemeClr val="accent1"/>
              </a:solidFill>
              <a:ln w="9525">
                <a:solidFill>
                  <a:schemeClr val="accent1"/>
                </a:solidFill>
              </a:ln>
              <a:effectLst/>
            </c:spPr>
          </c:marker>
          <c:xVal>
            <c:numRef>
              <c:f>(SummDataTable!$K$2:$K$6,SummDataTable!$K$9:$K$12,SummDataTable!$K$18:$K$27,SummDataTable!$K$28:$K$47,SummDataTable!$K$48:$K$117)</c:f>
              <c:numCache>
                <c:formatCode>0.00</c:formatCode>
                <c:ptCount val="109"/>
                <c:pt idx="0">
                  <c:v>11.2776</c:v>
                </c:pt>
                <c:pt idx="1">
                  <c:v>9.7536000000000005</c:v>
                </c:pt>
                <c:pt idx="2">
                  <c:v>7.0103999999999997</c:v>
                </c:pt>
                <c:pt idx="3">
                  <c:v>4.5720000000000001</c:v>
                </c:pt>
                <c:pt idx="4">
                  <c:v>0</c:v>
                </c:pt>
                <c:pt idx="5">
                  <c:v>11.5824</c:v>
                </c:pt>
                <c:pt idx="6">
                  <c:v>9.7536000000000005</c:v>
                </c:pt>
                <c:pt idx="7">
                  <c:v>7.3151999999999999</c:v>
                </c:pt>
                <c:pt idx="8">
                  <c:v>0</c:v>
                </c:pt>
                <c:pt idx="9">
                  <c:v>20.116800000000001</c:v>
                </c:pt>
                <c:pt idx="10">
                  <c:v>18.5928</c:v>
                </c:pt>
                <c:pt idx="11">
                  <c:v>15.5448</c:v>
                </c:pt>
                <c:pt idx="12">
                  <c:v>15.5448</c:v>
                </c:pt>
                <c:pt idx="13">
                  <c:v>14.3256</c:v>
                </c:pt>
                <c:pt idx="14">
                  <c:v>15.24</c:v>
                </c:pt>
                <c:pt idx="15">
                  <c:v>12.4968</c:v>
                </c:pt>
                <c:pt idx="16">
                  <c:v>14.9352</c:v>
                </c:pt>
                <c:pt idx="17">
                  <c:v>12.801600000000001</c:v>
                </c:pt>
                <c:pt idx="18">
                  <c:v>11.5824</c:v>
                </c:pt>
                <c:pt idx="19">
                  <c:v>15.5448</c:v>
                </c:pt>
                <c:pt idx="20">
                  <c:v>14.9352</c:v>
                </c:pt>
                <c:pt idx="21">
                  <c:v>12.192</c:v>
                </c:pt>
                <c:pt idx="22">
                  <c:v>9.1440000000000001</c:v>
                </c:pt>
                <c:pt idx="23">
                  <c:v>9.7536000000000005</c:v>
                </c:pt>
                <c:pt idx="24">
                  <c:v>8.8391999999999999</c:v>
                </c:pt>
                <c:pt idx="25">
                  <c:v>7.62</c:v>
                </c:pt>
                <c:pt idx="26">
                  <c:v>7.0103999999999997</c:v>
                </c:pt>
                <c:pt idx="27">
                  <c:v>7.0103999999999997</c:v>
                </c:pt>
                <c:pt idx="28">
                  <c:v>6.0960000000000001</c:v>
                </c:pt>
                <c:pt idx="29">
                  <c:v>7.0103999999999997</c:v>
                </c:pt>
                <c:pt idx="30">
                  <c:v>4.8768000000000002</c:v>
                </c:pt>
                <c:pt idx="31">
                  <c:v>4.5720000000000001</c:v>
                </c:pt>
                <c:pt idx="32">
                  <c:v>3.3527999999999998</c:v>
                </c:pt>
                <c:pt idx="33">
                  <c:v>2.7431999999999999</c:v>
                </c:pt>
                <c:pt idx="34">
                  <c:v>3.3527999999999998</c:v>
                </c:pt>
                <c:pt idx="35">
                  <c:v>1.524</c:v>
                </c:pt>
                <c:pt idx="36">
                  <c:v>2.7431999999999999</c:v>
                </c:pt>
                <c:pt idx="37">
                  <c:v>3.3527999999999998</c:v>
                </c:pt>
                <c:pt idx="38">
                  <c:v>1.524</c:v>
                </c:pt>
                <c:pt idx="40">
                  <c:v>7.9248000000000003</c:v>
                </c:pt>
                <c:pt idx="41">
                  <c:v>6.7055999999999996</c:v>
                </c:pt>
                <c:pt idx="42">
                  <c:v>5.7911999999999999</c:v>
                </c:pt>
                <c:pt idx="43">
                  <c:v>4.8768000000000002</c:v>
                </c:pt>
                <c:pt idx="44">
                  <c:v>5.7911999999999999</c:v>
                </c:pt>
                <c:pt idx="45">
                  <c:v>0</c:v>
                </c:pt>
                <c:pt idx="46">
                  <c:v>0</c:v>
                </c:pt>
                <c:pt idx="47">
                  <c:v>5.4863999999999997</c:v>
                </c:pt>
                <c:pt idx="48">
                  <c:v>0</c:v>
                </c:pt>
                <c:pt idx="49" formatCode="General">
                  <c:v>7.01</c:v>
                </c:pt>
                <c:pt idx="50">
                  <c:v>5.4863999999999997</c:v>
                </c:pt>
                <c:pt idx="51">
                  <c:v>4.5720000000000001</c:v>
                </c:pt>
                <c:pt idx="52">
                  <c:v>3.3527999999999998</c:v>
                </c:pt>
                <c:pt idx="53">
                  <c:v>2.4384000000000001</c:v>
                </c:pt>
                <c:pt idx="54">
                  <c:v>3.6576</c:v>
                </c:pt>
                <c:pt idx="55">
                  <c:v>2.4384000000000001</c:v>
                </c:pt>
                <c:pt idx="56">
                  <c:v>2.1335999999999999</c:v>
                </c:pt>
                <c:pt idx="57">
                  <c:v>2.7431999999999999</c:v>
                </c:pt>
                <c:pt idx="58">
                  <c:v>0</c:v>
                </c:pt>
                <c:pt idx="59">
                  <c:v>9.7536000000000005</c:v>
                </c:pt>
                <c:pt idx="60">
                  <c:v>10.972799999999999</c:v>
                </c:pt>
                <c:pt idx="61">
                  <c:v>7.9248000000000003</c:v>
                </c:pt>
                <c:pt idx="62">
                  <c:v>5.4863999999999997</c:v>
                </c:pt>
                <c:pt idx="63">
                  <c:v>5.7911999999999999</c:v>
                </c:pt>
                <c:pt idx="64">
                  <c:v>5.4863999999999997</c:v>
                </c:pt>
                <c:pt idx="65">
                  <c:v>4.5720000000000001</c:v>
                </c:pt>
                <c:pt idx="66">
                  <c:v>3.3527999999999998</c:v>
                </c:pt>
                <c:pt idx="67">
                  <c:v>6.0960000000000001</c:v>
                </c:pt>
                <c:pt idx="68">
                  <c:v>3.048</c:v>
                </c:pt>
                <c:pt idx="69">
                  <c:v>15.849600000000001</c:v>
                </c:pt>
                <c:pt idx="70">
                  <c:v>14.6304</c:v>
                </c:pt>
                <c:pt idx="71">
                  <c:v>12.192</c:v>
                </c:pt>
                <c:pt idx="72">
                  <c:v>10.058400000000001</c:v>
                </c:pt>
                <c:pt idx="73">
                  <c:v>7.62</c:v>
                </c:pt>
                <c:pt idx="74">
                  <c:v>6.7055999999999996</c:v>
                </c:pt>
                <c:pt idx="75">
                  <c:v>4.8768000000000002</c:v>
                </c:pt>
                <c:pt idx="76">
                  <c:v>2.4384000000000001</c:v>
                </c:pt>
                <c:pt idx="77">
                  <c:v>3.048</c:v>
                </c:pt>
                <c:pt idx="78">
                  <c:v>2.1335999999999999</c:v>
                </c:pt>
                <c:pt idx="79">
                  <c:v>12.4968</c:v>
                </c:pt>
                <c:pt idx="80">
                  <c:v>9.4488000000000003</c:v>
                </c:pt>
                <c:pt idx="81">
                  <c:v>6.7055999999999996</c:v>
                </c:pt>
                <c:pt idx="82">
                  <c:v>6.1</c:v>
                </c:pt>
                <c:pt idx="83">
                  <c:v>4.8768000000000002</c:v>
                </c:pt>
                <c:pt idx="84">
                  <c:v>4.5720000000000001</c:v>
                </c:pt>
                <c:pt idx="85">
                  <c:v>3.048</c:v>
                </c:pt>
                <c:pt idx="86">
                  <c:v>2.4384000000000001</c:v>
                </c:pt>
                <c:pt idx="87">
                  <c:v>1.2192000000000001</c:v>
                </c:pt>
                <c:pt idx="88">
                  <c:v>0</c:v>
                </c:pt>
                <c:pt idx="89">
                  <c:v>25.908000000000001</c:v>
                </c:pt>
                <c:pt idx="90">
                  <c:v>21.945599999999999</c:v>
                </c:pt>
                <c:pt idx="91">
                  <c:v>18.288</c:v>
                </c:pt>
                <c:pt idx="92">
                  <c:v>14.3256</c:v>
                </c:pt>
                <c:pt idx="93">
                  <c:v>13.715999999999999</c:v>
                </c:pt>
                <c:pt idx="94">
                  <c:v>13.715999999999999</c:v>
                </c:pt>
                <c:pt idx="95">
                  <c:v>14.3256</c:v>
                </c:pt>
                <c:pt idx="96">
                  <c:v>13.106400000000001</c:v>
                </c:pt>
                <c:pt idx="97">
                  <c:v>13.106400000000001</c:v>
                </c:pt>
                <c:pt idx="98">
                  <c:v>14.9352</c:v>
                </c:pt>
                <c:pt idx="99">
                  <c:v>15.24</c:v>
                </c:pt>
                <c:pt idx="100">
                  <c:v>17.0688</c:v>
                </c:pt>
                <c:pt idx="101">
                  <c:v>14.6304</c:v>
                </c:pt>
                <c:pt idx="102">
                  <c:v>12.4968</c:v>
                </c:pt>
                <c:pt idx="103">
                  <c:v>12.192</c:v>
                </c:pt>
                <c:pt idx="104">
                  <c:v>6.0960000000000001</c:v>
                </c:pt>
                <c:pt idx="105">
                  <c:v>7.62</c:v>
                </c:pt>
                <c:pt idx="106">
                  <c:v>4.8768000000000002</c:v>
                </c:pt>
                <c:pt idx="107">
                  <c:v>5.4863999999999997</c:v>
                </c:pt>
                <c:pt idx="108">
                  <c:v>7.0103999999999997</c:v>
                </c:pt>
              </c:numCache>
            </c:numRef>
          </c:xVal>
          <c:yVal>
            <c:numRef>
              <c:f>(SummDataTable!$AN$2:$AN$6,SummDataTable!$AN$9:$AN$12,SummDataTable!$AN$18:$AN$27,SummDataTable!$AN$28:$AN$47,SummDataTable!$AN$48:$AN$117)</c:f>
              <c:numCache>
                <c:formatCode>0.00</c:formatCode>
                <c:ptCount val="109"/>
                <c:pt idx="0">
                  <c:v>8.1199999999999992</c:v>
                </c:pt>
                <c:pt idx="1">
                  <c:v>8.16</c:v>
                </c:pt>
                <c:pt idx="2">
                  <c:v>7.02</c:v>
                </c:pt>
                <c:pt idx="3">
                  <c:v>5.27</c:v>
                </c:pt>
                <c:pt idx="4">
                  <c:v>2.12</c:v>
                </c:pt>
                <c:pt idx="5">
                  <c:v>7.48</c:v>
                </c:pt>
                <c:pt idx="6">
                  <c:v>6.53</c:v>
                </c:pt>
                <c:pt idx="7">
                  <c:v>4.47</c:v>
                </c:pt>
                <c:pt idx="8">
                  <c:v>2.66</c:v>
                </c:pt>
                <c:pt idx="9">
                  <c:v>8.5399999999999991</c:v>
                </c:pt>
                <c:pt idx="10">
                  <c:v>8.83</c:v>
                </c:pt>
                <c:pt idx="11">
                  <c:v>8.2100000000000009</c:v>
                </c:pt>
                <c:pt idx="12">
                  <c:v>7.57</c:v>
                </c:pt>
                <c:pt idx="13">
                  <c:v>7.03</c:v>
                </c:pt>
                <c:pt idx="14">
                  <c:v>7.02</c:v>
                </c:pt>
                <c:pt idx="15">
                  <c:v>5.18</c:v>
                </c:pt>
                <c:pt idx="16">
                  <c:v>6</c:v>
                </c:pt>
                <c:pt idx="17">
                  <c:v>6.47</c:v>
                </c:pt>
                <c:pt idx="18">
                  <c:v>7.95</c:v>
                </c:pt>
                <c:pt idx="19">
                  <c:v>9.58</c:v>
                </c:pt>
                <c:pt idx="20">
                  <c:v>9.5</c:v>
                </c:pt>
                <c:pt idx="21">
                  <c:v>9.19</c:v>
                </c:pt>
                <c:pt idx="22">
                  <c:v>9.26</c:v>
                </c:pt>
                <c:pt idx="23">
                  <c:v>8.5500000000000007</c:v>
                </c:pt>
                <c:pt idx="24">
                  <c:v>8.92</c:v>
                </c:pt>
                <c:pt idx="25">
                  <c:v>7.04</c:v>
                </c:pt>
                <c:pt idx="26">
                  <c:v>8.07</c:v>
                </c:pt>
                <c:pt idx="27">
                  <c:v>9.3800000000000008</c:v>
                </c:pt>
                <c:pt idx="28">
                  <c:v>9.58</c:v>
                </c:pt>
                <c:pt idx="29">
                  <c:v>9.01</c:v>
                </c:pt>
                <c:pt idx="30">
                  <c:v>7.91</c:v>
                </c:pt>
                <c:pt idx="31">
                  <c:v>7.32</c:v>
                </c:pt>
                <c:pt idx="32">
                  <c:v>7.14</c:v>
                </c:pt>
                <c:pt idx="33">
                  <c:v>6.65</c:v>
                </c:pt>
                <c:pt idx="34">
                  <c:v>6.76</c:v>
                </c:pt>
                <c:pt idx="35">
                  <c:v>5.68</c:v>
                </c:pt>
                <c:pt idx="36">
                  <c:v>6.65</c:v>
                </c:pt>
                <c:pt idx="37">
                  <c:v>7.71</c:v>
                </c:pt>
                <c:pt idx="38">
                  <c:v>8.1199999999999992</c:v>
                </c:pt>
                <c:pt idx="39">
                  <c:v>9.18</c:v>
                </c:pt>
                <c:pt idx="40">
                  <c:v>9.57</c:v>
                </c:pt>
                <c:pt idx="41">
                  <c:v>7.22</c:v>
                </c:pt>
                <c:pt idx="42">
                  <c:v>7.82</c:v>
                </c:pt>
                <c:pt idx="43">
                  <c:v>7.58</c:v>
                </c:pt>
                <c:pt idx="44">
                  <c:v>7.33</c:v>
                </c:pt>
                <c:pt idx="45">
                  <c:v>3.02</c:v>
                </c:pt>
                <c:pt idx="46">
                  <c:v>4.1900000000000004</c:v>
                </c:pt>
                <c:pt idx="47">
                  <c:v>8.64</c:v>
                </c:pt>
                <c:pt idx="48">
                  <c:v>6.73</c:v>
                </c:pt>
                <c:pt idx="49">
                  <c:v>8.32</c:v>
                </c:pt>
                <c:pt idx="50">
                  <c:v>7.33</c:v>
                </c:pt>
                <c:pt idx="51">
                  <c:v>5.9</c:v>
                </c:pt>
                <c:pt idx="52">
                  <c:v>4.7300000000000004</c:v>
                </c:pt>
                <c:pt idx="53">
                  <c:v>4.1900000000000004</c:v>
                </c:pt>
                <c:pt idx="54">
                  <c:v>3.99</c:v>
                </c:pt>
                <c:pt idx="55">
                  <c:v>1.97</c:v>
                </c:pt>
                <c:pt idx="56">
                  <c:v>3.73</c:v>
                </c:pt>
                <c:pt idx="57">
                  <c:v>5.97</c:v>
                </c:pt>
                <c:pt idx="58">
                  <c:v>5.2</c:v>
                </c:pt>
                <c:pt idx="59">
                  <c:v>8.6999999999999993</c:v>
                </c:pt>
                <c:pt idx="60">
                  <c:v>8.48</c:v>
                </c:pt>
                <c:pt idx="61">
                  <c:v>7.42</c:v>
                </c:pt>
                <c:pt idx="62">
                  <c:v>5.78</c:v>
                </c:pt>
                <c:pt idx="63">
                  <c:v>6.06</c:v>
                </c:pt>
                <c:pt idx="64">
                  <c:v>6.06</c:v>
                </c:pt>
                <c:pt idx="65">
                  <c:v>3.81</c:v>
                </c:pt>
                <c:pt idx="66">
                  <c:v>4.01</c:v>
                </c:pt>
                <c:pt idx="67">
                  <c:v>7.7</c:v>
                </c:pt>
                <c:pt idx="68">
                  <c:v>5.34</c:v>
                </c:pt>
                <c:pt idx="69">
                  <c:v>8.99</c:v>
                </c:pt>
                <c:pt idx="70">
                  <c:v>9.11</c:v>
                </c:pt>
                <c:pt idx="71">
                  <c:v>8.61</c:v>
                </c:pt>
                <c:pt idx="72">
                  <c:v>8.08</c:v>
                </c:pt>
                <c:pt idx="73">
                  <c:v>7.2</c:v>
                </c:pt>
                <c:pt idx="74">
                  <c:v>7.03</c:v>
                </c:pt>
                <c:pt idx="75">
                  <c:v>6.1</c:v>
                </c:pt>
                <c:pt idx="76">
                  <c:v>6.56</c:v>
                </c:pt>
                <c:pt idx="77">
                  <c:v>6.11</c:v>
                </c:pt>
                <c:pt idx="78">
                  <c:v>5.33</c:v>
                </c:pt>
                <c:pt idx="79">
                  <c:v>9</c:v>
                </c:pt>
                <c:pt idx="80">
                  <c:v>8.59</c:v>
                </c:pt>
                <c:pt idx="81">
                  <c:v>8.1999999999999993</c:v>
                </c:pt>
                <c:pt idx="82">
                  <c:v>7.14</c:v>
                </c:pt>
                <c:pt idx="83">
                  <c:v>6.09</c:v>
                </c:pt>
                <c:pt idx="84">
                  <c:v>5.25</c:v>
                </c:pt>
                <c:pt idx="85">
                  <c:v>2.67</c:v>
                </c:pt>
                <c:pt idx="86">
                  <c:v>2.83</c:v>
                </c:pt>
                <c:pt idx="87">
                  <c:v>2.11</c:v>
                </c:pt>
                <c:pt idx="88">
                  <c:v>1.4</c:v>
                </c:pt>
                <c:pt idx="89">
                  <c:v>9.91</c:v>
                </c:pt>
                <c:pt idx="90">
                  <c:v>9.5500000000000007</c:v>
                </c:pt>
                <c:pt idx="91">
                  <c:v>9.4499999999999993</c:v>
                </c:pt>
                <c:pt idx="92">
                  <c:v>9.5500000000000007</c:v>
                </c:pt>
                <c:pt idx="93">
                  <c:v>9.5</c:v>
                </c:pt>
                <c:pt idx="94">
                  <c:v>9.8699999999999992</c:v>
                </c:pt>
                <c:pt idx="95">
                  <c:v>9.0500000000000007</c:v>
                </c:pt>
                <c:pt idx="96">
                  <c:v>9.6300000000000008</c:v>
                </c:pt>
                <c:pt idx="97">
                  <c:v>9.44</c:v>
                </c:pt>
                <c:pt idx="98">
                  <c:v>10.35</c:v>
                </c:pt>
                <c:pt idx="99">
                  <c:v>9.5</c:v>
                </c:pt>
                <c:pt idx="100">
                  <c:v>9.33</c:v>
                </c:pt>
                <c:pt idx="101">
                  <c:v>9.11</c:v>
                </c:pt>
                <c:pt idx="102">
                  <c:v>9.39</c:v>
                </c:pt>
                <c:pt idx="103">
                  <c:v>8.9499999999999993</c:v>
                </c:pt>
                <c:pt idx="104">
                  <c:v>9.1999999999999993</c:v>
                </c:pt>
                <c:pt idx="105">
                  <c:v>9.1</c:v>
                </c:pt>
                <c:pt idx="106">
                  <c:v>9.68</c:v>
                </c:pt>
                <c:pt idx="107">
                  <c:v>9.7799999999999994</c:v>
                </c:pt>
                <c:pt idx="108">
                  <c:v>10.37</c:v>
                </c:pt>
              </c:numCache>
            </c:numRef>
          </c:yVal>
          <c:smooth val="0"/>
          <c:extLst>
            <c:ext xmlns:c16="http://schemas.microsoft.com/office/drawing/2014/chart" uri="{C3380CC4-5D6E-409C-BE32-E72D297353CC}">
              <c16:uniqueId val="{00000000-385F-478A-A5C8-65136CF8C920}"/>
            </c:ext>
          </c:extLst>
        </c:ser>
        <c:dLbls>
          <c:showLegendKey val="0"/>
          <c:showVal val="0"/>
          <c:showCatName val="0"/>
          <c:showSerName val="0"/>
          <c:showPercent val="0"/>
          <c:showBubbleSize val="0"/>
        </c:dLbls>
        <c:axId val="1263822680"/>
        <c:axId val="1263823664"/>
      </c:scatterChart>
      <c:valAx>
        <c:axId val="1263822680"/>
        <c:scaling>
          <c:orientation val="minMax"/>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bg1">
                  <a:lumMod val="85000"/>
                </a:schemeClr>
              </a:solidFill>
              <a:round/>
            </a:ln>
            <a:effectLst/>
          </c:spPr>
        </c:min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RCT (cm)</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in"/>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3823664"/>
        <c:crosses val="autoZero"/>
        <c:crossBetween val="midCat"/>
        <c:minorUnit val="1"/>
      </c:valAx>
      <c:valAx>
        <c:axId val="1263823664"/>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bg1">
                  <a:lumMod val="8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Discrete DO (mg/L)</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in"/>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3822680"/>
        <c:crosses val="autoZero"/>
        <c:crossBetween val="midCat"/>
        <c:minorUnit val="1"/>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7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RCT and MinDOonSampleDate - only 1st 0 ea site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SummDataTable!$AZ$1</c:f>
              <c:strCache>
                <c:ptCount val="1"/>
                <c:pt idx="0">
                  <c:v>MinDO_SampleDate</c:v>
                </c:pt>
              </c:strCache>
            </c:strRef>
          </c:tx>
          <c:spPr>
            <a:ln w="19050" cap="rnd">
              <a:noFill/>
              <a:round/>
            </a:ln>
            <a:effectLst/>
          </c:spPr>
          <c:marker>
            <c:symbol val="circle"/>
            <c:size val="5"/>
            <c:spPr>
              <a:solidFill>
                <a:schemeClr val="accent1"/>
              </a:solidFill>
              <a:ln w="9525">
                <a:solidFill>
                  <a:schemeClr val="accent1"/>
                </a:solidFill>
              </a:ln>
              <a:effectLst/>
            </c:spPr>
          </c:marker>
          <c:xVal>
            <c:numRef>
              <c:f>(SummDataTable!$K$2:$K$6,SummDataTable!$K$9:$K$12,SummDataTable!$K$18:$K$117)</c:f>
              <c:numCache>
                <c:formatCode>0.00</c:formatCode>
                <c:ptCount val="109"/>
                <c:pt idx="0">
                  <c:v>11.2776</c:v>
                </c:pt>
                <c:pt idx="1">
                  <c:v>9.7536000000000005</c:v>
                </c:pt>
                <c:pt idx="2">
                  <c:v>7.0103999999999997</c:v>
                </c:pt>
                <c:pt idx="3">
                  <c:v>4.5720000000000001</c:v>
                </c:pt>
                <c:pt idx="4">
                  <c:v>0</c:v>
                </c:pt>
                <c:pt idx="5">
                  <c:v>11.5824</c:v>
                </c:pt>
                <c:pt idx="6">
                  <c:v>9.7536000000000005</c:v>
                </c:pt>
                <c:pt idx="7">
                  <c:v>7.3151999999999999</c:v>
                </c:pt>
                <c:pt idx="8">
                  <c:v>0</c:v>
                </c:pt>
                <c:pt idx="9">
                  <c:v>20.116800000000001</c:v>
                </c:pt>
                <c:pt idx="10">
                  <c:v>18.5928</c:v>
                </c:pt>
                <c:pt idx="11">
                  <c:v>15.5448</c:v>
                </c:pt>
                <c:pt idx="12">
                  <c:v>15.5448</c:v>
                </c:pt>
                <c:pt idx="13">
                  <c:v>14.3256</c:v>
                </c:pt>
                <c:pt idx="14">
                  <c:v>15.24</c:v>
                </c:pt>
                <c:pt idx="15">
                  <c:v>12.4968</c:v>
                </c:pt>
                <c:pt idx="16">
                  <c:v>14.9352</c:v>
                </c:pt>
                <c:pt idx="17">
                  <c:v>12.801600000000001</c:v>
                </c:pt>
                <c:pt idx="18">
                  <c:v>11.5824</c:v>
                </c:pt>
                <c:pt idx="19">
                  <c:v>15.5448</c:v>
                </c:pt>
                <c:pt idx="20">
                  <c:v>14.9352</c:v>
                </c:pt>
                <c:pt idx="21">
                  <c:v>12.192</c:v>
                </c:pt>
                <c:pt idx="22">
                  <c:v>9.1440000000000001</c:v>
                </c:pt>
                <c:pt idx="23">
                  <c:v>9.7536000000000005</c:v>
                </c:pt>
                <c:pt idx="24">
                  <c:v>8.8391999999999999</c:v>
                </c:pt>
                <c:pt idx="25">
                  <c:v>7.62</c:v>
                </c:pt>
                <c:pt idx="26">
                  <c:v>7.0103999999999997</c:v>
                </c:pt>
                <c:pt idx="27">
                  <c:v>7.0103999999999997</c:v>
                </c:pt>
                <c:pt idx="28">
                  <c:v>6.0960000000000001</c:v>
                </c:pt>
                <c:pt idx="29">
                  <c:v>7.0103999999999997</c:v>
                </c:pt>
                <c:pt idx="30">
                  <c:v>4.8768000000000002</c:v>
                </c:pt>
                <c:pt idx="31">
                  <c:v>4.5720000000000001</c:v>
                </c:pt>
                <c:pt idx="32">
                  <c:v>3.3527999999999998</c:v>
                </c:pt>
                <c:pt idx="33">
                  <c:v>2.7431999999999999</c:v>
                </c:pt>
                <c:pt idx="34">
                  <c:v>3.3527999999999998</c:v>
                </c:pt>
                <c:pt idx="35">
                  <c:v>1.524</c:v>
                </c:pt>
                <c:pt idx="36">
                  <c:v>2.7431999999999999</c:v>
                </c:pt>
                <c:pt idx="37">
                  <c:v>3.3527999999999998</c:v>
                </c:pt>
                <c:pt idx="38">
                  <c:v>1.524</c:v>
                </c:pt>
                <c:pt idx="40">
                  <c:v>7.9248000000000003</c:v>
                </c:pt>
                <c:pt idx="41">
                  <c:v>6.7055999999999996</c:v>
                </c:pt>
                <c:pt idx="42">
                  <c:v>5.7911999999999999</c:v>
                </c:pt>
                <c:pt idx="43">
                  <c:v>4.8768000000000002</c:v>
                </c:pt>
                <c:pt idx="44">
                  <c:v>5.7911999999999999</c:v>
                </c:pt>
                <c:pt idx="45">
                  <c:v>0</c:v>
                </c:pt>
                <c:pt idx="46">
                  <c:v>0</c:v>
                </c:pt>
                <c:pt idx="47">
                  <c:v>5.4863999999999997</c:v>
                </c:pt>
                <c:pt idx="48">
                  <c:v>0</c:v>
                </c:pt>
                <c:pt idx="49" formatCode="General">
                  <c:v>7.01</c:v>
                </c:pt>
                <c:pt idx="50">
                  <c:v>5.4863999999999997</c:v>
                </c:pt>
                <c:pt idx="51">
                  <c:v>4.5720000000000001</c:v>
                </c:pt>
                <c:pt idx="52">
                  <c:v>3.3527999999999998</c:v>
                </c:pt>
                <c:pt idx="53">
                  <c:v>2.4384000000000001</c:v>
                </c:pt>
                <c:pt idx="54">
                  <c:v>3.6576</c:v>
                </c:pt>
                <c:pt idx="55">
                  <c:v>2.4384000000000001</c:v>
                </c:pt>
                <c:pt idx="56">
                  <c:v>2.1335999999999999</c:v>
                </c:pt>
                <c:pt idx="57">
                  <c:v>2.7431999999999999</c:v>
                </c:pt>
                <c:pt idx="58">
                  <c:v>0</c:v>
                </c:pt>
                <c:pt idx="59">
                  <c:v>9.7536000000000005</c:v>
                </c:pt>
                <c:pt idx="60">
                  <c:v>10.972799999999999</c:v>
                </c:pt>
                <c:pt idx="61">
                  <c:v>7.9248000000000003</c:v>
                </c:pt>
                <c:pt idx="62">
                  <c:v>5.4863999999999997</c:v>
                </c:pt>
                <c:pt idx="63">
                  <c:v>5.7911999999999999</c:v>
                </c:pt>
                <c:pt idx="64">
                  <c:v>5.4863999999999997</c:v>
                </c:pt>
                <c:pt idx="65">
                  <c:v>4.5720000000000001</c:v>
                </c:pt>
                <c:pt idx="66">
                  <c:v>3.3527999999999998</c:v>
                </c:pt>
                <c:pt idx="67">
                  <c:v>6.0960000000000001</c:v>
                </c:pt>
                <c:pt idx="68">
                  <c:v>3.048</c:v>
                </c:pt>
                <c:pt idx="69">
                  <c:v>15.849600000000001</c:v>
                </c:pt>
                <c:pt idx="70">
                  <c:v>14.6304</c:v>
                </c:pt>
                <c:pt idx="71">
                  <c:v>12.192</c:v>
                </c:pt>
                <c:pt idx="72">
                  <c:v>10.058400000000001</c:v>
                </c:pt>
                <c:pt idx="73">
                  <c:v>7.62</c:v>
                </c:pt>
                <c:pt idx="74">
                  <c:v>6.7055999999999996</c:v>
                </c:pt>
                <c:pt idx="75">
                  <c:v>4.8768000000000002</c:v>
                </c:pt>
                <c:pt idx="76">
                  <c:v>2.4384000000000001</c:v>
                </c:pt>
                <c:pt idx="77">
                  <c:v>3.048</c:v>
                </c:pt>
                <c:pt idx="78">
                  <c:v>2.1335999999999999</c:v>
                </c:pt>
                <c:pt idx="79">
                  <c:v>12.4968</c:v>
                </c:pt>
                <c:pt idx="80">
                  <c:v>9.4488000000000003</c:v>
                </c:pt>
                <c:pt idx="81">
                  <c:v>6.7055999999999996</c:v>
                </c:pt>
                <c:pt idx="82">
                  <c:v>6.1</c:v>
                </c:pt>
                <c:pt idx="83">
                  <c:v>4.8768000000000002</c:v>
                </c:pt>
                <c:pt idx="84">
                  <c:v>4.5720000000000001</c:v>
                </c:pt>
                <c:pt idx="85">
                  <c:v>3.048</c:v>
                </c:pt>
                <c:pt idx="86">
                  <c:v>2.4384000000000001</c:v>
                </c:pt>
                <c:pt idx="87">
                  <c:v>1.2192000000000001</c:v>
                </c:pt>
                <c:pt idx="88">
                  <c:v>0</c:v>
                </c:pt>
                <c:pt idx="89">
                  <c:v>25.908000000000001</c:v>
                </c:pt>
                <c:pt idx="90">
                  <c:v>21.945599999999999</c:v>
                </c:pt>
                <c:pt idx="91">
                  <c:v>18.288</c:v>
                </c:pt>
                <c:pt idx="92">
                  <c:v>14.3256</c:v>
                </c:pt>
                <c:pt idx="93">
                  <c:v>13.715999999999999</c:v>
                </c:pt>
                <c:pt idx="94">
                  <c:v>13.715999999999999</c:v>
                </c:pt>
                <c:pt idx="95">
                  <c:v>14.3256</c:v>
                </c:pt>
                <c:pt idx="96">
                  <c:v>13.106400000000001</c:v>
                </c:pt>
                <c:pt idx="97">
                  <c:v>13.106400000000001</c:v>
                </c:pt>
                <c:pt idx="98">
                  <c:v>14.9352</c:v>
                </c:pt>
                <c:pt idx="99">
                  <c:v>15.24</c:v>
                </c:pt>
                <c:pt idx="100">
                  <c:v>17.0688</c:v>
                </c:pt>
                <c:pt idx="101">
                  <c:v>14.6304</c:v>
                </c:pt>
                <c:pt idx="102">
                  <c:v>12.4968</c:v>
                </c:pt>
                <c:pt idx="103">
                  <c:v>12.192</c:v>
                </c:pt>
                <c:pt idx="104">
                  <c:v>6.0960000000000001</c:v>
                </c:pt>
                <c:pt idx="105">
                  <c:v>7.62</c:v>
                </c:pt>
                <c:pt idx="106">
                  <c:v>4.8768000000000002</c:v>
                </c:pt>
                <c:pt idx="107">
                  <c:v>5.4863999999999997</c:v>
                </c:pt>
                <c:pt idx="108">
                  <c:v>7.0103999999999997</c:v>
                </c:pt>
              </c:numCache>
            </c:numRef>
          </c:xVal>
          <c:yVal>
            <c:numRef>
              <c:f>(SummDataTable!$AZ$2:$AZ$6,SummDataTable!$AZ$9:$AZ$12,SummDataTable!$AZ$18:$AZ$117)</c:f>
              <c:numCache>
                <c:formatCode>0.00</c:formatCode>
                <c:ptCount val="109"/>
                <c:pt idx="0">
                  <c:v>7.19</c:v>
                </c:pt>
                <c:pt idx="1">
                  <c:v>7.31</c:v>
                </c:pt>
                <c:pt idx="2">
                  <c:v>6.86</c:v>
                </c:pt>
                <c:pt idx="3">
                  <c:v>5</c:v>
                </c:pt>
                <c:pt idx="4">
                  <c:v>1.1499999999999999</c:v>
                </c:pt>
                <c:pt idx="5">
                  <c:v>6.97</c:v>
                </c:pt>
                <c:pt idx="6">
                  <c:v>6.08</c:v>
                </c:pt>
                <c:pt idx="7">
                  <c:v>4.16</c:v>
                </c:pt>
                <c:pt idx="8">
                  <c:v>1.41</c:v>
                </c:pt>
                <c:pt idx="9">
                  <c:v>8.0399999999999991</c:v>
                </c:pt>
                <c:pt idx="10">
                  <c:v>7.93</c:v>
                </c:pt>
                <c:pt idx="11">
                  <c:v>6.77</c:v>
                </c:pt>
                <c:pt idx="12">
                  <c:v>5.91</c:v>
                </c:pt>
                <c:pt idx="13">
                  <c:v>4.7699999999999996</c:v>
                </c:pt>
                <c:pt idx="14">
                  <c:v>3.3</c:v>
                </c:pt>
                <c:pt idx="15">
                  <c:v>0</c:v>
                </c:pt>
                <c:pt idx="16">
                  <c:v>3.9</c:v>
                </c:pt>
                <c:pt idx="17">
                  <c:v>4.74</c:v>
                </c:pt>
                <c:pt idx="18">
                  <c:v>7.59</c:v>
                </c:pt>
                <c:pt idx="19">
                  <c:v>8.44</c:v>
                </c:pt>
                <c:pt idx="20">
                  <c:v>8.1999999999999993</c:v>
                </c:pt>
                <c:pt idx="21">
                  <c:v>6.71</c:v>
                </c:pt>
                <c:pt idx="22">
                  <c:v>8.35</c:v>
                </c:pt>
                <c:pt idx="23">
                  <c:v>7.53</c:v>
                </c:pt>
                <c:pt idx="24">
                  <c:v>7.32</c:v>
                </c:pt>
                <c:pt idx="25">
                  <c:v>1.55</c:v>
                </c:pt>
                <c:pt idx="26">
                  <c:v>6.47</c:v>
                </c:pt>
                <c:pt idx="27">
                  <c:v>7.25</c:v>
                </c:pt>
                <c:pt idx="28">
                  <c:v>9.2100000000000009</c:v>
                </c:pt>
                <c:pt idx="29">
                  <c:v>8.69</c:v>
                </c:pt>
                <c:pt idx="30">
                  <c:v>7.48</c:v>
                </c:pt>
                <c:pt idx="31">
                  <c:v>7.09</c:v>
                </c:pt>
                <c:pt idx="32">
                  <c:v>6.3</c:v>
                </c:pt>
                <c:pt idx="33">
                  <c:v>6.65</c:v>
                </c:pt>
                <c:pt idx="34">
                  <c:v>6.39</c:v>
                </c:pt>
                <c:pt idx="35">
                  <c:v>0.75</c:v>
                </c:pt>
                <c:pt idx="36">
                  <c:v>3.18</c:v>
                </c:pt>
                <c:pt idx="37">
                  <c:v>6.97</c:v>
                </c:pt>
                <c:pt idx="38">
                  <c:v>4.2699999999999996</c:v>
                </c:pt>
                <c:pt idx="39">
                  <c:v>8.9499999999999993</c:v>
                </c:pt>
                <c:pt idx="40">
                  <c:v>7.75</c:v>
                </c:pt>
                <c:pt idx="41">
                  <c:v>5.64</c:v>
                </c:pt>
                <c:pt idx="42">
                  <c:v>5.38</c:v>
                </c:pt>
                <c:pt idx="43">
                  <c:v>6.76</c:v>
                </c:pt>
                <c:pt idx="44">
                  <c:v>6.36</c:v>
                </c:pt>
                <c:pt idx="45">
                  <c:v>1.55</c:v>
                </c:pt>
                <c:pt idx="46">
                  <c:v>3.56</c:v>
                </c:pt>
                <c:pt idx="47">
                  <c:v>5.91</c:v>
                </c:pt>
                <c:pt idx="48">
                  <c:v>5.78</c:v>
                </c:pt>
                <c:pt idx="49">
                  <c:v>7.65</c:v>
                </c:pt>
                <c:pt idx="50">
                  <c:v>6.46</c:v>
                </c:pt>
                <c:pt idx="51">
                  <c:v>5.46</c:v>
                </c:pt>
                <c:pt idx="52">
                  <c:v>3.84</c:v>
                </c:pt>
                <c:pt idx="53">
                  <c:v>3.3</c:v>
                </c:pt>
                <c:pt idx="54">
                  <c:v>3.41</c:v>
                </c:pt>
                <c:pt idx="55">
                  <c:v>0</c:v>
                </c:pt>
                <c:pt idx="56">
                  <c:v>1.34</c:v>
                </c:pt>
                <c:pt idx="57">
                  <c:v>4.97</c:v>
                </c:pt>
                <c:pt idx="58">
                  <c:v>3.82</c:v>
                </c:pt>
                <c:pt idx="59">
                  <c:v>8.17</c:v>
                </c:pt>
                <c:pt idx="60">
                  <c:v>7.85</c:v>
                </c:pt>
                <c:pt idx="61">
                  <c:v>6.26</c:v>
                </c:pt>
                <c:pt idx="62">
                  <c:v>5.78</c:v>
                </c:pt>
                <c:pt idx="63">
                  <c:v>4.78</c:v>
                </c:pt>
                <c:pt idx="64">
                  <c:v>4.4000000000000004</c:v>
                </c:pt>
                <c:pt idx="65">
                  <c:v>0</c:v>
                </c:pt>
                <c:pt idx="66">
                  <c:v>0.03</c:v>
                </c:pt>
                <c:pt idx="67">
                  <c:v>7.28</c:v>
                </c:pt>
                <c:pt idx="68">
                  <c:v>2.78</c:v>
                </c:pt>
                <c:pt idx="69">
                  <c:v>8.23</c:v>
                </c:pt>
                <c:pt idx="70">
                  <c:v>7.84</c:v>
                </c:pt>
                <c:pt idx="71">
                  <c:v>7.38</c:v>
                </c:pt>
                <c:pt idx="72">
                  <c:v>6.64</c:v>
                </c:pt>
                <c:pt idx="73">
                  <c:v>6.43</c:v>
                </c:pt>
                <c:pt idx="74">
                  <c:v>6.16</c:v>
                </c:pt>
                <c:pt idx="75">
                  <c:v>5.42</c:v>
                </c:pt>
                <c:pt idx="76">
                  <c:v>4.88</c:v>
                </c:pt>
                <c:pt idx="77">
                  <c:v>5.18</c:v>
                </c:pt>
                <c:pt idx="78">
                  <c:v>4.7699999999999996</c:v>
                </c:pt>
                <c:pt idx="79">
                  <c:v>8.08</c:v>
                </c:pt>
                <c:pt idx="80">
                  <c:v>7.53</c:v>
                </c:pt>
                <c:pt idx="81">
                  <c:v>7.4</c:v>
                </c:pt>
                <c:pt idx="82">
                  <c:v>6.53</c:v>
                </c:pt>
                <c:pt idx="83">
                  <c:v>5.7</c:v>
                </c:pt>
                <c:pt idx="84">
                  <c:v>3.92</c:v>
                </c:pt>
                <c:pt idx="85">
                  <c:v>0.47</c:v>
                </c:pt>
                <c:pt idx="86">
                  <c:v>1.87</c:v>
                </c:pt>
                <c:pt idx="87">
                  <c:v>0.64</c:v>
                </c:pt>
                <c:pt idx="88">
                  <c:v>0.39</c:v>
                </c:pt>
                <c:pt idx="89">
                  <c:v>9.15</c:v>
                </c:pt>
                <c:pt idx="90">
                  <c:v>8.81</c:v>
                </c:pt>
                <c:pt idx="91">
                  <c:v>8.1300000000000008</c:v>
                </c:pt>
                <c:pt idx="92">
                  <c:v>8.1199999999999992</c:v>
                </c:pt>
                <c:pt idx="93">
                  <c:v>7.9</c:v>
                </c:pt>
                <c:pt idx="94">
                  <c:v>8.2200000000000006</c:v>
                </c:pt>
                <c:pt idx="95">
                  <c:v>7.71</c:v>
                </c:pt>
                <c:pt idx="96">
                  <c:v>8.41</c:v>
                </c:pt>
                <c:pt idx="97">
                  <c:v>8.33</c:v>
                </c:pt>
                <c:pt idx="98">
                  <c:v>9.0299999999999994</c:v>
                </c:pt>
                <c:pt idx="99">
                  <c:v>8.85</c:v>
                </c:pt>
                <c:pt idx="100">
                  <c:v>8.6</c:v>
                </c:pt>
                <c:pt idx="101">
                  <c:v>8.6300000000000008</c:v>
                </c:pt>
                <c:pt idx="102">
                  <c:v>8.31</c:v>
                </c:pt>
                <c:pt idx="103">
                  <c:v>7.72</c:v>
                </c:pt>
                <c:pt idx="104">
                  <c:v>8.31</c:v>
                </c:pt>
                <c:pt idx="105">
                  <c:v>8.56</c:v>
                </c:pt>
                <c:pt idx="106">
                  <c:v>9.24</c:v>
                </c:pt>
                <c:pt idx="107">
                  <c:v>9.34</c:v>
                </c:pt>
                <c:pt idx="108">
                  <c:v>9.9600000000000009</c:v>
                </c:pt>
              </c:numCache>
            </c:numRef>
          </c:yVal>
          <c:smooth val="0"/>
          <c:extLst>
            <c:ext xmlns:c16="http://schemas.microsoft.com/office/drawing/2014/chart" uri="{C3380CC4-5D6E-409C-BE32-E72D297353CC}">
              <c16:uniqueId val="{00000000-C938-47A1-B15C-6B5F4B8EA246}"/>
            </c:ext>
          </c:extLst>
        </c:ser>
        <c:dLbls>
          <c:showLegendKey val="0"/>
          <c:showVal val="0"/>
          <c:showCatName val="0"/>
          <c:showSerName val="0"/>
          <c:showPercent val="0"/>
          <c:showBubbleSize val="0"/>
        </c:dLbls>
        <c:axId val="1263822680"/>
        <c:axId val="1263823664"/>
      </c:scatterChart>
      <c:valAx>
        <c:axId val="1263822680"/>
        <c:scaling>
          <c:orientation val="minMax"/>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bg1">
                  <a:lumMod val="85000"/>
                </a:schemeClr>
              </a:solidFill>
              <a:round/>
            </a:ln>
            <a:effectLst/>
          </c:spPr>
        </c:min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RCT (cm)</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3823664"/>
        <c:crosses val="autoZero"/>
        <c:crossBetween val="midCat"/>
      </c:valAx>
      <c:valAx>
        <c:axId val="1263823664"/>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bg1">
                  <a:lumMod val="8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Min DO Sample Date (mg/L)</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3822680"/>
        <c:crosses val="autoZero"/>
        <c:crossBetween val="midCat"/>
        <c:minorUnit val="1"/>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7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RCT and AvgDOonSampleDate - only 1st 0 ea site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SummDataTable!$BC$1</c:f>
              <c:strCache>
                <c:ptCount val="1"/>
                <c:pt idx="0">
                  <c:v>AvgDO_SampleDate</c:v>
                </c:pt>
              </c:strCache>
            </c:strRef>
          </c:tx>
          <c:spPr>
            <a:ln w="25400" cap="rnd">
              <a:noFill/>
              <a:round/>
            </a:ln>
            <a:effectLst/>
          </c:spPr>
          <c:marker>
            <c:symbol val="circle"/>
            <c:size val="5"/>
            <c:spPr>
              <a:solidFill>
                <a:schemeClr val="accent1"/>
              </a:solidFill>
              <a:ln w="9525">
                <a:solidFill>
                  <a:schemeClr val="accent1"/>
                </a:solidFill>
              </a:ln>
              <a:effectLst/>
            </c:spPr>
          </c:marker>
          <c:xVal>
            <c:numRef>
              <c:f>(SummDataTable!$K$2:$K$6,SummDataTable!$K$9:$K$12,SummDataTable!$K$18:$K$117)</c:f>
              <c:numCache>
                <c:formatCode>0.00</c:formatCode>
                <c:ptCount val="109"/>
                <c:pt idx="0">
                  <c:v>11.2776</c:v>
                </c:pt>
                <c:pt idx="1">
                  <c:v>9.7536000000000005</c:v>
                </c:pt>
                <c:pt idx="2">
                  <c:v>7.0103999999999997</c:v>
                </c:pt>
                <c:pt idx="3">
                  <c:v>4.5720000000000001</c:v>
                </c:pt>
                <c:pt idx="4">
                  <c:v>0</c:v>
                </c:pt>
                <c:pt idx="5">
                  <c:v>11.5824</c:v>
                </c:pt>
                <c:pt idx="6">
                  <c:v>9.7536000000000005</c:v>
                </c:pt>
                <c:pt idx="7">
                  <c:v>7.3151999999999999</c:v>
                </c:pt>
                <c:pt idx="8">
                  <c:v>0</c:v>
                </c:pt>
                <c:pt idx="9">
                  <c:v>20.116800000000001</c:v>
                </c:pt>
                <c:pt idx="10">
                  <c:v>18.5928</c:v>
                </c:pt>
                <c:pt idx="11">
                  <c:v>15.5448</c:v>
                </c:pt>
                <c:pt idx="12">
                  <c:v>15.5448</c:v>
                </c:pt>
                <c:pt idx="13">
                  <c:v>14.3256</c:v>
                </c:pt>
                <c:pt idx="14">
                  <c:v>15.24</c:v>
                </c:pt>
                <c:pt idx="15">
                  <c:v>12.4968</c:v>
                </c:pt>
                <c:pt idx="16">
                  <c:v>14.9352</c:v>
                </c:pt>
                <c:pt idx="17">
                  <c:v>12.801600000000001</c:v>
                </c:pt>
                <c:pt idx="18">
                  <c:v>11.5824</c:v>
                </c:pt>
                <c:pt idx="19">
                  <c:v>15.5448</c:v>
                </c:pt>
                <c:pt idx="20">
                  <c:v>14.9352</c:v>
                </c:pt>
                <c:pt idx="21">
                  <c:v>12.192</c:v>
                </c:pt>
                <c:pt idx="22">
                  <c:v>9.1440000000000001</c:v>
                </c:pt>
                <c:pt idx="23">
                  <c:v>9.7536000000000005</c:v>
                </c:pt>
                <c:pt idx="24">
                  <c:v>8.8391999999999999</c:v>
                </c:pt>
                <c:pt idx="25">
                  <c:v>7.62</c:v>
                </c:pt>
                <c:pt idx="26">
                  <c:v>7.0103999999999997</c:v>
                </c:pt>
                <c:pt idx="27">
                  <c:v>7.0103999999999997</c:v>
                </c:pt>
                <c:pt idx="28">
                  <c:v>6.0960000000000001</c:v>
                </c:pt>
                <c:pt idx="29">
                  <c:v>7.0103999999999997</c:v>
                </c:pt>
                <c:pt idx="30">
                  <c:v>4.8768000000000002</c:v>
                </c:pt>
                <c:pt idx="31">
                  <c:v>4.5720000000000001</c:v>
                </c:pt>
                <c:pt idx="32">
                  <c:v>3.3527999999999998</c:v>
                </c:pt>
                <c:pt idx="33">
                  <c:v>2.7431999999999999</c:v>
                </c:pt>
                <c:pt idx="34">
                  <c:v>3.3527999999999998</c:v>
                </c:pt>
                <c:pt idx="35">
                  <c:v>1.524</c:v>
                </c:pt>
                <c:pt idx="36">
                  <c:v>2.7431999999999999</c:v>
                </c:pt>
                <c:pt idx="37">
                  <c:v>3.3527999999999998</c:v>
                </c:pt>
                <c:pt idx="38">
                  <c:v>1.524</c:v>
                </c:pt>
                <c:pt idx="40">
                  <c:v>7.9248000000000003</c:v>
                </c:pt>
                <c:pt idx="41">
                  <c:v>6.7055999999999996</c:v>
                </c:pt>
                <c:pt idx="42">
                  <c:v>5.7911999999999999</c:v>
                </c:pt>
                <c:pt idx="43">
                  <c:v>4.8768000000000002</c:v>
                </c:pt>
                <c:pt idx="44">
                  <c:v>5.7911999999999999</c:v>
                </c:pt>
                <c:pt idx="45">
                  <c:v>0</c:v>
                </c:pt>
                <c:pt idx="46">
                  <c:v>0</c:v>
                </c:pt>
                <c:pt idx="47">
                  <c:v>5.4863999999999997</c:v>
                </c:pt>
                <c:pt idx="48">
                  <c:v>0</c:v>
                </c:pt>
                <c:pt idx="49" formatCode="General">
                  <c:v>7.01</c:v>
                </c:pt>
                <c:pt idx="50">
                  <c:v>5.4863999999999997</c:v>
                </c:pt>
                <c:pt idx="51">
                  <c:v>4.5720000000000001</c:v>
                </c:pt>
                <c:pt idx="52">
                  <c:v>3.3527999999999998</c:v>
                </c:pt>
                <c:pt idx="53">
                  <c:v>2.4384000000000001</c:v>
                </c:pt>
                <c:pt idx="54">
                  <c:v>3.6576</c:v>
                </c:pt>
                <c:pt idx="55">
                  <c:v>2.4384000000000001</c:v>
                </c:pt>
                <c:pt idx="56">
                  <c:v>2.1335999999999999</c:v>
                </c:pt>
                <c:pt idx="57">
                  <c:v>2.7431999999999999</c:v>
                </c:pt>
                <c:pt idx="58">
                  <c:v>0</c:v>
                </c:pt>
                <c:pt idx="59">
                  <c:v>9.7536000000000005</c:v>
                </c:pt>
                <c:pt idx="60">
                  <c:v>10.972799999999999</c:v>
                </c:pt>
                <c:pt idx="61">
                  <c:v>7.9248000000000003</c:v>
                </c:pt>
                <c:pt idx="62">
                  <c:v>5.4863999999999997</c:v>
                </c:pt>
                <c:pt idx="63">
                  <c:v>5.7911999999999999</c:v>
                </c:pt>
                <c:pt idx="64">
                  <c:v>5.4863999999999997</c:v>
                </c:pt>
                <c:pt idx="65">
                  <c:v>4.5720000000000001</c:v>
                </c:pt>
                <c:pt idx="66">
                  <c:v>3.3527999999999998</c:v>
                </c:pt>
                <c:pt idx="67">
                  <c:v>6.0960000000000001</c:v>
                </c:pt>
                <c:pt idx="68">
                  <c:v>3.048</c:v>
                </c:pt>
                <c:pt idx="69">
                  <c:v>15.849600000000001</c:v>
                </c:pt>
                <c:pt idx="70">
                  <c:v>14.6304</c:v>
                </c:pt>
                <c:pt idx="71">
                  <c:v>12.192</c:v>
                </c:pt>
                <c:pt idx="72">
                  <c:v>10.058400000000001</c:v>
                </c:pt>
                <c:pt idx="73">
                  <c:v>7.62</c:v>
                </c:pt>
                <c:pt idx="74">
                  <c:v>6.7055999999999996</c:v>
                </c:pt>
                <c:pt idx="75">
                  <c:v>4.8768000000000002</c:v>
                </c:pt>
                <c:pt idx="76">
                  <c:v>2.4384000000000001</c:v>
                </c:pt>
                <c:pt idx="77">
                  <c:v>3.048</c:v>
                </c:pt>
                <c:pt idx="78">
                  <c:v>2.1335999999999999</c:v>
                </c:pt>
                <c:pt idx="79">
                  <c:v>12.4968</c:v>
                </c:pt>
                <c:pt idx="80">
                  <c:v>9.4488000000000003</c:v>
                </c:pt>
                <c:pt idx="81">
                  <c:v>6.7055999999999996</c:v>
                </c:pt>
                <c:pt idx="82">
                  <c:v>6.1</c:v>
                </c:pt>
                <c:pt idx="83">
                  <c:v>4.8768000000000002</c:v>
                </c:pt>
                <c:pt idx="84">
                  <c:v>4.5720000000000001</c:v>
                </c:pt>
                <c:pt idx="85">
                  <c:v>3.048</c:v>
                </c:pt>
                <c:pt idx="86">
                  <c:v>2.4384000000000001</c:v>
                </c:pt>
                <c:pt idx="87">
                  <c:v>1.2192000000000001</c:v>
                </c:pt>
                <c:pt idx="88">
                  <c:v>0</c:v>
                </c:pt>
                <c:pt idx="89">
                  <c:v>25.908000000000001</c:v>
                </c:pt>
                <c:pt idx="90">
                  <c:v>21.945599999999999</c:v>
                </c:pt>
                <c:pt idx="91">
                  <c:v>18.288</c:v>
                </c:pt>
                <c:pt idx="92">
                  <c:v>14.3256</c:v>
                </c:pt>
                <c:pt idx="93">
                  <c:v>13.715999999999999</c:v>
                </c:pt>
                <c:pt idx="94">
                  <c:v>13.715999999999999</c:v>
                </c:pt>
                <c:pt idx="95">
                  <c:v>14.3256</c:v>
                </c:pt>
                <c:pt idx="96">
                  <c:v>13.106400000000001</c:v>
                </c:pt>
                <c:pt idx="97">
                  <c:v>13.106400000000001</c:v>
                </c:pt>
                <c:pt idx="98">
                  <c:v>14.9352</c:v>
                </c:pt>
                <c:pt idx="99">
                  <c:v>15.24</c:v>
                </c:pt>
                <c:pt idx="100">
                  <c:v>17.0688</c:v>
                </c:pt>
                <c:pt idx="101">
                  <c:v>14.6304</c:v>
                </c:pt>
                <c:pt idx="102">
                  <c:v>12.4968</c:v>
                </c:pt>
                <c:pt idx="103">
                  <c:v>12.192</c:v>
                </c:pt>
                <c:pt idx="104">
                  <c:v>6.0960000000000001</c:v>
                </c:pt>
                <c:pt idx="105">
                  <c:v>7.62</c:v>
                </c:pt>
                <c:pt idx="106">
                  <c:v>4.8768000000000002</c:v>
                </c:pt>
                <c:pt idx="107">
                  <c:v>5.4863999999999997</c:v>
                </c:pt>
                <c:pt idx="108">
                  <c:v>7.0103999999999997</c:v>
                </c:pt>
              </c:numCache>
            </c:numRef>
          </c:xVal>
          <c:yVal>
            <c:numRef>
              <c:f>(SummDataTable!$BC$2:$BC$6,SummDataTable!$BC$9:$BC$12,SummDataTable!$BC$18:$BC$117)</c:f>
              <c:numCache>
                <c:formatCode>0.00</c:formatCode>
                <c:ptCount val="109"/>
                <c:pt idx="0">
                  <c:v>7.7157894736842101</c:v>
                </c:pt>
                <c:pt idx="1">
                  <c:v>7.9387500000000015</c:v>
                </c:pt>
                <c:pt idx="2">
                  <c:v>8.2110416666666666</c:v>
                </c:pt>
                <c:pt idx="3">
                  <c:v>5.5615624999999982</c:v>
                </c:pt>
                <c:pt idx="4">
                  <c:v>1.7661458333333322</c:v>
                </c:pt>
                <c:pt idx="5">
                  <c:v>7.3073913043478287</c:v>
                </c:pt>
                <c:pt idx="6">
                  <c:v>6.319687499999997</c:v>
                </c:pt>
                <c:pt idx="7">
                  <c:v>4.5886458333333309</c:v>
                </c:pt>
                <c:pt idx="8">
                  <c:v>1.8635416666666658</c:v>
                </c:pt>
                <c:pt idx="9">
                  <c:v>8.5820338983050828</c:v>
                </c:pt>
                <c:pt idx="10">
                  <c:v>8.2655208333333317</c:v>
                </c:pt>
                <c:pt idx="11">
                  <c:v>7.5252083333333326</c:v>
                </c:pt>
                <c:pt idx="12">
                  <c:v>6.9889583333333318</c:v>
                </c:pt>
                <c:pt idx="13">
                  <c:v>7.3067708333333314</c:v>
                </c:pt>
                <c:pt idx="14">
                  <c:v>6.1220833333333333</c:v>
                </c:pt>
                <c:pt idx="15">
                  <c:v>2.9688541666666666</c:v>
                </c:pt>
                <c:pt idx="16">
                  <c:v>5.7152083333333321</c:v>
                </c:pt>
                <c:pt idx="17">
                  <c:v>6.1087499999999997</c:v>
                </c:pt>
                <c:pt idx="18">
                  <c:v>7.9902777777777771</c:v>
                </c:pt>
                <c:pt idx="19">
                  <c:v>9.1218367346938773</c:v>
                </c:pt>
                <c:pt idx="20">
                  <c:v>8.9602083333333322</c:v>
                </c:pt>
                <c:pt idx="21">
                  <c:v>8.6646875000000012</c:v>
                </c:pt>
                <c:pt idx="22">
                  <c:v>8.7693749999999984</c:v>
                </c:pt>
                <c:pt idx="23">
                  <c:v>8.568229166666665</c:v>
                </c:pt>
                <c:pt idx="24">
                  <c:v>8.3372916666666708</c:v>
                </c:pt>
                <c:pt idx="25">
                  <c:v>5.2211458333333338</c:v>
                </c:pt>
                <c:pt idx="26">
                  <c:v>7.3021874999999952</c:v>
                </c:pt>
                <c:pt idx="27">
                  <c:v>8.3638541666666679</c:v>
                </c:pt>
                <c:pt idx="28">
                  <c:v>9.5054545454545458</c:v>
                </c:pt>
                <c:pt idx="29">
                  <c:v>8.8983333333333352</c:v>
                </c:pt>
                <c:pt idx="30">
                  <c:v>7.8333333333333348</c:v>
                </c:pt>
                <c:pt idx="31">
                  <c:v>7.4460416666666633</c:v>
                </c:pt>
                <c:pt idx="32">
                  <c:v>7.0458333333333334</c:v>
                </c:pt>
                <c:pt idx="33">
                  <c:v>8.9447916666666689</c:v>
                </c:pt>
                <c:pt idx="34">
                  <c:v>6.8656249999999988</c:v>
                </c:pt>
                <c:pt idx="35">
                  <c:v>5.6721875000000024</c:v>
                </c:pt>
                <c:pt idx="36">
                  <c:v>6.5451041666666683</c:v>
                </c:pt>
                <c:pt idx="37">
                  <c:v>8.3684374999999971</c:v>
                </c:pt>
                <c:pt idx="38">
                  <c:v>7.2257692307692318</c:v>
                </c:pt>
                <c:pt idx="39">
                  <c:v>9.3030909090909102</c:v>
                </c:pt>
                <c:pt idx="40">
                  <c:v>8.6419791666666654</c:v>
                </c:pt>
                <c:pt idx="41">
                  <c:v>6.8326041666666653</c:v>
                </c:pt>
                <c:pt idx="42">
                  <c:v>6.6627083333333337</c:v>
                </c:pt>
                <c:pt idx="43">
                  <c:v>7.3228125000000013</c:v>
                </c:pt>
                <c:pt idx="44">
                  <c:v>7.0131249999999978</c:v>
                </c:pt>
                <c:pt idx="45">
                  <c:v>2.2678125000000007</c:v>
                </c:pt>
                <c:pt idx="46">
                  <c:v>4.1984375000000016</c:v>
                </c:pt>
                <c:pt idx="47">
                  <c:v>8.025520833333335</c:v>
                </c:pt>
                <c:pt idx="48">
                  <c:v>6.0628571428571432</c:v>
                </c:pt>
                <c:pt idx="49">
                  <c:v>8.2217857142857138</c:v>
                </c:pt>
                <c:pt idx="50">
                  <c:v>6.8733333333333348</c:v>
                </c:pt>
                <c:pt idx="51">
                  <c:v>5.7359374999999977</c:v>
                </c:pt>
                <c:pt idx="52">
                  <c:v>4.8747916666666633</c:v>
                </c:pt>
                <c:pt idx="53">
                  <c:v>4.3558333333333348</c:v>
                </c:pt>
                <c:pt idx="54">
                  <c:v>4.1475</c:v>
                </c:pt>
                <c:pt idx="55">
                  <c:v>0.1569791666666667</c:v>
                </c:pt>
                <c:pt idx="56">
                  <c:v>2.9529166666666651</c:v>
                </c:pt>
                <c:pt idx="57">
                  <c:v>5.7828125000000012</c:v>
                </c:pt>
                <c:pt idx="58">
                  <c:v>4.9054237288135596</c:v>
                </c:pt>
                <c:pt idx="59">
                  <c:v>8.5725000000000033</c:v>
                </c:pt>
                <c:pt idx="60">
                  <c:v>8.2113541666666681</c:v>
                </c:pt>
                <c:pt idx="61">
                  <c:v>7.0950000000000024</c:v>
                </c:pt>
                <c:pt idx="62">
                  <c:v>6.9088541666666652</c:v>
                </c:pt>
                <c:pt idx="63">
                  <c:v>5.6018749999999997</c:v>
                </c:pt>
                <c:pt idx="64">
                  <c:v>5.6515624999999989</c:v>
                </c:pt>
                <c:pt idx="65">
                  <c:v>1.5602083333333336</c:v>
                </c:pt>
                <c:pt idx="66">
                  <c:v>3.6671874999999994</c:v>
                </c:pt>
                <c:pt idx="67">
                  <c:v>8.0155208333333334</c:v>
                </c:pt>
                <c:pt idx="68">
                  <c:v>6.140983606557378</c:v>
                </c:pt>
                <c:pt idx="69">
                  <c:v>8.4668421052631579</c:v>
                </c:pt>
                <c:pt idx="70">
                  <c:v>8.3633333333333368</c:v>
                </c:pt>
                <c:pt idx="71">
                  <c:v>8.2398958333333336</c:v>
                </c:pt>
                <c:pt idx="72">
                  <c:v>7.7212500000000004</c:v>
                </c:pt>
                <c:pt idx="73">
                  <c:v>7.8320833333333333</c:v>
                </c:pt>
                <c:pt idx="74">
                  <c:v>6.9884375000000025</c:v>
                </c:pt>
                <c:pt idx="75">
                  <c:v>6.4397916666666672</c:v>
                </c:pt>
                <c:pt idx="76">
                  <c:v>6.0055208333333363</c:v>
                </c:pt>
                <c:pt idx="77">
                  <c:v>5.5984374999999993</c:v>
                </c:pt>
                <c:pt idx="78">
                  <c:v>5.3605</c:v>
                </c:pt>
                <c:pt idx="79">
                  <c:v>8.418571428571429</c:v>
                </c:pt>
                <c:pt idx="80">
                  <c:v>8.0070833333333287</c:v>
                </c:pt>
                <c:pt idx="81">
                  <c:v>7.9539583333333326</c:v>
                </c:pt>
                <c:pt idx="82">
                  <c:v>6.9662499999999996</c:v>
                </c:pt>
                <c:pt idx="83">
                  <c:v>5.9137499999999994</c:v>
                </c:pt>
                <c:pt idx="84">
                  <c:v>4.8902083333333328</c:v>
                </c:pt>
                <c:pt idx="85">
                  <c:v>1.1803124999999999</c:v>
                </c:pt>
                <c:pt idx="86">
                  <c:v>2.4946874999999999</c:v>
                </c:pt>
                <c:pt idx="87">
                  <c:v>1.426770833333334</c:v>
                </c:pt>
                <c:pt idx="88">
                  <c:v>0.73488372093023258</c:v>
                </c:pt>
                <c:pt idx="89">
                  <c:v>9.3692000000000046</c:v>
                </c:pt>
                <c:pt idx="90">
                  <c:v>9.1673958333333339</c:v>
                </c:pt>
                <c:pt idx="91">
                  <c:v>8.9165624999999995</c:v>
                </c:pt>
                <c:pt idx="92">
                  <c:v>8.8826041666666651</c:v>
                </c:pt>
                <c:pt idx="93">
                  <c:v>8.5929166666666639</c:v>
                </c:pt>
                <c:pt idx="94">
                  <c:v>8.8995833333333341</c:v>
                </c:pt>
                <c:pt idx="95">
                  <c:v>8.3185416666666647</c:v>
                </c:pt>
                <c:pt idx="96">
                  <c:v>8.9623958333333338</c:v>
                </c:pt>
                <c:pt idx="97">
                  <c:v>8.7473958333333286</c:v>
                </c:pt>
                <c:pt idx="98">
                  <c:v>9.7958333333333343</c:v>
                </c:pt>
                <c:pt idx="99">
                  <c:v>9.1288135593220385</c:v>
                </c:pt>
                <c:pt idx="100">
                  <c:v>8.9241666666666681</c:v>
                </c:pt>
                <c:pt idx="101">
                  <c:v>9.0221874999999994</c:v>
                </c:pt>
                <c:pt idx="102">
                  <c:v>8.765937500000005</c:v>
                </c:pt>
                <c:pt idx="103">
                  <c:v>8.4893750000000008</c:v>
                </c:pt>
                <c:pt idx="104">
                  <c:v>8.7578125000000018</c:v>
                </c:pt>
                <c:pt idx="105">
                  <c:v>8.7900000000000027</c:v>
                </c:pt>
                <c:pt idx="106">
                  <c:v>9.493645833333332</c:v>
                </c:pt>
                <c:pt idx="107">
                  <c:v>9.5461458333333304</c:v>
                </c:pt>
                <c:pt idx="108">
                  <c:v>10.159444444444446</c:v>
                </c:pt>
              </c:numCache>
            </c:numRef>
          </c:yVal>
          <c:smooth val="0"/>
          <c:extLst>
            <c:ext xmlns:c16="http://schemas.microsoft.com/office/drawing/2014/chart" uri="{C3380CC4-5D6E-409C-BE32-E72D297353CC}">
              <c16:uniqueId val="{00000000-EE3B-4273-8C28-92CDB0347FAB}"/>
            </c:ext>
          </c:extLst>
        </c:ser>
        <c:dLbls>
          <c:showLegendKey val="0"/>
          <c:showVal val="0"/>
          <c:showCatName val="0"/>
          <c:showSerName val="0"/>
          <c:showPercent val="0"/>
          <c:showBubbleSize val="0"/>
        </c:dLbls>
        <c:axId val="1263822680"/>
        <c:axId val="1263823664"/>
      </c:scatterChart>
      <c:valAx>
        <c:axId val="1263822680"/>
        <c:scaling>
          <c:orientation val="minMax"/>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bg1">
                  <a:lumMod val="85000"/>
                </a:schemeClr>
              </a:solidFill>
              <a:round/>
            </a:ln>
            <a:effectLst/>
          </c:spPr>
        </c:min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RCT (cm)</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3823664"/>
        <c:crosses val="autoZero"/>
        <c:crossBetween val="midCat"/>
      </c:valAx>
      <c:valAx>
        <c:axId val="1263823664"/>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bg1">
                  <a:lumMod val="8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Avg DO Sample Date (mg/L)</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3822680"/>
        <c:crosses val="autoZero"/>
        <c:crossBetween val="midCat"/>
        <c:minorUnit val="1"/>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RiffleArea and DiscreteDO</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SummDataTable!$AN$1</c:f>
              <c:strCache>
                <c:ptCount val="1"/>
                <c:pt idx="0">
                  <c:v>DiscreteDO_mg/L</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2700" cap="rnd">
                <a:solidFill>
                  <a:schemeClr val="tx1">
                    <a:lumMod val="65000"/>
                    <a:lumOff val="35000"/>
                  </a:schemeClr>
                </a:solidFill>
                <a:prstDash val="solid"/>
              </a:ln>
              <a:effectLst/>
            </c:spPr>
            <c:trendlineType val="linear"/>
            <c:dispRSqr val="1"/>
            <c:dispEq val="0"/>
            <c:trendlineLbl>
              <c:layout>
                <c:manualLayout>
                  <c:x val="2.945100612423447E-3"/>
                  <c:y val="0.14941929133858267"/>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SummDataTable!$O$2:$O$117</c:f>
              <c:numCache>
                <c:formatCode>0.00</c:formatCode>
                <c:ptCount val="116"/>
                <c:pt idx="0">
                  <c:v>11.619066999999999</c:v>
                </c:pt>
                <c:pt idx="1">
                  <c:v>11.287094</c:v>
                </c:pt>
                <c:pt idx="2">
                  <c:v>10.291174</c:v>
                </c:pt>
                <c:pt idx="3">
                  <c:v>8.0503540000000005</c:v>
                </c:pt>
                <c:pt idx="4">
                  <c:v>0</c:v>
                </c:pt>
                <c:pt idx="5">
                  <c:v>0</c:v>
                </c:pt>
                <c:pt idx="6">
                  <c:v>0</c:v>
                </c:pt>
                <c:pt idx="7">
                  <c:v>31.850242999999999</c:v>
                </c:pt>
                <c:pt idx="8">
                  <c:v>30.402507</c:v>
                </c:pt>
                <c:pt idx="9">
                  <c:v>26.848966999999998</c:v>
                </c:pt>
                <c:pt idx="10">
                  <c:v>11.594291999999999</c:v>
                </c:pt>
                <c:pt idx="11">
                  <c:v>8.2962369999999996</c:v>
                </c:pt>
                <c:pt idx="12">
                  <c:v>7.8595930000000003</c:v>
                </c:pt>
                <c:pt idx="13">
                  <c:v>0</c:v>
                </c:pt>
                <c:pt idx="14">
                  <c:v>0</c:v>
                </c:pt>
                <c:pt idx="15">
                  <c:v>0</c:v>
                </c:pt>
                <c:pt idx="16">
                  <c:v>37.783650000000002</c:v>
                </c:pt>
                <c:pt idx="17">
                  <c:v>37.480165</c:v>
                </c:pt>
                <c:pt idx="18">
                  <c:v>34.141852999999998</c:v>
                </c:pt>
                <c:pt idx="19">
                  <c:v>29.589606</c:v>
                </c:pt>
                <c:pt idx="20">
                  <c:v>28.982635999999999</c:v>
                </c:pt>
                <c:pt idx="21">
                  <c:v>29.134381000000001</c:v>
                </c:pt>
                <c:pt idx="22">
                  <c:v>28.223931</c:v>
                </c:pt>
                <c:pt idx="23">
                  <c:v>26.403033000000001</c:v>
                </c:pt>
                <c:pt idx="24">
                  <c:v>27.161736999999999</c:v>
                </c:pt>
                <c:pt idx="25">
                  <c:v>22.609490000000001</c:v>
                </c:pt>
                <c:pt idx="26">
                  <c:v>24.644068000000001</c:v>
                </c:pt>
                <c:pt idx="27">
                  <c:v>21.438915000000001</c:v>
                </c:pt>
                <c:pt idx="28">
                  <c:v>17.450278999999998</c:v>
                </c:pt>
                <c:pt idx="29">
                  <c:v>20.441755000000001</c:v>
                </c:pt>
                <c:pt idx="30">
                  <c:v>16.951699999999999</c:v>
                </c:pt>
                <c:pt idx="31">
                  <c:v>12.39326</c:v>
                </c:pt>
                <c:pt idx="32">
                  <c:v>9.5442330000000002</c:v>
                </c:pt>
                <c:pt idx="33">
                  <c:v>9.045655</c:v>
                </c:pt>
                <c:pt idx="34">
                  <c:v>10.683845</c:v>
                </c:pt>
                <c:pt idx="35">
                  <c:v>6.8376609999999998</c:v>
                </c:pt>
                <c:pt idx="36">
                  <c:v>13.535966999999999</c:v>
                </c:pt>
                <c:pt idx="37">
                  <c:v>14.783963</c:v>
                </c:pt>
                <c:pt idx="38">
                  <c:v>14.495964000000001</c:v>
                </c:pt>
                <c:pt idx="39">
                  <c:v>13.151966</c:v>
                </c:pt>
                <c:pt idx="40">
                  <c:v>11.519971999999999</c:v>
                </c:pt>
                <c:pt idx="41">
                  <c:v>9.5039770000000008</c:v>
                </c:pt>
                <c:pt idx="42">
                  <c:v>8.9279779999999995</c:v>
                </c:pt>
                <c:pt idx="43">
                  <c:v>8.6399790000000003</c:v>
                </c:pt>
                <c:pt idx="44">
                  <c:v>11.999969</c:v>
                </c:pt>
                <c:pt idx="45">
                  <c:v>5.2799860000000001</c:v>
                </c:pt>
                <c:pt idx="46">
                  <c:v>10.769316</c:v>
                </c:pt>
                <c:pt idx="47">
                  <c:v>9.2475649999999998</c:v>
                </c:pt>
                <c:pt idx="48">
                  <c:v>9.6767760000000003</c:v>
                </c:pt>
                <c:pt idx="49">
                  <c:v>7.3356199999999996</c:v>
                </c:pt>
                <c:pt idx="50">
                  <c:v>7.413659</c:v>
                </c:pt>
                <c:pt idx="51">
                  <c:v>6.4771970000000003</c:v>
                </c:pt>
                <c:pt idx="52">
                  <c:v>0</c:v>
                </c:pt>
                <c:pt idx="53">
                  <c:v>0</c:v>
                </c:pt>
                <c:pt idx="54">
                  <c:v>8.1940449999999991</c:v>
                </c:pt>
                <c:pt idx="55">
                  <c:v>0</c:v>
                </c:pt>
                <c:pt idx="56">
                  <c:v>9.4816800000000008</c:v>
                </c:pt>
                <c:pt idx="57">
                  <c:v>8.8963900000000002</c:v>
                </c:pt>
                <c:pt idx="58">
                  <c:v>6.7893499999999998</c:v>
                </c:pt>
                <c:pt idx="59">
                  <c:v>6.2625900000000003</c:v>
                </c:pt>
                <c:pt idx="60">
                  <c:v>6.1455330000000004</c:v>
                </c:pt>
                <c:pt idx="61">
                  <c:v>6.0870030000000002</c:v>
                </c:pt>
                <c:pt idx="62">
                  <c:v>4.21408</c:v>
                </c:pt>
                <c:pt idx="63">
                  <c:v>4.331137</c:v>
                </c:pt>
                <c:pt idx="64">
                  <c:v>7.4916970000000003</c:v>
                </c:pt>
                <c:pt idx="65">
                  <c:v>2.3832710000000001</c:v>
                </c:pt>
                <c:pt idx="66">
                  <c:v>8.5136310000000002</c:v>
                </c:pt>
                <c:pt idx="67">
                  <c:v>5.6757530000000003</c:v>
                </c:pt>
                <c:pt idx="68">
                  <c:v>5.8553660000000001</c:v>
                </c:pt>
                <c:pt idx="69">
                  <c:v>4.4184669999999997</c:v>
                </c:pt>
                <c:pt idx="70">
                  <c:v>4.7776909999999999</c:v>
                </c:pt>
                <c:pt idx="71">
                  <c:v>4.7776909999999999</c:v>
                </c:pt>
                <c:pt idx="72">
                  <c:v>4.1670090000000002</c:v>
                </c:pt>
                <c:pt idx="73">
                  <c:v>3.7359390000000001</c:v>
                </c:pt>
                <c:pt idx="74">
                  <c:v>5.3524510000000003</c:v>
                </c:pt>
                <c:pt idx="75">
                  <c:v>2.658264</c:v>
                </c:pt>
                <c:pt idx="76">
                  <c:v>13.034291</c:v>
                </c:pt>
                <c:pt idx="77">
                  <c:v>9.8291369999999993</c:v>
                </c:pt>
                <c:pt idx="78">
                  <c:v>6.4103070000000004</c:v>
                </c:pt>
                <c:pt idx="79">
                  <c:v>5.1816649999999997</c:v>
                </c:pt>
                <c:pt idx="80">
                  <c:v>4.2735380000000003</c:v>
                </c:pt>
                <c:pt idx="81">
                  <c:v>4.487215</c:v>
                </c:pt>
                <c:pt idx="82">
                  <c:v>9.8347119999999997</c:v>
                </c:pt>
                <c:pt idx="83">
                  <c:v>4.2201190000000004</c:v>
                </c:pt>
                <c:pt idx="84">
                  <c:v>4.2201190000000004</c:v>
                </c:pt>
                <c:pt idx="85">
                  <c:v>3.1517339999999998</c:v>
                </c:pt>
                <c:pt idx="86">
                  <c:v>36.183860000000003</c:v>
                </c:pt>
                <c:pt idx="87">
                  <c:v>34.686261999999999</c:v>
                </c:pt>
                <c:pt idx="88">
                  <c:v>11.783816</c:v>
                </c:pt>
                <c:pt idx="89">
                  <c:v>28.599257999999999</c:v>
                </c:pt>
                <c:pt idx="90">
                  <c:v>30.048544</c:v>
                </c:pt>
                <c:pt idx="91">
                  <c:v>23.961539999999999</c:v>
                </c:pt>
                <c:pt idx="92">
                  <c:v>21.546063</c:v>
                </c:pt>
                <c:pt idx="93">
                  <c:v>11.401054999999999</c:v>
                </c:pt>
                <c:pt idx="94">
                  <c:v>8.8889569999999996</c:v>
                </c:pt>
                <c:pt idx="95">
                  <c:v>0</c:v>
                </c:pt>
                <c:pt idx="96">
                  <c:v>8.5507919999999995</c:v>
                </c:pt>
                <c:pt idx="97">
                  <c:v>8.5507919999999995</c:v>
                </c:pt>
                <c:pt idx="98">
                  <c:v>11.237546999999999</c:v>
                </c:pt>
                <c:pt idx="99">
                  <c:v>5.4106709999999998</c:v>
                </c:pt>
                <c:pt idx="100">
                  <c:v>4.7826459999999997</c:v>
                </c:pt>
                <c:pt idx="101">
                  <c:v>4.8309559999999996</c:v>
                </c:pt>
                <c:pt idx="102">
                  <c:v>5.4106709999999998</c:v>
                </c:pt>
                <c:pt idx="103">
                  <c:v>4.927575</c:v>
                </c:pt>
                <c:pt idx="104">
                  <c:v>5.3140520000000002</c:v>
                </c:pt>
                <c:pt idx="105">
                  <c:v>5.0241939999999996</c:v>
                </c:pt>
                <c:pt idx="106">
                  <c:v>54.625723999999998</c:v>
                </c:pt>
                <c:pt idx="107">
                  <c:v>53.972304999999999</c:v>
                </c:pt>
                <c:pt idx="108">
                  <c:v>53.841622999999998</c:v>
                </c:pt>
                <c:pt idx="109">
                  <c:v>48.483595999999999</c:v>
                </c:pt>
                <c:pt idx="110">
                  <c:v>44.040356000000003</c:v>
                </c:pt>
                <c:pt idx="111">
                  <c:v>47.699494000000001</c:v>
                </c:pt>
                <c:pt idx="112">
                  <c:v>51.097268</c:v>
                </c:pt>
                <c:pt idx="113">
                  <c:v>46.654029000000001</c:v>
                </c:pt>
                <c:pt idx="114">
                  <c:v>47.960863000000003</c:v>
                </c:pt>
                <c:pt idx="115">
                  <c:v>44.563088999999998</c:v>
                </c:pt>
              </c:numCache>
            </c:numRef>
          </c:xVal>
          <c:yVal>
            <c:numRef>
              <c:f>SummDataTable!$AN$2:$AN$117</c:f>
              <c:numCache>
                <c:formatCode>0.00</c:formatCode>
                <c:ptCount val="116"/>
                <c:pt idx="0">
                  <c:v>8.1199999999999992</c:v>
                </c:pt>
                <c:pt idx="1">
                  <c:v>8.16</c:v>
                </c:pt>
                <c:pt idx="2">
                  <c:v>7.02</c:v>
                </c:pt>
                <c:pt idx="3">
                  <c:v>5.27</c:v>
                </c:pt>
                <c:pt idx="4">
                  <c:v>2.12</c:v>
                </c:pt>
                <c:pt idx="5">
                  <c:v>1.79</c:v>
                </c:pt>
                <c:pt idx="6">
                  <c:v>0</c:v>
                </c:pt>
                <c:pt idx="7">
                  <c:v>7.48</c:v>
                </c:pt>
                <c:pt idx="8">
                  <c:v>6.53</c:v>
                </c:pt>
                <c:pt idx="9">
                  <c:v>4.47</c:v>
                </c:pt>
                <c:pt idx="10">
                  <c:v>2.66</c:v>
                </c:pt>
                <c:pt idx="11">
                  <c:v>2.29</c:v>
                </c:pt>
                <c:pt idx="12">
                  <c:v>2.5499999999999998</c:v>
                </c:pt>
                <c:pt idx="13">
                  <c:v>1.29</c:v>
                </c:pt>
                <c:pt idx="14" formatCode="General">
                  <c:v>2.2200000000000002</c:v>
                </c:pt>
                <c:pt idx="15">
                  <c:v>0</c:v>
                </c:pt>
                <c:pt idx="16">
                  <c:v>8.5399999999999991</c:v>
                </c:pt>
                <c:pt idx="17">
                  <c:v>8.83</c:v>
                </c:pt>
                <c:pt idx="18">
                  <c:v>8.2100000000000009</c:v>
                </c:pt>
                <c:pt idx="19">
                  <c:v>7.57</c:v>
                </c:pt>
                <c:pt idx="20">
                  <c:v>7.03</c:v>
                </c:pt>
                <c:pt idx="21">
                  <c:v>7.02</c:v>
                </c:pt>
                <c:pt idx="22">
                  <c:v>5.18</c:v>
                </c:pt>
                <c:pt idx="23">
                  <c:v>6</c:v>
                </c:pt>
                <c:pt idx="24">
                  <c:v>6.47</c:v>
                </c:pt>
                <c:pt idx="25">
                  <c:v>7.95</c:v>
                </c:pt>
                <c:pt idx="26">
                  <c:v>9.58</c:v>
                </c:pt>
                <c:pt idx="27">
                  <c:v>9.5</c:v>
                </c:pt>
                <c:pt idx="28">
                  <c:v>9.19</c:v>
                </c:pt>
                <c:pt idx="29">
                  <c:v>9.26</c:v>
                </c:pt>
                <c:pt idx="30">
                  <c:v>8.5500000000000007</c:v>
                </c:pt>
                <c:pt idx="31">
                  <c:v>8.92</c:v>
                </c:pt>
                <c:pt idx="32">
                  <c:v>7.04</c:v>
                </c:pt>
                <c:pt idx="33">
                  <c:v>8.07</c:v>
                </c:pt>
                <c:pt idx="34">
                  <c:v>9.3800000000000008</c:v>
                </c:pt>
                <c:pt idx="35">
                  <c:v>9.58</c:v>
                </c:pt>
                <c:pt idx="36">
                  <c:v>9.01</c:v>
                </c:pt>
                <c:pt idx="37">
                  <c:v>7.91</c:v>
                </c:pt>
                <c:pt idx="38">
                  <c:v>7.32</c:v>
                </c:pt>
                <c:pt idx="39">
                  <c:v>7.14</c:v>
                </c:pt>
                <c:pt idx="40">
                  <c:v>6.65</c:v>
                </c:pt>
                <c:pt idx="41">
                  <c:v>6.76</c:v>
                </c:pt>
                <c:pt idx="42">
                  <c:v>5.68</c:v>
                </c:pt>
                <c:pt idx="43">
                  <c:v>6.65</c:v>
                </c:pt>
                <c:pt idx="44">
                  <c:v>7.71</c:v>
                </c:pt>
                <c:pt idx="45">
                  <c:v>8.1199999999999992</c:v>
                </c:pt>
                <c:pt idx="46">
                  <c:v>9.18</c:v>
                </c:pt>
                <c:pt idx="47">
                  <c:v>9.57</c:v>
                </c:pt>
                <c:pt idx="48">
                  <c:v>7.22</c:v>
                </c:pt>
                <c:pt idx="49">
                  <c:v>7.82</c:v>
                </c:pt>
                <c:pt idx="50">
                  <c:v>7.58</c:v>
                </c:pt>
                <c:pt idx="51">
                  <c:v>7.33</c:v>
                </c:pt>
                <c:pt idx="52">
                  <c:v>3.02</c:v>
                </c:pt>
                <c:pt idx="53">
                  <c:v>4.1900000000000004</c:v>
                </c:pt>
                <c:pt idx="54">
                  <c:v>8.64</c:v>
                </c:pt>
                <c:pt idx="55">
                  <c:v>6.73</c:v>
                </c:pt>
                <c:pt idx="56">
                  <c:v>8.32</c:v>
                </c:pt>
                <c:pt idx="57">
                  <c:v>7.33</c:v>
                </c:pt>
                <c:pt idx="58">
                  <c:v>5.9</c:v>
                </c:pt>
                <c:pt idx="59">
                  <c:v>4.7300000000000004</c:v>
                </c:pt>
                <c:pt idx="60">
                  <c:v>4.1900000000000004</c:v>
                </c:pt>
                <c:pt idx="61">
                  <c:v>3.99</c:v>
                </c:pt>
                <c:pt idx="62">
                  <c:v>1.97</c:v>
                </c:pt>
                <c:pt idx="63">
                  <c:v>3.73</c:v>
                </c:pt>
                <c:pt idx="64">
                  <c:v>5.97</c:v>
                </c:pt>
                <c:pt idx="65">
                  <c:v>5.2</c:v>
                </c:pt>
                <c:pt idx="66">
                  <c:v>8.6999999999999993</c:v>
                </c:pt>
                <c:pt idx="67">
                  <c:v>8.48</c:v>
                </c:pt>
                <c:pt idx="68">
                  <c:v>7.42</c:v>
                </c:pt>
                <c:pt idx="69">
                  <c:v>5.78</c:v>
                </c:pt>
                <c:pt idx="70">
                  <c:v>6.06</c:v>
                </c:pt>
                <c:pt idx="71">
                  <c:v>6.06</c:v>
                </c:pt>
                <c:pt idx="72">
                  <c:v>3.81</c:v>
                </c:pt>
                <c:pt idx="73">
                  <c:v>4.01</c:v>
                </c:pt>
                <c:pt idx="74">
                  <c:v>7.7</c:v>
                </c:pt>
                <c:pt idx="75">
                  <c:v>5.34</c:v>
                </c:pt>
                <c:pt idx="76">
                  <c:v>8.99</c:v>
                </c:pt>
                <c:pt idx="77">
                  <c:v>9.11</c:v>
                </c:pt>
                <c:pt idx="78">
                  <c:v>8.61</c:v>
                </c:pt>
                <c:pt idx="79">
                  <c:v>8.08</c:v>
                </c:pt>
                <c:pt idx="80">
                  <c:v>7.2</c:v>
                </c:pt>
                <c:pt idx="81">
                  <c:v>7.03</c:v>
                </c:pt>
                <c:pt idx="82">
                  <c:v>6.1</c:v>
                </c:pt>
                <c:pt idx="83">
                  <c:v>6.56</c:v>
                </c:pt>
                <c:pt idx="84">
                  <c:v>6.11</c:v>
                </c:pt>
                <c:pt idx="85">
                  <c:v>5.33</c:v>
                </c:pt>
                <c:pt idx="86">
                  <c:v>9</c:v>
                </c:pt>
                <c:pt idx="87">
                  <c:v>8.59</c:v>
                </c:pt>
                <c:pt idx="88">
                  <c:v>8.1999999999999993</c:v>
                </c:pt>
                <c:pt idx="89">
                  <c:v>7.14</c:v>
                </c:pt>
                <c:pt idx="90">
                  <c:v>6.09</c:v>
                </c:pt>
                <c:pt idx="91">
                  <c:v>5.25</c:v>
                </c:pt>
                <c:pt idx="92">
                  <c:v>2.67</c:v>
                </c:pt>
                <c:pt idx="93">
                  <c:v>2.83</c:v>
                </c:pt>
                <c:pt idx="94">
                  <c:v>2.11</c:v>
                </c:pt>
                <c:pt idx="95">
                  <c:v>1.4</c:v>
                </c:pt>
                <c:pt idx="96">
                  <c:v>9.91</c:v>
                </c:pt>
                <c:pt idx="97">
                  <c:v>9.5500000000000007</c:v>
                </c:pt>
                <c:pt idx="98">
                  <c:v>9.4499999999999993</c:v>
                </c:pt>
                <c:pt idx="99">
                  <c:v>9.5500000000000007</c:v>
                </c:pt>
                <c:pt idx="100">
                  <c:v>9.5</c:v>
                </c:pt>
                <c:pt idx="101">
                  <c:v>9.8699999999999992</c:v>
                </c:pt>
                <c:pt idx="102">
                  <c:v>9.0500000000000007</c:v>
                </c:pt>
                <c:pt idx="103">
                  <c:v>9.6300000000000008</c:v>
                </c:pt>
                <c:pt idx="104">
                  <c:v>9.44</c:v>
                </c:pt>
                <c:pt idx="105">
                  <c:v>10.35</c:v>
                </c:pt>
                <c:pt idx="106">
                  <c:v>9.5</c:v>
                </c:pt>
                <c:pt idx="107">
                  <c:v>9.33</c:v>
                </c:pt>
                <c:pt idx="108">
                  <c:v>9.11</c:v>
                </c:pt>
                <c:pt idx="109">
                  <c:v>9.39</c:v>
                </c:pt>
                <c:pt idx="110">
                  <c:v>8.9499999999999993</c:v>
                </c:pt>
                <c:pt idx="111">
                  <c:v>9.1999999999999993</c:v>
                </c:pt>
                <c:pt idx="112">
                  <c:v>9.1</c:v>
                </c:pt>
                <c:pt idx="113">
                  <c:v>9.68</c:v>
                </c:pt>
                <c:pt idx="114">
                  <c:v>9.7799999999999994</c:v>
                </c:pt>
                <c:pt idx="115">
                  <c:v>10.37</c:v>
                </c:pt>
              </c:numCache>
            </c:numRef>
          </c:yVal>
          <c:smooth val="0"/>
          <c:extLst>
            <c:ext xmlns:c16="http://schemas.microsoft.com/office/drawing/2014/chart" uri="{C3380CC4-5D6E-409C-BE32-E72D297353CC}">
              <c16:uniqueId val="{00000000-9253-4093-B96E-6F58245A03B0}"/>
            </c:ext>
          </c:extLst>
        </c:ser>
        <c:dLbls>
          <c:showLegendKey val="0"/>
          <c:showVal val="0"/>
          <c:showCatName val="0"/>
          <c:showSerName val="0"/>
          <c:showPercent val="0"/>
          <c:showBubbleSize val="0"/>
        </c:dLbls>
        <c:axId val="1263822680"/>
        <c:axId val="1263823664"/>
      </c:scatterChart>
      <c:valAx>
        <c:axId val="126382268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Riffle area (m2)</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3823664"/>
        <c:crosses val="autoZero"/>
        <c:crossBetween val="midCat"/>
      </c:valAx>
      <c:valAx>
        <c:axId val="12638236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Discrete DO (mg/L)</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382268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RiffleArea and MinDO_Interval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SummDataTable!$BJ$1</c:f>
              <c:strCache>
                <c:ptCount val="1"/>
                <c:pt idx="0">
                  <c:v>MinDO_Interval</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2700" cap="rnd">
                <a:solidFill>
                  <a:schemeClr val="tx1">
                    <a:lumMod val="65000"/>
                    <a:lumOff val="35000"/>
                  </a:schemeClr>
                </a:solidFill>
                <a:prstDash val="solid"/>
              </a:ln>
              <a:effectLst/>
            </c:spPr>
            <c:trendlineType val="linear"/>
            <c:dispRSqr val="1"/>
            <c:dispEq val="0"/>
            <c:trendlineLbl>
              <c:layout>
                <c:manualLayout>
                  <c:x val="-5.2015529308836399E-2"/>
                  <c:y val="-1.5207421988918052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SummDataTable!$O$2:$O$117</c:f>
              <c:numCache>
                <c:formatCode>0.00</c:formatCode>
                <c:ptCount val="116"/>
                <c:pt idx="0">
                  <c:v>11.619066999999999</c:v>
                </c:pt>
                <c:pt idx="1">
                  <c:v>11.287094</c:v>
                </c:pt>
                <c:pt idx="2">
                  <c:v>10.291174</c:v>
                </c:pt>
                <c:pt idx="3">
                  <c:v>8.0503540000000005</c:v>
                </c:pt>
                <c:pt idx="4">
                  <c:v>0</c:v>
                </c:pt>
                <c:pt idx="5">
                  <c:v>0</c:v>
                </c:pt>
                <c:pt idx="6">
                  <c:v>0</c:v>
                </c:pt>
                <c:pt idx="7">
                  <c:v>31.850242999999999</c:v>
                </c:pt>
                <c:pt idx="8">
                  <c:v>30.402507</c:v>
                </c:pt>
                <c:pt idx="9">
                  <c:v>26.848966999999998</c:v>
                </c:pt>
                <c:pt idx="10">
                  <c:v>11.594291999999999</c:v>
                </c:pt>
                <c:pt idx="11">
                  <c:v>8.2962369999999996</c:v>
                </c:pt>
                <c:pt idx="12">
                  <c:v>7.8595930000000003</c:v>
                </c:pt>
                <c:pt idx="13">
                  <c:v>0</c:v>
                </c:pt>
                <c:pt idx="14">
                  <c:v>0</c:v>
                </c:pt>
                <c:pt idx="15">
                  <c:v>0</c:v>
                </c:pt>
                <c:pt idx="16">
                  <c:v>37.783650000000002</c:v>
                </c:pt>
                <c:pt idx="17">
                  <c:v>37.480165</c:v>
                </c:pt>
                <c:pt idx="18">
                  <c:v>34.141852999999998</c:v>
                </c:pt>
                <c:pt idx="19">
                  <c:v>29.589606</c:v>
                </c:pt>
                <c:pt idx="20">
                  <c:v>28.982635999999999</c:v>
                </c:pt>
                <c:pt idx="21">
                  <c:v>29.134381000000001</c:v>
                </c:pt>
                <c:pt idx="22">
                  <c:v>28.223931</c:v>
                </c:pt>
                <c:pt idx="23">
                  <c:v>26.403033000000001</c:v>
                </c:pt>
                <c:pt idx="24">
                  <c:v>27.161736999999999</c:v>
                </c:pt>
                <c:pt idx="25">
                  <c:v>22.609490000000001</c:v>
                </c:pt>
                <c:pt idx="26">
                  <c:v>24.644068000000001</c:v>
                </c:pt>
                <c:pt idx="27">
                  <c:v>21.438915000000001</c:v>
                </c:pt>
                <c:pt idx="28">
                  <c:v>17.450278999999998</c:v>
                </c:pt>
                <c:pt idx="29">
                  <c:v>20.441755000000001</c:v>
                </c:pt>
                <c:pt idx="30">
                  <c:v>16.951699999999999</c:v>
                </c:pt>
                <c:pt idx="31">
                  <c:v>12.39326</c:v>
                </c:pt>
                <c:pt idx="32">
                  <c:v>9.5442330000000002</c:v>
                </c:pt>
                <c:pt idx="33">
                  <c:v>9.045655</c:v>
                </c:pt>
                <c:pt idx="34">
                  <c:v>10.683845</c:v>
                </c:pt>
                <c:pt idx="35">
                  <c:v>6.8376609999999998</c:v>
                </c:pt>
                <c:pt idx="36">
                  <c:v>13.535966999999999</c:v>
                </c:pt>
                <c:pt idx="37">
                  <c:v>14.783963</c:v>
                </c:pt>
                <c:pt idx="38">
                  <c:v>14.495964000000001</c:v>
                </c:pt>
                <c:pt idx="39">
                  <c:v>13.151966</c:v>
                </c:pt>
                <c:pt idx="40">
                  <c:v>11.519971999999999</c:v>
                </c:pt>
                <c:pt idx="41">
                  <c:v>9.5039770000000008</c:v>
                </c:pt>
                <c:pt idx="42">
                  <c:v>8.9279779999999995</c:v>
                </c:pt>
                <c:pt idx="43">
                  <c:v>8.6399790000000003</c:v>
                </c:pt>
                <c:pt idx="44">
                  <c:v>11.999969</c:v>
                </c:pt>
                <c:pt idx="45">
                  <c:v>5.2799860000000001</c:v>
                </c:pt>
                <c:pt idx="46">
                  <c:v>10.769316</c:v>
                </c:pt>
                <c:pt idx="47">
                  <c:v>9.2475649999999998</c:v>
                </c:pt>
                <c:pt idx="48">
                  <c:v>9.6767760000000003</c:v>
                </c:pt>
                <c:pt idx="49">
                  <c:v>7.3356199999999996</c:v>
                </c:pt>
                <c:pt idx="50">
                  <c:v>7.413659</c:v>
                </c:pt>
                <c:pt idx="51">
                  <c:v>6.4771970000000003</c:v>
                </c:pt>
                <c:pt idx="52">
                  <c:v>0</c:v>
                </c:pt>
                <c:pt idx="53">
                  <c:v>0</c:v>
                </c:pt>
                <c:pt idx="54">
                  <c:v>8.1940449999999991</c:v>
                </c:pt>
                <c:pt idx="55">
                  <c:v>0</c:v>
                </c:pt>
                <c:pt idx="56">
                  <c:v>9.4816800000000008</c:v>
                </c:pt>
                <c:pt idx="57">
                  <c:v>8.8963900000000002</c:v>
                </c:pt>
                <c:pt idx="58">
                  <c:v>6.7893499999999998</c:v>
                </c:pt>
                <c:pt idx="59">
                  <c:v>6.2625900000000003</c:v>
                </c:pt>
                <c:pt idx="60">
                  <c:v>6.1455330000000004</c:v>
                </c:pt>
                <c:pt idx="61">
                  <c:v>6.0870030000000002</c:v>
                </c:pt>
                <c:pt idx="62">
                  <c:v>4.21408</c:v>
                </c:pt>
                <c:pt idx="63">
                  <c:v>4.331137</c:v>
                </c:pt>
                <c:pt idx="64">
                  <c:v>7.4916970000000003</c:v>
                </c:pt>
                <c:pt idx="65">
                  <c:v>2.3832710000000001</c:v>
                </c:pt>
                <c:pt idx="66">
                  <c:v>8.5136310000000002</c:v>
                </c:pt>
                <c:pt idx="67">
                  <c:v>5.6757530000000003</c:v>
                </c:pt>
                <c:pt idx="68">
                  <c:v>5.8553660000000001</c:v>
                </c:pt>
                <c:pt idx="69">
                  <c:v>4.4184669999999997</c:v>
                </c:pt>
                <c:pt idx="70">
                  <c:v>4.7776909999999999</c:v>
                </c:pt>
                <c:pt idx="71">
                  <c:v>4.7776909999999999</c:v>
                </c:pt>
                <c:pt idx="72">
                  <c:v>4.1670090000000002</c:v>
                </c:pt>
                <c:pt idx="73">
                  <c:v>3.7359390000000001</c:v>
                </c:pt>
                <c:pt idx="74">
                  <c:v>5.3524510000000003</c:v>
                </c:pt>
                <c:pt idx="75">
                  <c:v>2.658264</c:v>
                </c:pt>
                <c:pt idx="76">
                  <c:v>13.034291</c:v>
                </c:pt>
                <c:pt idx="77">
                  <c:v>9.8291369999999993</c:v>
                </c:pt>
                <c:pt idx="78">
                  <c:v>6.4103070000000004</c:v>
                </c:pt>
                <c:pt idx="79">
                  <c:v>5.1816649999999997</c:v>
                </c:pt>
                <c:pt idx="80">
                  <c:v>4.2735380000000003</c:v>
                </c:pt>
                <c:pt idx="81">
                  <c:v>4.487215</c:v>
                </c:pt>
                <c:pt idx="82">
                  <c:v>9.8347119999999997</c:v>
                </c:pt>
                <c:pt idx="83">
                  <c:v>4.2201190000000004</c:v>
                </c:pt>
                <c:pt idx="84">
                  <c:v>4.2201190000000004</c:v>
                </c:pt>
                <c:pt idx="85">
                  <c:v>3.1517339999999998</c:v>
                </c:pt>
                <c:pt idx="86">
                  <c:v>36.183860000000003</c:v>
                </c:pt>
                <c:pt idx="87">
                  <c:v>34.686261999999999</c:v>
                </c:pt>
                <c:pt idx="88">
                  <c:v>11.783816</c:v>
                </c:pt>
                <c:pt idx="89">
                  <c:v>28.599257999999999</c:v>
                </c:pt>
                <c:pt idx="90">
                  <c:v>30.048544</c:v>
                </c:pt>
                <c:pt idx="91">
                  <c:v>23.961539999999999</c:v>
                </c:pt>
                <c:pt idx="92">
                  <c:v>21.546063</c:v>
                </c:pt>
                <c:pt idx="93">
                  <c:v>11.401054999999999</c:v>
                </c:pt>
                <c:pt idx="94">
                  <c:v>8.8889569999999996</c:v>
                </c:pt>
                <c:pt idx="95">
                  <c:v>0</c:v>
                </c:pt>
                <c:pt idx="96">
                  <c:v>8.5507919999999995</c:v>
                </c:pt>
                <c:pt idx="97">
                  <c:v>8.5507919999999995</c:v>
                </c:pt>
                <c:pt idx="98">
                  <c:v>11.237546999999999</c:v>
                </c:pt>
                <c:pt idx="99">
                  <c:v>5.4106709999999998</c:v>
                </c:pt>
                <c:pt idx="100">
                  <c:v>4.7826459999999997</c:v>
                </c:pt>
                <c:pt idx="101">
                  <c:v>4.8309559999999996</c:v>
                </c:pt>
                <c:pt idx="102">
                  <c:v>5.4106709999999998</c:v>
                </c:pt>
                <c:pt idx="103">
                  <c:v>4.927575</c:v>
                </c:pt>
                <c:pt idx="104">
                  <c:v>5.3140520000000002</c:v>
                </c:pt>
                <c:pt idx="105">
                  <c:v>5.0241939999999996</c:v>
                </c:pt>
                <c:pt idx="106">
                  <c:v>54.625723999999998</c:v>
                </c:pt>
                <c:pt idx="107">
                  <c:v>53.972304999999999</c:v>
                </c:pt>
                <c:pt idx="108">
                  <c:v>53.841622999999998</c:v>
                </c:pt>
                <c:pt idx="109">
                  <c:v>48.483595999999999</c:v>
                </c:pt>
                <c:pt idx="110">
                  <c:v>44.040356000000003</c:v>
                </c:pt>
                <c:pt idx="111">
                  <c:v>47.699494000000001</c:v>
                </c:pt>
                <c:pt idx="112">
                  <c:v>51.097268</c:v>
                </c:pt>
                <c:pt idx="113">
                  <c:v>46.654029000000001</c:v>
                </c:pt>
                <c:pt idx="114">
                  <c:v>47.960863000000003</c:v>
                </c:pt>
                <c:pt idx="115">
                  <c:v>44.563088999999998</c:v>
                </c:pt>
              </c:numCache>
            </c:numRef>
          </c:xVal>
          <c:yVal>
            <c:numRef>
              <c:f>SummDataTable!$BJ$2:$BJ$117</c:f>
              <c:numCache>
                <c:formatCode>0.00</c:formatCode>
                <c:ptCount val="116"/>
                <c:pt idx="0">
                  <c:v>6.38</c:v>
                </c:pt>
                <c:pt idx="1">
                  <c:v>6.36</c:v>
                </c:pt>
                <c:pt idx="2">
                  <c:v>5</c:v>
                </c:pt>
                <c:pt idx="3">
                  <c:v>1.07</c:v>
                </c:pt>
                <c:pt idx="4">
                  <c:v>0.74</c:v>
                </c:pt>
                <c:pt idx="7" formatCode="General">
                  <c:v>5.46</c:v>
                </c:pt>
                <c:pt idx="8" formatCode="General">
                  <c:v>4.45</c:v>
                </c:pt>
                <c:pt idx="9" formatCode="General">
                  <c:v>1.19</c:v>
                </c:pt>
                <c:pt idx="10" formatCode="General">
                  <c:v>0.09</c:v>
                </c:pt>
                <c:pt idx="11" formatCode="General">
                  <c:v>0</c:v>
                </c:pt>
                <c:pt idx="12" formatCode="General">
                  <c:v>0</c:v>
                </c:pt>
                <c:pt idx="16" formatCode="General">
                  <c:v>5.91</c:v>
                </c:pt>
                <c:pt idx="17" formatCode="General">
                  <c:v>7.04</c:v>
                </c:pt>
                <c:pt idx="18" formatCode="General">
                  <c:v>4.9000000000000004</c:v>
                </c:pt>
                <c:pt idx="19" formatCode="General">
                  <c:v>2.4</c:v>
                </c:pt>
                <c:pt idx="20" formatCode="General">
                  <c:v>0.77</c:v>
                </c:pt>
                <c:pt idx="21" formatCode="General">
                  <c:v>0</c:v>
                </c:pt>
                <c:pt idx="22" formatCode="General">
                  <c:v>0</c:v>
                </c:pt>
                <c:pt idx="23" formatCode="General">
                  <c:v>2.4700000000000002</c:v>
                </c:pt>
                <c:pt idx="24" formatCode="General">
                  <c:v>0</c:v>
                </c:pt>
                <c:pt idx="26" formatCode="General">
                  <c:v>7.03</c:v>
                </c:pt>
                <c:pt idx="27" formatCode="General">
                  <c:v>6.71</c:v>
                </c:pt>
                <c:pt idx="28" formatCode="General">
                  <c:v>6.76</c:v>
                </c:pt>
                <c:pt idx="29" formatCode="General">
                  <c:v>6.04</c:v>
                </c:pt>
                <c:pt idx="30" formatCode="General">
                  <c:v>6.06</c:v>
                </c:pt>
                <c:pt idx="31" formatCode="General">
                  <c:v>0.96</c:v>
                </c:pt>
                <c:pt idx="32" formatCode="General">
                  <c:v>3.2</c:v>
                </c:pt>
                <c:pt idx="33" formatCode="General">
                  <c:v>6.88</c:v>
                </c:pt>
                <c:pt idx="34" formatCode="General">
                  <c:v>8.6199999999999992</c:v>
                </c:pt>
                <c:pt idx="36" formatCode="General">
                  <c:v>6.52</c:v>
                </c:pt>
                <c:pt idx="37" formatCode="General">
                  <c:v>7.04</c:v>
                </c:pt>
                <c:pt idx="38" formatCode="General">
                  <c:v>6.3</c:v>
                </c:pt>
                <c:pt idx="39" formatCode="General">
                  <c:v>5.8</c:v>
                </c:pt>
                <c:pt idx="40" formatCode="General">
                  <c:v>6.22</c:v>
                </c:pt>
                <c:pt idx="41" formatCode="General">
                  <c:v>0</c:v>
                </c:pt>
                <c:pt idx="42" formatCode="General">
                  <c:v>0.34</c:v>
                </c:pt>
                <c:pt idx="43" formatCode="General">
                  <c:v>2.4900000000000002</c:v>
                </c:pt>
                <c:pt idx="44" formatCode="General">
                  <c:v>0</c:v>
                </c:pt>
                <c:pt idx="46" formatCode="General">
                  <c:v>6.5</c:v>
                </c:pt>
                <c:pt idx="47" formatCode="General">
                  <c:v>4.96</c:v>
                </c:pt>
                <c:pt idx="48" formatCode="General">
                  <c:v>3.06</c:v>
                </c:pt>
                <c:pt idx="49" formatCode="General">
                  <c:v>2.91</c:v>
                </c:pt>
                <c:pt idx="50" formatCode="General">
                  <c:v>2.5299999999999998</c:v>
                </c:pt>
                <c:pt idx="51" formatCode="General">
                  <c:v>1.5</c:v>
                </c:pt>
                <c:pt idx="52" formatCode="General">
                  <c:v>1.02</c:v>
                </c:pt>
                <c:pt idx="53" formatCode="General">
                  <c:v>3.96</c:v>
                </c:pt>
                <c:pt idx="54" formatCode="General">
                  <c:v>0</c:v>
                </c:pt>
                <c:pt idx="56" formatCode="General">
                  <c:v>5.59</c:v>
                </c:pt>
                <c:pt idx="57" formatCode="General">
                  <c:v>5.33</c:v>
                </c:pt>
                <c:pt idx="58" formatCode="General">
                  <c:v>1.82</c:v>
                </c:pt>
                <c:pt idx="59" formatCode="General">
                  <c:v>0</c:v>
                </c:pt>
                <c:pt idx="60" formatCode="General">
                  <c:v>1.27</c:v>
                </c:pt>
                <c:pt idx="61" formatCode="General">
                  <c:v>0</c:v>
                </c:pt>
                <c:pt idx="62" formatCode="General">
                  <c:v>0</c:v>
                </c:pt>
                <c:pt idx="63" formatCode="General">
                  <c:v>2.86</c:v>
                </c:pt>
                <c:pt idx="64" formatCode="General">
                  <c:v>0</c:v>
                </c:pt>
                <c:pt idx="76" formatCode="General">
                  <c:v>7.15</c:v>
                </c:pt>
                <c:pt idx="77" formatCode="General">
                  <c:v>7.26</c:v>
                </c:pt>
                <c:pt idx="78" formatCode="General">
                  <c:v>6.64</c:v>
                </c:pt>
                <c:pt idx="79" formatCode="General">
                  <c:v>6.22</c:v>
                </c:pt>
                <c:pt idx="80" formatCode="General">
                  <c:v>5.72</c:v>
                </c:pt>
                <c:pt idx="81" formatCode="General">
                  <c:v>4.72</c:v>
                </c:pt>
                <c:pt idx="82" formatCode="General">
                  <c:v>3.98</c:v>
                </c:pt>
                <c:pt idx="83" formatCode="General">
                  <c:v>2.5299999999999998</c:v>
                </c:pt>
                <c:pt idx="84" formatCode="General">
                  <c:v>0</c:v>
                </c:pt>
                <c:pt idx="86" formatCode="General">
                  <c:v>6.97</c:v>
                </c:pt>
                <c:pt idx="87" formatCode="General">
                  <c:v>6.88</c:v>
                </c:pt>
                <c:pt idx="88" formatCode="General">
                  <c:v>6.1</c:v>
                </c:pt>
                <c:pt idx="89" formatCode="General">
                  <c:v>5.7</c:v>
                </c:pt>
                <c:pt idx="90" formatCode="General">
                  <c:v>4</c:v>
                </c:pt>
                <c:pt idx="91" formatCode="General">
                  <c:v>0.47</c:v>
                </c:pt>
                <c:pt idx="92" formatCode="General">
                  <c:v>0.39</c:v>
                </c:pt>
                <c:pt idx="93" formatCode="General">
                  <c:v>0.39</c:v>
                </c:pt>
                <c:pt idx="94" formatCode="General">
                  <c:v>0</c:v>
                </c:pt>
                <c:pt idx="96" formatCode="General">
                  <c:v>8.1300000000000008</c:v>
                </c:pt>
                <c:pt idx="97" formatCode="General">
                  <c:v>7.5</c:v>
                </c:pt>
                <c:pt idx="98" formatCode="General">
                  <c:v>7.98</c:v>
                </c:pt>
                <c:pt idx="99" formatCode="General">
                  <c:v>7.93</c:v>
                </c:pt>
                <c:pt idx="100" formatCode="General">
                  <c:v>7.76</c:v>
                </c:pt>
                <c:pt idx="101" formatCode="General">
                  <c:v>7.16</c:v>
                </c:pt>
                <c:pt idx="102" formatCode="General">
                  <c:v>7.25</c:v>
                </c:pt>
                <c:pt idx="103" formatCode="General">
                  <c:v>8.36</c:v>
                </c:pt>
                <c:pt idx="104" formatCode="General">
                  <c:v>0</c:v>
                </c:pt>
                <c:pt idx="106" formatCode="General">
                  <c:v>8.0299999999999994</c:v>
                </c:pt>
                <c:pt idx="107" formatCode="General">
                  <c:v>8.4499999999999993</c:v>
                </c:pt>
                <c:pt idx="108" formatCode="General">
                  <c:v>8.24</c:v>
                </c:pt>
                <c:pt idx="109" formatCode="General">
                  <c:v>7.73</c:v>
                </c:pt>
                <c:pt idx="110" formatCode="General">
                  <c:v>7.18</c:v>
                </c:pt>
                <c:pt idx="111" formatCode="General">
                  <c:v>8.1300000000000008</c:v>
                </c:pt>
                <c:pt idx="112" formatCode="General">
                  <c:v>8.34</c:v>
                </c:pt>
                <c:pt idx="113" formatCode="General">
                  <c:v>9.41</c:v>
                </c:pt>
                <c:pt idx="114" formatCode="General">
                  <c:v>9.5</c:v>
                </c:pt>
              </c:numCache>
            </c:numRef>
          </c:yVal>
          <c:smooth val="0"/>
          <c:extLst>
            <c:ext xmlns:c16="http://schemas.microsoft.com/office/drawing/2014/chart" uri="{C3380CC4-5D6E-409C-BE32-E72D297353CC}">
              <c16:uniqueId val="{00000000-8BCD-4CBF-BB5D-DDD52B775DA2}"/>
            </c:ext>
          </c:extLst>
        </c:ser>
        <c:dLbls>
          <c:showLegendKey val="0"/>
          <c:showVal val="0"/>
          <c:showCatName val="0"/>
          <c:showSerName val="0"/>
          <c:showPercent val="0"/>
          <c:showBubbleSize val="0"/>
        </c:dLbls>
        <c:axId val="1263822680"/>
        <c:axId val="1263823664"/>
      </c:scatterChart>
      <c:valAx>
        <c:axId val="126382268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Riffle area</a:t>
                </a:r>
                <a:r>
                  <a:rPr lang="en-US" baseline="0"/>
                  <a:t> (m2</a:t>
                </a:r>
                <a:r>
                  <a:rPr lang="en-US"/>
                  <a: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3823664"/>
        <c:crosses val="autoZero"/>
        <c:crossBetween val="midCat"/>
      </c:valAx>
      <c:valAx>
        <c:axId val="12638236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Cont DO (mg/L)</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382268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3" Type="http://schemas.openxmlformats.org/officeDocument/2006/relationships/chart" Target="../charts/chart13.xml"/><Relationship Id="rId18" Type="http://schemas.openxmlformats.org/officeDocument/2006/relationships/chart" Target="../charts/chart18.xml"/><Relationship Id="rId26" Type="http://schemas.openxmlformats.org/officeDocument/2006/relationships/chart" Target="../charts/chart26.xml"/><Relationship Id="rId39" Type="http://schemas.openxmlformats.org/officeDocument/2006/relationships/chart" Target="../charts/chart39.xml"/><Relationship Id="rId21" Type="http://schemas.openxmlformats.org/officeDocument/2006/relationships/chart" Target="../charts/chart21.xml"/><Relationship Id="rId34" Type="http://schemas.openxmlformats.org/officeDocument/2006/relationships/chart" Target="../charts/chart34.xml"/><Relationship Id="rId42" Type="http://schemas.openxmlformats.org/officeDocument/2006/relationships/chart" Target="../charts/chart42.xml"/><Relationship Id="rId47" Type="http://schemas.openxmlformats.org/officeDocument/2006/relationships/chart" Target="../charts/chart47.xml"/><Relationship Id="rId50" Type="http://schemas.openxmlformats.org/officeDocument/2006/relationships/chart" Target="../charts/chart50.xml"/><Relationship Id="rId55" Type="http://schemas.openxmlformats.org/officeDocument/2006/relationships/chart" Target="../charts/chart55.xml"/><Relationship Id="rId63" Type="http://schemas.openxmlformats.org/officeDocument/2006/relationships/chart" Target="../charts/chart63.xml"/><Relationship Id="rId68" Type="http://schemas.openxmlformats.org/officeDocument/2006/relationships/chart" Target="../charts/chart68.xml"/><Relationship Id="rId7" Type="http://schemas.openxmlformats.org/officeDocument/2006/relationships/chart" Target="../charts/chart7.xml"/><Relationship Id="rId2" Type="http://schemas.openxmlformats.org/officeDocument/2006/relationships/chart" Target="../charts/chart2.xml"/><Relationship Id="rId16" Type="http://schemas.openxmlformats.org/officeDocument/2006/relationships/chart" Target="../charts/chart16.xml"/><Relationship Id="rId29" Type="http://schemas.openxmlformats.org/officeDocument/2006/relationships/chart" Target="../charts/chart29.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24" Type="http://schemas.openxmlformats.org/officeDocument/2006/relationships/chart" Target="../charts/chart24.xml"/><Relationship Id="rId32" Type="http://schemas.openxmlformats.org/officeDocument/2006/relationships/chart" Target="../charts/chart32.xml"/><Relationship Id="rId37" Type="http://schemas.openxmlformats.org/officeDocument/2006/relationships/chart" Target="../charts/chart37.xml"/><Relationship Id="rId40" Type="http://schemas.openxmlformats.org/officeDocument/2006/relationships/chart" Target="../charts/chart40.xml"/><Relationship Id="rId45" Type="http://schemas.openxmlformats.org/officeDocument/2006/relationships/chart" Target="../charts/chart45.xml"/><Relationship Id="rId53" Type="http://schemas.openxmlformats.org/officeDocument/2006/relationships/chart" Target="../charts/chart53.xml"/><Relationship Id="rId58" Type="http://schemas.openxmlformats.org/officeDocument/2006/relationships/chart" Target="../charts/chart58.xml"/><Relationship Id="rId66" Type="http://schemas.openxmlformats.org/officeDocument/2006/relationships/chart" Target="../charts/chart66.xml"/><Relationship Id="rId5" Type="http://schemas.openxmlformats.org/officeDocument/2006/relationships/chart" Target="../charts/chart5.xml"/><Relationship Id="rId15" Type="http://schemas.openxmlformats.org/officeDocument/2006/relationships/chart" Target="../charts/chart15.xml"/><Relationship Id="rId23" Type="http://schemas.openxmlformats.org/officeDocument/2006/relationships/chart" Target="../charts/chart23.xml"/><Relationship Id="rId28" Type="http://schemas.openxmlformats.org/officeDocument/2006/relationships/chart" Target="../charts/chart28.xml"/><Relationship Id="rId36" Type="http://schemas.openxmlformats.org/officeDocument/2006/relationships/chart" Target="../charts/chart36.xml"/><Relationship Id="rId49" Type="http://schemas.openxmlformats.org/officeDocument/2006/relationships/chart" Target="../charts/chart49.xml"/><Relationship Id="rId57" Type="http://schemas.openxmlformats.org/officeDocument/2006/relationships/chart" Target="../charts/chart57.xml"/><Relationship Id="rId61" Type="http://schemas.openxmlformats.org/officeDocument/2006/relationships/chart" Target="../charts/chart61.xml"/><Relationship Id="rId10" Type="http://schemas.openxmlformats.org/officeDocument/2006/relationships/chart" Target="../charts/chart10.xml"/><Relationship Id="rId19" Type="http://schemas.openxmlformats.org/officeDocument/2006/relationships/chart" Target="../charts/chart19.xml"/><Relationship Id="rId31" Type="http://schemas.openxmlformats.org/officeDocument/2006/relationships/chart" Target="../charts/chart31.xml"/><Relationship Id="rId44" Type="http://schemas.openxmlformats.org/officeDocument/2006/relationships/chart" Target="../charts/chart44.xml"/><Relationship Id="rId52" Type="http://schemas.openxmlformats.org/officeDocument/2006/relationships/chart" Target="../charts/chart52.xml"/><Relationship Id="rId60" Type="http://schemas.openxmlformats.org/officeDocument/2006/relationships/chart" Target="../charts/chart60.xml"/><Relationship Id="rId65" Type="http://schemas.openxmlformats.org/officeDocument/2006/relationships/chart" Target="../charts/chart65.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 Id="rId22" Type="http://schemas.openxmlformats.org/officeDocument/2006/relationships/chart" Target="../charts/chart22.xml"/><Relationship Id="rId27" Type="http://schemas.openxmlformats.org/officeDocument/2006/relationships/chart" Target="../charts/chart27.xml"/><Relationship Id="rId30" Type="http://schemas.openxmlformats.org/officeDocument/2006/relationships/chart" Target="../charts/chart30.xml"/><Relationship Id="rId35" Type="http://schemas.openxmlformats.org/officeDocument/2006/relationships/chart" Target="../charts/chart35.xml"/><Relationship Id="rId43" Type="http://schemas.openxmlformats.org/officeDocument/2006/relationships/chart" Target="../charts/chart43.xml"/><Relationship Id="rId48" Type="http://schemas.openxmlformats.org/officeDocument/2006/relationships/chart" Target="../charts/chart48.xml"/><Relationship Id="rId56" Type="http://schemas.openxmlformats.org/officeDocument/2006/relationships/chart" Target="../charts/chart56.xml"/><Relationship Id="rId64" Type="http://schemas.openxmlformats.org/officeDocument/2006/relationships/chart" Target="../charts/chart64.xml"/><Relationship Id="rId8" Type="http://schemas.openxmlformats.org/officeDocument/2006/relationships/chart" Target="../charts/chart8.xml"/><Relationship Id="rId51" Type="http://schemas.openxmlformats.org/officeDocument/2006/relationships/chart" Target="../charts/chart51.xml"/><Relationship Id="rId3" Type="http://schemas.openxmlformats.org/officeDocument/2006/relationships/chart" Target="../charts/chart3.xml"/><Relationship Id="rId12" Type="http://schemas.openxmlformats.org/officeDocument/2006/relationships/chart" Target="../charts/chart12.xml"/><Relationship Id="rId17" Type="http://schemas.openxmlformats.org/officeDocument/2006/relationships/chart" Target="../charts/chart17.xml"/><Relationship Id="rId25" Type="http://schemas.openxmlformats.org/officeDocument/2006/relationships/chart" Target="../charts/chart25.xml"/><Relationship Id="rId33" Type="http://schemas.openxmlformats.org/officeDocument/2006/relationships/chart" Target="../charts/chart33.xml"/><Relationship Id="rId38" Type="http://schemas.openxmlformats.org/officeDocument/2006/relationships/chart" Target="../charts/chart38.xml"/><Relationship Id="rId46" Type="http://schemas.openxmlformats.org/officeDocument/2006/relationships/chart" Target="../charts/chart46.xml"/><Relationship Id="rId59" Type="http://schemas.openxmlformats.org/officeDocument/2006/relationships/chart" Target="../charts/chart59.xml"/><Relationship Id="rId67" Type="http://schemas.openxmlformats.org/officeDocument/2006/relationships/chart" Target="../charts/chart67.xml"/><Relationship Id="rId20" Type="http://schemas.openxmlformats.org/officeDocument/2006/relationships/chart" Target="../charts/chart20.xml"/><Relationship Id="rId41" Type="http://schemas.openxmlformats.org/officeDocument/2006/relationships/chart" Target="../charts/chart41.xml"/><Relationship Id="rId54" Type="http://schemas.openxmlformats.org/officeDocument/2006/relationships/chart" Target="../charts/chart54.xml"/><Relationship Id="rId62" Type="http://schemas.openxmlformats.org/officeDocument/2006/relationships/chart" Target="../charts/chart62.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1.xml"/><Relationship Id="rId2" Type="http://schemas.openxmlformats.org/officeDocument/2006/relationships/chart" Target="../charts/chart70.xml"/><Relationship Id="rId1" Type="http://schemas.openxmlformats.org/officeDocument/2006/relationships/chart" Target="../charts/chart69.xml"/><Relationship Id="rId6" Type="http://schemas.openxmlformats.org/officeDocument/2006/relationships/chart" Target="../charts/chart74.xml"/><Relationship Id="rId5" Type="http://schemas.openxmlformats.org/officeDocument/2006/relationships/chart" Target="../charts/chart73.xml"/><Relationship Id="rId4" Type="http://schemas.openxmlformats.org/officeDocument/2006/relationships/chart" Target="../charts/chart72.xml"/></Relationships>
</file>

<file path=xl/drawings/_rels/drawing3.xml.rels><?xml version="1.0" encoding="UTF-8" standalone="yes"?>
<Relationships xmlns="http://schemas.openxmlformats.org/package/2006/relationships"><Relationship Id="rId2" Type="http://schemas.openxmlformats.org/officeDocument/2006/relationships/chart" Target="../charts/chart76.xml"/><Relationship Id="rId1" Type="http://schemas.openxmlformats.org/officeDocument/2006/relationships/chart" Target="../charts/chart75.xml"/></Relationships>
</file>

<file path=xl/drawings/_rels/drawing4.xml.rels><?xml version="1.0" encoding="UTF-8" standalone="yes"?>
<Relationships xmlns="http://schemas.openxmlformats.org/package/2006/relationships"><Relationship Id="rId3" Type="http://schemas.openxmlformats.org/officeDocument/2006/relationships/chart" Target="../charts/chart79.xml"/><Relationship Id="rId2" Type="http://schemas.openxmlformats.org/officeDocument/2006/relationships/chart" Target="../charts/chart78.xml"/><Relationship Id="rId1" Type="http://schemas.openxmlformats.org/officeDocument/2006/relationships/chart" Target="../charts/chart77.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304800</xdr:colOff>
      <xdr:row>14</xdr:row>
      <xdr:rowOff>76200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53</xdr:col>
      <xdr:colOff>28575</xdr:colOff>
      <xdr:row>0</xdr:row>
      <xdr:rowOff>0</xdr:rowOff>
    </xdr:from>
    <xdr:to>
      <xdr:col>60</xdr:col>
      <xdr:colOff>333375</xdr:colOff>
      <xdr:row>14</xdr:row>
      <xdr:rowOff>76200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60</xdr:col>
      <xdr:colOff>342900</xdr:colOff>
      <xdr:row>0</xdr:row>
      <xdr:rowOff>0</xdr:rowOff>
    </xdr:from>
    <xdr:to>
      <xdr:col>68</xdr:col>
      <xdr:colOff>38100</xdr:colOff>
      <xdr:row>14</xdr:row>
      <xdr:rowOff>76200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68</xdr:col>
      <xdr:colOff>57150</xdr:colOff>
      <xdr:row>0</xdr:row>
      <xdr:rowOff>0</xdr:rowOff>
    </xdr:from>
    <xdr:to>
      <xdr:col>75</xdr:col>
      <xdr:colOff>361950</xdr:colOff>
      <xdr:row>14</xdr:row>
      <xdr:rowOff>76200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30</xdr:col>
      <xdr:colOff>542925</xdr:colOff>
      <xdr:row>1</xdr:row>
      <xdr:rowOff>28575</xdr:rowOff>
    </xdr:from>
    <xdr:to>
      <xdr:col>38</xdr:col>
      <xdr:colOff>238125</xdr:colOff>
      <xdr:row>15</xdr:row>
      <xdr:rowOff>104775</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38</xdr:col>
      <xdr:colOff>0</xdr:colOff>
      <xdr:row>0</xdr:row>
      <xdr:rowOff>0</xdr:rowOff>
    </xdr:from>
    <xdr:to>
      <xdr:col>45</xdr:col>
      <xdr:colOff>304800</xdr:colOff>
      <xdr:row>14</xdr:row>
      <xdr:rowOff>76200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45</xdr:col>
      <xdr:colOff>314325</xdr:colOff>
      <xdr:row>0</xdr:row>
      <xdr:rowOff>0</xdr:rowOff>
    </xdr:from>
    <xdr:to>
      <xdr:col>53</xdr:col>
      <xdr:colOff>9525</xdr:colOff>
      <xdr:row>14</xdr:row>
      <xdr:rowOff>76200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0</xdr:colOff>
      <xdr:row>15</xdr:row>
      <xdr:rowOff>0</xdr:rowOff>
    </xdr:from>
    <xdr:to>
      <xdr:col>7</xdr:col>
      <xdr:colOff>304800</xdr:colOff>
      <xdr:row>29</xdr:row>
      <xdr:rowOff>76200</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30</xdr:col>
      <xdr:colOff>304800</xdr:colOff>
      <xdr:row>15</xdr:row>
      <xdr:rowOff>28575</xdr:rowOff>
    </xdr:from>
    <xdr:to>
      <xdr:col>38</xdr:col>
      <xdr:colOff>0</xdr:colOff>
      <xdr:row>29</xdr:row>
      <xdr:rowOff>104775</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38</xdr:col>
      <xdr:colOff>28575</xdr:colOff>
      <xdr:row>15</xdr:row>
      <xdr:rowOff>9525</xdr:rowOff>
    </xdr:from>
    <xdr:to>
      <xdr:col>45</xdr:col>
      <xdr:colOff>333375</xdr:colOff>
      <xdr:row>29</xdr:row>
      <xdr:rowOff>85725</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45</xdr:col>
      <xdr:colOff>361950</xdr:colOff>
      <xdr:row>15</xdr:row>
      <xdr:rowOff>0</xdr:rowOff>
    </xdr:from>
    <xdr:to>
      <xdr:col>53</xdr:col>
      <xdr:colOff>57150</xdr:colOff>
      <xdr:row>29</xdr:row>
      <xdr:rowOff>76200</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53</xdr:col>
      <xdr:colOff>0</xdr:colOff>
      <xdr:row>15</xdr:row>
      <xdr:rowOff>0</xdr:rowOff>
    </xdr:from>
    <xdr:to>
      <xdr:col>60</xdr:col>
      <xdr:colOff>304800</xdr:colOff>
      <xdr:row>29</xdr:row>
      <xdr:rowOff>76200</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60</xdr:col>
      <xdr:colOff>323850</xdr:colOff>
      <xdr:row>15</xdr:row>
      <xdr:rowOff>0</xdr:rowOff>
    </xdr:from>
    <xdr:to>
      <xdr:col>68</xdr:col>
      <xdr:colOff>19050</xdr:colOff>
      <xdr:row>29</xdr:row>
      <xdr:rowOff>76200</xdr:rowOff>
    </xdr:to>
    <xdr:graphicFrame macro="">
      <xdr:nvGraphicFramePr>
        <xdr:cNvPr id="1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68</xdr:col>
      <xdr:colOff>66675</xdr:colOff>
      <xdr:row>15</xdr:row>
      <xdr:rowOff>9525</xdr:rowOff>
    </xdr:from>
    <xdr:to>
      <xdr:col>75</xdr:col>
      <xdr:colOff>371475</xdr:colOff>
      <xdr:row>29</xdr:row>
      <xdr:rowOff>85725</xdr:rowOff>
    </xdr:to>
    <xdr:graphicFrame macro="">
      <xdr:nvGraphicFramePr>
        <xdr:cNvPr id="1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0</xdr:col>
      <xdr:colOff>19050</xdr:colOff>
      <xdr:row>29</xdr:row>
      <xdr:rowOff>114300</xdr:rowOff>
    </xdr:from>
    <xdr:to>
      <xdr:col>7</xdr:col>
      <xdr:colOff>323850</xdr:colOff>
      <xdr:row>44</xdr:row>
      <xdr:rowOff>0</xdr:rowOff>
    </xdr:to>
    <xdr:graphicFrame macro="">
      <xdr:nvGraphicFramePr>
        <xdr:cNvPr id="16" name="Chart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30</xdr:col>
      <xdr:colOff>304800</xdr:colOff>
      <xdr:row>29</xdr:row>
      <xdr:rowOff>104775</xdr:rowOff>
    </xdr:from>
    <xdr:to>
      <xdr:col>38</xdr:col>
      <xdr:colOff>0</xdr:colOff>
      <xdr:row>43</xdr:row>
      <xdr:rowOff>180975</xdr:rowOff>
    </xdr:to>
    <xdr:graphicFrame macro="">
      <xdr:nvGraphicFramePr>
        <xdr:cNvPr id="17"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38</xdr:col>
      <xdr:colOff>0</xdr:colOff>
      <xdr:row>29</xdr:row>
      <xdr:rowOff>95250</xdr:rowOff>
    </xdr:from>
    <xdr:to>
      <xdr:col>45</xdr:col>
      <xdr:colOff>304800</xdr:colOff>
      <xdr:row>43</xdr:row>
      <xdr:rowOff>171450</xdr:rowOff>
    </xdr:to>
    <xdr:graphicFrame macro="">
      <xdr:nvGraphicFramePr>
        <xdr:cNvPr id="18" name="Chart 1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45</xdr:col>
      <xdr:colOff>333375</xdr:colOff>
      <xdr:row>29</xdr:row>
      <xdr:rowOff>114300</xdr:rowOff>
    </xdr:from>
    <xdr:to>
      <xdr:col>53</xdr:col>
      <xdr:colOff>28575</xdr:colOff>
      <xdr:row>44</xdr:row>
      <xdr:rowOff>0</xdr:rowOff>
    </xdr:to>
    <xdr:graphicFrame macro="">
      <xdr:nvGraphicFramePr>
        <xdr:cNvPr id="19" name="Chart 1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53</xdr:col>
      <xdr:colOff>28575</xdr:colOff>
      <xdr:row>29</xdr:row>
      <xdr:rowOff>114300</xdr:rowOff>
    </xdr:from>
    <xdr:to>
      <xdr:col>60</xdr:col>
      <xdr:colOff>333375</xdr:colOff>
      <xdr:row>44</xdr:row>
      <xdr:rowOff>0</xdr:rowOff>
    </xdr:to>
    <xdr:graphicFrame macro="">
      <xdr:nvGraphicFramePr>
        <xdr:cNvPr id="20" name="Chart 1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60</xdr:col>
      <xdr:colOff>361950</xdr:colOff>
      <xdr:row>29</xdr:row>
      <xdr:rowOff>114300</xdr:rowOff>
    </xdr:from>
    <xdr:to>
      <xdr:col>68</xdr:col>
      <xdr:colOff>57150</xdr:colOff>
      <xdr:row>44</xdr:row>
      <xdr:rowOff>0</xdr:rowOff>
    </xdr:to>
    <xdr:graphicFrame macro="">
      <xdr:nvGraphicFramePr>
        <xdr:cNvPr id="21" name="Chart 2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68</xdr:col>
      <xdr:colOff>47625</xdr:colOff>
      <xdr:row>29</xdr:row>
      <xdr:rowOff>104775</xdr:rowOff>
    </xdr:from>
    <xdr:to>
      <xdr:col>75</xdr:col>
      <xdr:colOff>352425</xdr:colOff>
      <xdr:row>43</xdr:row>
      <xdr:rowOff>180975</xdr:rowOff>
    </xdr:to>
    <xdr:graphicFrame macro="">
      <xdr:nvGraphicFramePr>
        <xdr:cNvPr id="22" name="Chart 2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0</xdr:col>
      <xdr:colOff>0</xdr:colOff>
      <xdr:row>44</xdr:row>
      <xdr:rowOff>0</xdr:rowOff>
    </xdr:from>
    <xdr:to>
      <xdr:col>7</xdr:col>
      <xdr:colOff>304800</xdr:colOff>
      <xdr:row>58</xdr:row>
      <xdr:rowOff>76200</xdr:rowOff>
    </xdr:to>
    <xdr:graphicFrame macro="">
      <xdr:nvGraphicFramePr>
        <xdr:cNvPr id="23" name="Chart 2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30</xdr:col>
      <xdr:colOff>295275</xdr:colOff>
      <xdr:row>44</xdr:row>
      <xdr:rowOff>0</xdr:rowOff>
    </xdr:from>
    <xdr:to>
      <xdr:col>37</xdr:col>
      <xdr:colOff>600075</xdr:colOff>
      <xdr:row>58</xdr:row>
      <xdr:rowOff>76200</xdr:rowOff>
    </xdr:to>
    <xdr:graphicFrame macro="">
      <xdr:nvGraphicFramePr>
        <xdr:cNvPr id="24" name="Chart 2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38</xdr:col>
      <xdr:colOff>0</xdr:colOff>
      <xdr:row>44</xdr:row>
      <xdr:rowOff>0</xdr:rowOff>
    </xdr:from>
    <xdr:to>
      <xdr:col>45</xdr:col>
      <xdr:colOff>304800</xdr:colOff>
      <xdr:row>58</xdr:row>
      <xdr:rowOff>76200</xdr:rowOff>
    </xdr:to>
    <xdr:graphicFrame macro="">
      <xdr:nvGraphicFramePr>
        <xdr:cNvPr id="25" name="Chart 2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45</xdr:col>
      <xdr:colOff>333375</xdr:colOff>
      <xdr:row>44</xdr:row>
      <xdr:rowOff>9525</xdr:rowOff>
    </xdr:from>
    <xdr:to>
      <xdr:col>53</xdr:col>
      <xdr:colOff>28575</xdr:colOff>
      <xdr:row>58</xdr:row>
      <xdr:rowOff>85725</xdr:rowOff>
    </xdr:to>
    <xdr:graphicFrame macro="">
      <xdr:nvGraphicFramePr>
        <xdr:cNvPr id="26" name="Chart 2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53</xdr:col>
      <xdr:colOff>66675</xdr:colOff>
      <xdr:row>43</xdr:row>
      <xdr:rowOff>180975</xdr:rowOff>
    </xdr:from>
    <xdr:to>
      <xdr:col>60</xdr:col>
      <xdr:colOff>371475</xdr:colOff>
      <xdr:row>58</xdr:row>
      <xdr:rowOff>66675</xdr:rowOff>
    </xdr:to>
    <xdr:graphicFrame macro="">
      <xdr:nvGraphicFramePr>
        <xdr:cNvPr id="27" name="Chart 2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xdr:from>
      <xdr:col>60</xdr:col>
      <xdr:colOff>400050</xdr:colOff>
      <xdr:row>44</xdr:row>
      <xdr:rowOff>9525</xdr:rowOff>
    </xdr:from>
    <xdr:to>
      <xdr:col>68</xdr:col>
      <xdr:colOff>95250</xdr:colOff>
      <xdr:row>58</xdr:row>
      <xdr:rowOff>85725</xdr:rowOff>
    </xdr:to>
    <xdr:graphicFrame macro="">
      <xdr:nvGraphicFramePr>
        <xdr:cNvPr id="28" name="Chart 2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twoCellAnchor>
    <xdr:from>
      <xdr:col>68</xdr:col>
      <xdr:colOff>66675</xdr:colOff>
      <xdr:row>44</xdr:row>
      <xdr:rowOff>28575</xdr:rowOff>
    </xdr:from>
    <xdr:to>
      <xdr:col>75</xdr:col>
      <xdr:colOff>371475</xdr:colOff>
      <xdr:row>58</xdr:row>
      <xdr:rowOff>104775</xdr:rowOff>
    </xdr:to>
    <xdr:graphicFrame macro="">
      <xdr:nvGraphicFramePr>
        <xdr:cNvPr id="29" name="Chart 2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
        </a:graphicData>
      </a:graphic>
    </xdr:graphicFrame>
    <xdr:clientData/>
  </xdr:twoCellAnchor>
  <xdr:twoCellAnchor>
    <xdr:from>
      <xdr:col>0</xdr:col>
      <xdr:colOff>28575</xdr:colOff>
      <xdr:row>58</xdr:row>
      <xdr:rowOff>66675</xdr:rowOff>
    </xdr:from>
    <xdr:to>
      <xdr:col>7</xdr:col>
      <xdr:colOff>333375</xdr:colOff>
      <xdr:row>72</xdr:row>
      <xdr:rowOff>142875</xdr:rowOff>
    </xdr:to>
    <xdr:graphicFrame macro="">
      <xdr:nvGraphicFramePr>
        <xdr:cNvPr id="30" name="Chart 2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9"/>
        </a:graphicData>
      </a:graphic>
    </xdr:graphicFrame>
    <xdr:clientData/>
  </xdr:twoCellAnchor>
  <xdr:twoCellAnchor>
    <xdr:from>
      <xdr:col>30</xdr:col>
      <xdr:colOff>285750</xdr:colOff>
      <xdr:row>58</xdr:row>
      <xdr:rowOff>66675</xdr:rowOff>
    </xdr:from>
    <xdr:to>
      <xdr:col>37</xdr:col>
      <xdr:colOff>590550</xdr:colOff>
      <xdr:row>72</xdr:row>
      <xdr:rowOff>142875</xdr:rowOff>
    </xdr:to>
    <xdr:graphicFrame macro="">
      <xdr:nvGraphicFramePr>
        <xdr:cNvPr id="31" name="Chart 3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0"/>
        </a:graphicData>
      </a:graphic>
    </xdr:graphicFrame>
    <xdr:clientData/>
  </xdr:twoCellAnchor>
  <xdr:twoCellAnchor>
    <xdr:from>
      <xdr:col>37</xdr:col>
      <xdr:colOff>590550</xdr:colOff>
      <xdr:row>58</xdr:row>
      <xdr:rowOff>47625</xdr:rowOff>
    </xdr:from>
    <xdr:to>
      <xdr:col>45</xdr:col>
      <xdr:colOff>285750</xdr:colOff>
      <xdr:row>72</xdr:row>
      <xdr:rowOff>123825</xdr:rowOff>
    </xdr:to>
    <xdr:graphicFrame macro="">
      <xdr:nvGraphicFramePr>
        <xdr:cNvPr id="32" name="Chart 3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1"/>
        </a:graphicData>
      </a:graphic>
    </xdr:graphicFrame>
    <xdr:clientData/>
  </xdr:twoCellAnchor>
  <xdr:twoCellAnchor>
    <xdr:from>
      <xdr:col>45</xdr:col>
      <xdr:colOff>323850</xdr:colOff>
      <xdr:row>58</xdr:row>
      <xdr:rowOff>28575</xdr:rowOff>
    </xdr:from>
    <xdr:to>
      <xdr:col>53</xdr:col>
      <xdr:colOff>19050</xdr:colOff>
      <xdr:row>72</xdr:row>
      <xdr:rowOff>104775</xdr:rowOff>
    </xdr:to>
    <xdr:graphicFrame macro="">
      <xdr:nvGraphicFramePr>
        <xdr:cNvPr id="33" name="Chart 3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2"/>
        </a:graphicData>
      </a:graphic>
    </xdr:graphicFrame>
    <xdr:clientData/>
  </xdr:twoCellAnchor>
  <xdr:twoCellAnchor>
    <xdr:from>
      <xdr:col>53</xdr:col>
      <xdr:colOff>19050</xdr:colOff>
      <xdr:row>58</xdr:row>
      <xdr:rowOff>38100</xdr:rowOff>
    </xdr:from>
    <xdr:to>
      <xdr:col>60</xdr:col>
      <xdr:colOff>323850</xdr:colOff>
      <xdr:row>72</xdr:row>
      <xdr:rowOff>114300</xdr:rowOff>
    </xdr:to>
    <xdr:graphicFrame macro="">
      <xdr:nvGraphicFramePr>
        <xdr:cNvPr id="34" name="Chart 3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3"/>
        </a:graphicData>
      </a:graphic>
    </xdr:graphicFrame>
    <xdr:clientData/>
  </xdr:twoCellAnchor>
  <xdr:twoCellAnchor>
    <xdr:from>
      <xdr:col>60</xdr:col>
      <xdr:colOff>333375</xdr:colOff>
      <xdr:row>58</xdr:row>
      <xdr:rowOff>47625</xdr:rowOff>
    </xdr:from>
    <xdr:to>
      <xdr:col>68</xdr:col>
      <xdr:colOff>28575</xdr:colOff>
      <xdr:row>72</xdr:row>
      <xdr:rowOff>123825</xdr:rowOff>
    </xdr:to>
    <xdr:graphicFrame macro="">
      <xdr:nvGraphicFramePr>
        <xdr:cNvPr id="35" name="Chart 3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4"/>
        </a:graphicData>
      </a:graphic>
    </xdr:graphicFrame>
    <xdr:clientData/>
  </xdr:twoCellAnchor>
  <xdr:twoCellAnchor>
    <xdr:from>
      <xdr:col>68</xdr:col>
      <xdr:colOff>66675</xdr:colOff>
      <xdr:row>58</xdr:row>
      <xdr:rowOff>57150</xdr:rowOff>
    </xdr:from>
    <xdr:to>
      <xdr:col>75</xdr:col>
      <xdr:colOff>371475</xdr:colOff>
      <xdr:row>72</xdr:row>
      <xdr:rowOff>133350</xdr:rowOff>
    </xdr:to>
    <xdr:graphicFrame macro="">
      <xdr:nvGraphicFramePr>
        <xdr:cNvPr id="36" name="Chart 3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5"/>
        </a:graphicData>
      </a:graphic>
    </xdr:graphicFrame>
    <xdr:clientData/>
  </xdr:twoCellAnchor>
  <xdr:twoCellAnchor>
    <xdr:from>
      <xdr:col>0</xdr:col>
      <xdr:colOff>0</xdr:colOff>
      <xdr:row>72</xdr:row>
      <xdr:rowOff>133350</xdr:rowOff>
    </xdr:from>
    <xdr:to>
      <xdr:col>7</xdr:col>
      <xdr:colOff>304800</xdr:colOff>
      <xdr:row>87</xdr:row>
      <xdr:rowOff>19050</xdr:rowOff>
    </xdr:to>
    <xdr:graphicFrame macro="">
      <xdr:nvGraphicFramePr>
        <xdr:cNvPr id="37" name="Chart 3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6"/>
        </a:graphicData>
      </a:graphic>
    </xdr:graphicFrame>
    <xdr:clientData/>
  </xdr:twoCellAnchor>
  <xdr:twoCellAnchor>
    <xdr:from>
      <xdr:col>30</xdr:col>
      <xdr:colOff>333375</xdr:colOff>
      <xdr:row>72</xdr:row>
      <xdr:rowOff>142875</xdr:rowOff>
    </xdr:from>
    <xdr:to>
      <xdr:col>38</xdr:col>
      <xdr:colOff>28575</xdr:colOff>
      <xdr:row>87</xdr:row>
      <xdr:rowOff>28575</xdr:rowOff>
    </xdr:to>
    <xdr:graphicFrame macro="">
      <xdr:nvGraphicFramePr>
        <xdr:cNvPr id="38" name="Chart 3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7"/>
        </a:graphicData>
      </a:graphic>
    </xdr:graphicFrame>
    <xdr:clientData/>
  </xdr:twoCellAnchor>
  <xdr:twoCellAnchor>
    <xdr:from>
      <xdr:col>37</xdr:col>
      <xdr:colOff>581025</xdr:colOff>
      <xdr:row>72</xdr:row>
      <xdr:rowOff>142875</xdr:rowOff>
    </xdr:from>
    <xdr:to>
      <xdr:col>45</xdr:col>
      <xdr:colOff>276225</xdr:colOff>
      <xdr:row>87</xdr:row>
      <xdr:rowOff>28575</xdr:rowOff>
    </xdr:to>
    <xdr:graphicFrame macro="">
      <xdr:nvGraphicFramePr>
        <xdr:cNvPr id="39" name="Chart 3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8"/>
        </a:graphicData>
      </a:graphic>
    </xdr:graphicFrame>
    <xdr:clientData/>
  </xdr:twoCellAnchor>
  <xdr:twoCellAnchor>
    <xdr:from>
      <xdr:col>45</xdr:col>
      <xdr:colOff>304800</xdr:colOff>
      <xdr:row>72</xdr:row>
      <xdr:rowOff>142875</xdr:rowOff>
    </xdr:from>
    <xdr:to>
      <xdr:col>53</xdr:col>
      <xdr:colOff>0</xdr:colOff>
      <xdr:row>87</xdr:row>
      <xdr:rowOff>28575</xdr:rowOff>
    </xdr:to>
    <xdr:graphicFrame macro="">
      <xdr:nvGraphicFramePr>
        <xdr:cNvPr id="40" name="Chart 3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9"/>
        </a:graphicData>
      </a:graphic>
    </xdr:graphicFrame>
    <xdr:clientData/>
  </xdr:twoCellAnchor>
  <xdr:twoCellAnchor>
    <xdr:from>
      <xdr:col>53</xdr:col>
      <xdr:colOff>19050</xdr:colOff>
      <xdr:row>72</xdr:row>
      <xdr:rowOff>123825</xdr:rowOff>
    </xdr:from>
    <xdr:to>
      <xdr:col>60</xdr:col>
      <xdr:colOff>323850</xdr:colOff>
      <xdr:row>87</xdr:row>
      <xdr:rowOff>9525</xdr:rowOff>
    </xdr:to>
    <xdr:graphicFrame macro="">
      <xdr:nvGraphicFramePr>
        <xdr:cNvPr id="41" name="Chart 4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0"/>
        </a:graphicData>
      </a:graphic>
    </xdr:graphicFrame>
    <xdr:clientData/>
  </xdr:twoCellAnchor>
  <xdr:twoCellAnchor>
    <xdr:from>
      <xdr:col>60</xdr:col>
      <xdr:colOff>333375</xdr:colOff>
      <xdr:row>72</xdr:row>
      <xdr:rowOff>123825</xdr:rowOff>
    </xdr:from>
    <xdr:to>
      <xdr:col>68</xdr:col>
      <xdr:colOff>28575</xdr:colOff>
      <xdr:row>87</xdr:row>
      <xdr:rowOff>9525</xdr:rowOff>
    </xdr:to>
    <xdr:graphicFrame macro="">
      <xdr:nvGraphicFramePr>
        <xdr:cNvPr id="42" name="Chart 4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1"/>
        </a:graphicData>
      </a:graphic>
    </xdr:graphicFrame>
    <xdr:clientData/>
  </xdr:twoCellAnchor>
  <xdr:twoCellAnchor>
    <xdr:from>
      <xdr:col>68</xdr:col>
      <xdr:colOff>28575</xdr:colOff>
      <xdr:row>72</xdr:row>
      <xdr:rowOff>123825</xdr:rowOff>
    </xdr:from>
    <xdr:to>
      <xdr:col>75</xdr:col>
      <xdr:colOff>333375</xdr:colOff>
      <xdr:row>87</xdr:row>
      <xdr:rowOff>9525</xdr:rowOff>
    </xdr:to>
    <xdr:graphicFrame macro="">
      <xdr:nvGraphicFramePr>
        <xdr:cNvPr id="43" name="Chart 4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2"/>
        </a:graphicData>
      </a:graphic>
    </xdr:graphicFrame>
    <xdr:clientData/>
  </xdr:twoCellAnchor>
  <xdr:twoCellAnchor>
    <xdr:from>
      <xdr:col>0</xdr:col>
      <xdr:colOff>0</xdr:colOff>
      <xdr:row>87</xdr:row>
      <xdr:rowOff>0</xdr:rowOff>
    </xdr:from>
    <xdr:to>
      <xdr:col>7</xdr:col>
      <xdr:colOff>304800</xdr:colOff>
      <xdr:row>101</xdr:row>
      <xdr:rowOff>76200</xdr:rowOff>
    </xdr:to>
    <xdr:graphicFrame macro="">
      <xdr:nvGraphicFramePr>
        <xdr:cNvPr id="45" name="Chart 4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3"/>
        </a:graphicData>
      </a:graphic>
    </xdr:graphicFrame>
    <xdr:clientData/>
  </xdr:twoCellAnchor>
  <xdr:twoCellAnchor>
    <xdr:from>
      <xdr:col>7</xdr:col>
      <xdr:colOff>304800</xdr:colOff>
      <xdr:row>0</xdr:row>
      <xdr:rowOff>0</xdr:rowOff>
    </xdr:from>
    <xdr:to>
      <xdr:col>15</xdr:col>
      <xdr:colOff>0</xdr:colOff>
      <xdr:row>14</xdr:row>
      <xdr:rowOff>76200</xdr:rowOff>
    </xdr:to>
    <xdr:graphicFrame macro="">
      <xdr:nvGraphicFramePr>
        <xdr:cNvPr id="47" name="Chart 4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4"/>
        </a:graphicData>
      </a:graphic>
    </xdr:graphicFrame>
    <xdr:clientData/>
  </xdr:twoCellAnchor>
  <xdr:twoCellAnchor>
    <xdr:from>
      <xdr:col>15</xdr:col>
      <xdr:colOff>0</xdr:colOff>
      <xdr:row>0</xdr:row>
      <xdr:rowOff>0</xdr:rowOff>
    </xdr:from>
    <xdr:to>
      <xdr:col>22</xdr:col>
      <xdr:colOff>304800</xdr:colOff>
      <xdr:row>14</xdr:row>
      <xdr:rowOff>76200</xdr:rowOff>
    </xdr:to>
    <xdr:graphicFrame macro="">
      <xdr:nvGraphicFramePr>
        <xdr:cNvPr id="49" name="Chart 4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5"/>
        </a:graphicData>
      </a:graphic>
    </xdr:graphicFrame>
    <xdr:clientData/>
  </xdr:twoCellAnchor>
  <xdr:twoCellAnchor>
    <xdr:from>
      <xdr:col>22</xdr:col>
      <xdr:colOff>314325</xdr:colOff>
      <xdr:row>0</xdr:row>
      <xdr:rowOff>0</xdr:rowOff>
    </xdr:from>
    <xdr:to>
      <xdr:col>30</xdr:col>
      <xdr:colOff>0</xdr:colOff>
      <xdr:row>14</xdr:row>
      <xdr:rowOff>76200</xdr:rowOff>
    </xdr:to>
    <xdr:graphicFrame macro="">
      <xdr:nvGraphicFramePr>
        <xdr:cNvPr id="50" name="Chart 4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6"/>
        </a:graphicData>
      </a:graphic>
    </xdr:graphicFrame>
    <xdr:clientData/>
  </xdr:twoCellAnchor>
  <xdr:twoCellAnchor>
    <xdr:from>
      <xdr:col>7</xdr:col>
      <xdr:colOff>342900</xdr:colOff>
      <xdr:row>15</xdr:row>
      <xdr:rowOff>0</xdr:rowOff>
    </xdr:from>
    <xdr:to>
      <xdr:col>15</xdr:col>
      <xdr:colOff>38100</xdr:colOff>
      <xdr:row>29</xdr:row>
      <xdr:rowOff>76200</xdr:rowOff>
    </xdr:to>
    <xdr:graphicFrame macro="">
      <xdr:nvGraphicFramePr>
        <xdr:cNvPr id="52" name="Chart 5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7"/>
        </a:graphicData>
      </a:graphic>
    </xdr:graphicFrame>
    <xdr:clientData/>
  </xdr:twoCellAnchor>
  <xdr:twoCellAnchor>
    <xdr:from>
      <xdr:col>15</xdr:col>
      <xdr:colOff>0</xdr:colOff>
      <xdr:row>15</xdr:row>
      <xdr:rowOff>0</xdr:rowOff>
    </xdr:from>
    <xdr:to>
      <xdr:col>22</xdr:col>
      <xdr:colOff>304800</xdr:colOff>
      <xdr:row>29</xdr:row>
      <xdr:rowOff>76200</xdr:rowOff>
    </xdr:to>
    <xdr:graphicFrame macro="">
      <xdr:nvGraphicFramePr>
        <xdr:cNvPr id="56" name="Chart 5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8"/>
        </a:graphicData>
      </a:graphic>
    </xdr:graphicFrame>
    <xdr:clientData/>
  </xdr:twoCellAnchor>
  <xdr:twoCellAnchor>
    <xdr:from>
      <xdr:col>22</xdr:col>
      <xdr:colOff>314325</xdr:colOff>
      <xdr:row>14</xdr:row>
      <xdr:rowOff>180975</xdr:rowOff>
    </xdr:from>
    <xdr:to>
      <xdr:col>30</xdr:col>
      <xdr:colOff>9525</xdr:colOff>
      <xdr:row>29</xdr:row>
      <xdr:rowOff>66675</xdr:rowOff>
    </xdr:to>
    <xdr:graphicFrame macro="">
      <xdr:nvGraphicFramePr>
        <xdr:cNvPr id="57" name="Chart 5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9"/>
        </a:graphicData>
      </a:graphic>
    </xdr:graphicFrame>
    <xdr:clientData/>
  </xdr:twoCellAnchor>
  <xdr:twoCellAnchor>
    <xdr:from>
      <xdr:col>7</xdr:col>
      <xdr:colOff>342900</xdr:colOff>
      <xdr:row>29</xdr:row>
      <xdr:rowOff>104775</xdr:rowOff>
    </xdr:from>
    <xdr:to>
      <xdr:col>15</xdr:col>
      <xdr:colOff>38100</xdr:colOff>
      <xdr:row>43</xdr:row>
      <xdr:rowOff>180975</xdr:rowOff>
    </xdr:to>
    <xdr:graphicFrame macro="">
      <xdr:nvGraphicFramePr>
        <xdr:cNvPr id="58" name="Chart 5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0"/>
        </a:graphicData>
      </a:graphic>
    </xdr:graphicFrame>
    <xdr:clientData/>
  </xdr:twoCellAnchor>
  <xdr:twoCellAnchor>
    <xdr:from>
      <xdr:col>15</xdr:col>
      <xdr:colOff>57150</xdr:colOff>
      <xdr:row>29</xdr:row>
      <xdr:rowOff>104775</xdr:rowOff>
    </xdr:from>
    <xdr:to>
      <xdr:col>22</xdr:col>
      <xdr:colOff>361950</xdr:colOff>
      <xdr:row>43</xdr:row>
      <xdr:rowOff>180975</xdr:rowOff>
    </xdr:to>
    <xdr:graphicFrame macro="">
      <xdr:nvGraphicFramePr>
        <xdr:cNvPr id="59" name="Chart 5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1"/>
        </a:graphicData>
      </a:graphic>
    </xdr:graphicFrame>
    <xdr:clientData/>
  </xdr:twoCellAnchor>
  <xdr:twoCellAnchor>
    <xdr:from>
      <xdr:col>22</xdr:col>
      <xdr:colOff>371475</xdr:colOff>
      <xdr:row>29</xdr:row>
      <xdr:rowOff>104775</xdr:rowOff>
    </xdr:from>
    <xdr:to>
      <xdr:col>30</xdr:col>
      <xdr:colOff>66675</xdr:colOff>
      <xdr:row>43</xdr:row>
      <xdr:rowOff>180975</xdr:rowOff>
    </xdr:to>
    <xdr:graphicFrame macro="">
      <xdr:nvGraphicFramePr>
        <xdr:cNvPr id="61" name="Chart 6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2"/>
        </a:graphicData>
      </a:graphic>
    </xdr:graphicFrame>
    <xdr:clientData/>
  </xdr:twoCellAnchor>
  <xdr:twoCellAnchor>
    <xdr:from>
      <xdr:col>7</xdr:col>
      <xdr:colOff>314325</xdr:colOff>
      <xdr:row>44</xdr:row>
      <xdr:rowOff>0</xdr:rowOff>
    </xdr:from>
    <xdr:to>
      <xdr:col>15</xdr:col>
      <xdr:colOff>9525</xdr:colOff>
      <xdr:row>58</xdr:row>
      <xdr:rowOff>76200</xdr:rowOff>
    </xdr:to>
    <xdr:graphicFrame macro="">
      <xdr:nvGraphicFramePr>
        <xdr:cNvPr id="62" name="Chart 6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3"/>
        </a:graphicData>
      </a:graphic>
    </xdr:graphicFrame>
    <xdr:clientData/>
  </xdr:twoCellAnchor>
  <xdr:twoCellAnchor>
    <xdr:from>
      <xdr:col>15</xdr:col>
      <xdr:colOff>0</xdr:colOff>
      <xdr:row>44</xdr:row>
      <xdr:rowOff>0</xdr:rowOff>
    </xdr:from>
    <xdr:to>
      <xdr:col>22</xdr:col>
      <xdr:colOff>304800</xdr:colOff>
      <xdr:row>58</xdr:row>
      <xdr:rowOff>76200</xdr:rowOff>
    </xdr:to>
    <xdr:graphicFrame macro="">
      <xdr:nvGraphicFramePr>
        <xdr:cNvPr id="64" name="Chart 6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4"/>
        </a:graphicData>
      </a:graphic>
    </xdr:graphicFrame>
    <xdr:clientData/>
  </xdr:twoCellAnchor>
  <xdr:twoCellAnchor>
    <xdr:from>
      <xdr:col>22</xdr:col>
      <xdr:colOff>342900</xdr:colOff>
      <xdr:row>43</xdr:row>
      <xdr:rowOff>180975</xdr:rowOff>
    </xdr:from>
    <xdr:to>
      <xdr:col>30</xdr:col>
      <xdr:colOff>38100</xdr:colOff>
      <xdr:row>58</xdr:row>
      <xdr:rowOff>66675</xdr:rowOff>
    </xdr:to>
    <xdr:graphicFrame macro="">
      <xdr:nvGraphicFramePr>
        <xdr:cNvPr id="65" name="Chart 6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5"/>
        </a:graphicData>
      </a:graphic>
    </xdr:graphicFrame>
    <xdr:clientData/>
  </xdr:twoCellAnchor>
  <xdr:twoCellAnchor>
    <xdr:from>
      <xdr:col>7</xdr:col>
      <xdr:colOff>333375</xdr:colOff>
      <xdr:row>58</xdr:row>
      <xdr:rowOff>85725</xdr:rowOff>
    </xdr:from>
    <xdr:to>
      <xdr:col>15</xdr:col>
      <xdr:colOff>28575</xdr:colOff>
      <xdr:row>72</xdr:row>
      <xdr:rowOff>161925</xdr:rowOff>
    </xdr:to>
    <xdr:graphicFrame macro="">
      <xdr:nvGraphicFramePr>
        <xdr:cNvPr id="67" name="Chart 6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6"/>
        </a:graphicData>
      </a:graphic>
    </xdr:graphicFrame>
    <xdr:clientData/>
  </xdr:twoCellAnchor>
  <xdr:twoCellAnchor>
    <xdr:from>
      <xdr:col>15</xdr:col>
      <xdr:colOff>28575</xdr:colOff>
      <xdr:row>58</xdr:row>
      <xdr:rowOff>95250</xdr:rowOff>
    </xdr:from>
    <xdr:to>
      <xdr:col>22</xdr:col>
      <xdr:colOff>333375</xdr:colOff>
      <xdr:row>72</xdr:row>
      <xdr:rowOff>171450</xdr:rowOff>
    </xdr:to>
    <xdr:graphicFrame macro="">
      <xdr:nvGraphicFramePr>
        <xdr:cNvPr id="68" name="Chart 6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7"/>
        </a:graphicData>
      </a:graphic>
    </xdr:graphicFrame>
    <xdr:clientData/>
  </xdr:twoCellAnchor>
  <xdr:twoCellAnchor>
    <xdr:from>
      <xdr:col>22</xdr:col>
      <xdr:colOff>352425</xdr:colOff>
      <xdr:row>58</xdr:row>
      <xdr:rowOff>76200</xdr:rowOff>
    </xdr:from>
    <xdr:to>
      <xdr:col>30</xdr:col>
      <xdr:colOff>47625</xdr:colOff>
      <xdr:row>72</xdr:row>
      <xdr:rowOff>152400</xdr:rowOff>
    </xdr:to>
    <xdr:graphicFrame macro="">
      <xdr:nvGraphicFramePr>
        <xdr:cNvPr id="70" name="Chart 6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8"/>
        </a:graphicData>
      </a:graphic>
    </xdr:graphicFrame>
    <xdr:clientData/>
  </xdr:twoCellAnchor>
  <xdr:twoCellAnchor>
    <xdr:from>
      <xdr:col>7</xdr:col>
      <xdr:colOff>295275</xdr:colOff>
      <xdr:row>72</xdr:row>
      <xdr:rowOff>123825</xdr:rowOff>
    </xdr:from>
    <xdr:to>
      <xdr:col>14</xdr:col>
      <xdr:colOff>600075</xdr:colOff>
      <xdr:row>87</xdr:row>
      <xdr:rowOff>9525</xdr:rowOff>
    </xdr:to>
    <xdr:graphicFrame macro="">
      <xdr:nvGraphicFramePr>
        <xdr:cNvPr id="71" name="Chart 7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9"/>
        </a:graphicData>
      </a:graphic>
    </xdr:graphicFrame>
    <xdr:clientData/>
  </xdr:twoCellAnchor>
  <xdr:twoCellAnchor>
    <xdr:from>
      <xdr:col>15</xdr:col>
      <xdr:colOff>0</xdr:colOff>
      <xdr:row>73</xdr:row>
      <xdr:rowOff>0</xdr:rowOff>
    </xdr:from>
    <xdr:to>
      <xdr:col>22</xdr:col>
      <xdr:colOff>304800</xdr:colOff>
      <xdr:row>87</xdr:row>
      <xdr:rowOff>76200</xdr:rowOff>
    </xdr:to>
    <xdr:graphicFrame macro="">
      <xdr:nvGraphicFramePr>
        <xdr:cNvPr id="72" name="Chart 7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0"/>
        </a:graphicData>
      </a:graphic>
    </xdr:graphicFrame>
    <xdr:clientData/>
  </xdr:twoCellAnchor>
  <xdr:twoCellAnchor>
    <xdr:from>
      <xdr:col>22</xdr:col>
      <xdr:colOff>361950</xdr:colOff>
      <xdr:row>73</xdr:row>
      <xdr:rowOff>0</xdr:rowOff>
    </xdr:from>
    <xdr:to>
      <xdr:col>30</xdr:col>
      <xdr:colOff>57150</xdr:colOff>
      <xdr:row>87</xdr:row>
      <xdr:rowOff>76200</xdr:rowOff>
    </xdr:to>
    <xdr:graphicFrame macro="">
      <xdr:nvGraphicFramePr>
        <xdr:cNvPr id="73" name="Chart 7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1"/>
        </a:graphicData>
      </a:graphic>
    </xdr:graphicFrame>
    <xdr:clientData/>
  </xdr:twoCellAnchor>
  <xdr:twoCellAnchor>
    <xdr:from>
      <xdr:col>7</xdr:col>
      <xdr:colOff>342900</xdr:colOff>
      <xdr:row>87</xdr:row>
      <xdr:rowOff>0</xdr:rowOff>
    </xdr:from>
    <xdr:to>
      <xdr:col>15</xdr:col>
      <xdr:colOff>38100</xdr:colOff>
      <xdr:row>101</xdr:row>
      <xdr:rowOff>76200</xdr:rowOff>
    </xdr:to>
    <xdr:graphicFrame macro="">
      <xdr:nvGraphicFramePr>
        <xdr:cNvPr id="74" name="Chart 7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2"/>
        </a:graphicData>
      </a:graphic>
    </xdr:graphicFrame>
    <xdr:clientData/>
  </xdr:twoCellAnchor>
  <xdr:twoCellAnchor>
    <xdr:from>
      <xdr:col>15</xdr:col>
      <xdr:colOff>19050</xdr:colOff>
      <xdr:row>86</xdr:row>
      <xdr:rowOff>171450</xdr:rowOff>
    </xdr:from>
    <xdr:to>
      <xdr:col>22</xdr:col>
      <xdr:colOff>323850</xdr:colOff>
      <xdr:row>101</xdr:row>
      <xdr:rowOff>57150</xdr:rowOff>
    </xdr:to>
    <xdr:graphicFrame macro="">
      <xdr:nvGraphicFramePr>
        <xdr:cNvPr id="76" name="Chart 7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3"/>
        </a:graphicData>
      </a:graphic>
    </xdr:graphicFrame>
    <xdr:clientData/>
  </xdr:twoCellAnchor>
  <xdr:twoCellAnchor>
    <xdr:from>
      <xdr:col>22</xdr:col>
      <xdr:colOff>333375</xdr:colOff>
      <xdr:row>86</xdr:row>
      <xdr:rowOff>171450</xdr:rowOff>
    </xdr:from>
    <xdr:to>
      <xdr:col>30</xdr:col>
      <xdr:colOff>28575</xdr:colOff>
      <xdr:row>101</xdr:row>
      <xdr:rowOff>57150</xdr:rowOff>
    </xdr:to>
    <xdr:graphicFrame macro="">
      <xdr:nvGraphicFramePr>
        <xdr:cNvPr id="78" name="Chart 7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4"/>
        </a:graphicData>
      </a:graphic>
    </xdr:graphicFrame>
    <xdr:clientData/>
  </xdr:twoCellAnchor>
  <xdr:twoCellAnchor>
    <xdr:from>
      <xdr:col>0</xdr:col>
      <xdr:colOff>0</xdr:colOff>
      <xdr:row>101</xdr:row>
      <xdr:rowOff>123825</xdr:rowOff>
    </xdr:from>
    <xdr:to>
      <xdr:col>7</xdr:col>
      <xdr:colOff>304800</xdr:colOff>
      <xdr:row>116</xdr:row>
      <xdr:rowOff>9525</xdr:rowOff>
    </xdr:to>
    <xdr:graphicFrame macro="">
      <xdr:nvGraphicFramePr>
        <xdr:cNvPr id="79" name="Chart 7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5"/>
        </a:graphicData>
      </a:graphic>
    </xdr:graphicFrame>
    <xdr:clientData/>
  </xdr:twoCellAnchor>
  <xdr:twoCellAnchor>
    <xdr:from>
      <xdr:col>7</xdr:col>
      <xdr:colOff>314325</xdr:colOff>
      <xdr:row>101</xdr:row>
      <xdr:rowOff>114300</xdr:rowOff>
    </xdr:from>
    <xdr:to>
      <xdr:col>15</xdr:col>
      <xdr:colOff>9525</xdr:colOff>
      <xdr:row>116</xdr:row>
      <xdr:rowOff>0</xdr:rowOff>
    </xdr:to>
    <xdr:graphicFrame macro="">
      <xdr:nvGraphicFramePr>
        <xdr:cNvPr id="80" name="Chart 7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6"/>
        </a:graphicData>
      </a:graphic>
    </xdr:graphicFrame>
    <xdr:clientData/>
  </xdr:twoCellAnchor>
  <xdr:twoCellAnchor>
    <xdr:from>
      <xdr:col>15</xdr:col>
      <xdr:colOff>28575</xdr:colOff>
      <xdr:row>101</xdr:row>
      <xdr:rowOff>85725</xdr:rowOff>
    </xdr:from>
    <xdr:to>
      <xdr:col>22</xdr:col>
      <xdr:colOff>333375</xdr:colOff>
      <xdr:row>115</xdr:row>
      <xdr:rowOff>161925</xdr:rowOff>
    </xdr:to>
    <xdr:graphicFrame macro="">
      <xdr:nvGraphicFramePr>
        <xdr:cNvPr id="82" name="Chart 8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7"/>
        </a:graphicData>
      </a:graphic>
    </xdr:graphicFrame>
    <xdr:clientData/>
  </xdr:twoCellAnchor>
  <xdr:twoCellAnchor>
    <xdr:from>
      <xdr:col>22</xdr:col>
      <xdr:colOff>361950</xdr:colOff>
      <xdr:row>101</xdr:row>
      <xdr:rowOff>76200</xdr:rowOff>
    </xdr:from>
    <xdr:to>
      <xdr:col>30</xdr:col>
      <xdr:colOff>57150</xdr:colOff>
      <xdr:row>115</xdr:row>
      <xdr:rowOff>152400</xdr:rowOff>
    </xdr:to>
    <xdr:graphicFrame macro="">
      <xdr:nvGraphicFramePr>
        <xdr:cNvPr id="84" name="Chart 8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8"/>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1</xdr:row>
      <xdr:rowOff>0</xdr:rowOff>
    </xdr:from>
    <xdr:to>
      <xdr:col>7</xdr:col>
      <xdr:colOff>304800</xdr:colOff>
      <xdr:row>15</xdr:row>
      <xdr:rowOff>76200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333375</xdr:colOff>
      <xdr:row>1</xdr:row>
      <xdr:rowOff>0</xdr:rowOff>
    </xdr:from>
    <xdr:to>
      <xdr:col>15</xdr:col>
      <xdr:colOff>28575</xdr:colOff>
      <xdr:row>15</xdr:row>
      <xdr:rowOff>76200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57150</xdr:colOff>
      <xdr:row>1</xdr:row>
      <xdr:rowOff>0</xdr:rowOff>
    </xdr:from>
    <xdr:to>
      <xdr:col>22</xdr:col>
      <xdr:colOff>361950</xdr:colOff>
      <xdr:row>15</xdr:row>
      <xdr:rowOff>76200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323850</xdr:colOff>
      <xdr:row>15</xdr:row>
      <xdr:rowOff>123825</xdr:rowOff>
    </xdr:from>
    <xdr:to>
      <xdr:col>15</xdr:col>
      <xdr:colOff>19050</xdr:colOff>
      <xdr:row>30</xdr:row>
      <xdr:rowOff>9525</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38100</xdr:colOff>
      <xdr:row>15</xdr:row>
      <xdr:rowOff>123825</xdr:rowOff>
    </xdr:from>
    <xdr:to>
      <xdr:col>22</xdr:col>
      <xdr:colOff>342900</xdr:colOff>
      <xdr:row>30</xdr:row>
      <xdr:rowOff>9525</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38100</xdr:colOff>
      <xdr:row>15</xdr:row>
      <xdr:rowOff>104775</xdr:rowOff>
    </xdr:from>
    <xdr:to>
      <xdr:col>7</xdr:col>
      <xdr:colOff>342900</xdr:colOff>
      <xdr:row>29</xdr:row>
      <xdr:rowOff>180975</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12</xdr:col>
      <xdr:colOff>47625</xdr:colOff>
      <xdr:row>2</xdr:row>
      <xdr:rowOff>142875</xdr:rowOff>
    </xdr:from>
    <xdr:to>
      <xdr:col>20</xdr:col>
      <xdr:colOff>428625</xdr:colOff>
      <xdr:row>17</xdr:row>
      <xdr:rowOff>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19050</xdr:colOff>
      <xdr:row>17</xdr:row>
      <xdr:rowOff>28575</xdr:rowOff>
    </xdr:from>
    <xdr:to>
      <xdr:col>20</xdr:col>
      <xdr:colOff>400050</xdr:colOff>
      <xdr:row>31</xdr:row>
      <xdr:rowOff>104775</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14</xdr:col>
      <xdr:colOff>390524</xdr:colOff>
      <xdr:row>33</xdr:row>
      <xdr:rowOff>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409575</xdr:colOff>
      <xdr:row>0</xdr:row>
      <xdr:rowOff>0</xdr:rowOff>
    </xdr:from>
    <xdr:to>
      <xdr:col>29</xdr:col>
      <xdr:colOff>190119</xdr:colOff>
      <xdr:row>33</xdr:row>
      <xdr:rowOff>4572</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29</xdr:col>
      <xdr:colOff>0</xdr:colOff>
      <xdr:row>0</xdr:row>
      <xdr:rowOff>0</xdr:rowOff>
    </xdr:from>
    <xdr:to>
      <xdr:col>43</xdr:col>
      <xdr:colOff>390144</xdr:colOff>
      <xdr:row>33</xdr:row>
      <xdr:rowOff>4572</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0.07898</cdr:x>
      <cdr:y>0.49394</cdr:y>
    </cdr:from>
    <cdr:to>
      <cdr:x>0.96798</cdr:x>
      <cdr:y>0.49394</cdr:y>
    </cdr:to>
    <cdr:cxnSp macro="">
      <cdr:nvCxnSpPr>
        <cdr:cNvPr id="5" name="Straight Connector 4"/>
        <cdr:cNvCxnSpPr/>
      </cdr:nvCxnSpPr>
      <cdr:spPr>
        <a:xfrm xmlns:a="http://schemas.openxmlformats.org/drawingml/2006/main">
          <a:off x="704850" y="3105150"/>
          <a:ext cx="7934325" cy="0"/>
        </a:xfrm>
        <a:prstGeom xmlns:a="http://schemas.openxmlformats.org/drawingml/2006/main" prst="line">
          <a:avLst/>
        </a:prstGeom>
        <a:ln xmlns:a="http://schemas.openxmlformats.org/drawingml/2006/main" w="19050">
          <a:solidFill>
            <a:srgbClr val="FF0000"/>
          </a:solidFill>
          <a:prstDash val="sys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0.07898</cdr:x>
      <cdr:y>0.07727</cdr:y>
    </cdr:from>
    <cdr:to>
      <cdr:x>0.2572</cdr:x>
      <cdr:y>0.90909</cdr:y>
    </cdr:to>
    <cdr:sp macro="" textlink="">
      <cdr:nvSpPr>
        <cdr:cNvPr id="6" name="Rectangle 5"/>
        <cdr:cNvSpPr/>
      </cdr:nvSpPr>
      <cdr:spPr>
        <a:xfrm xmlns:a="http://schemas.openxmlformats.org/drawingml/2006/main">
          <a:off x="704849" y="485775"/>
          <a:ext cx="1590676" cy="5229225"/>
        </a:xfrm>
        <a:prstGeom xmlns:a="http://schemas.openxmlformats.org/drawingml/2006/main" prst="rect">
          <a:avLst/>
        </a:prstGeom>
        <a:solidFill xmlns:a="http://schemas.openxmlformats.org/drawingml/2006/main">
          <a:schemeClr val="accent2">
            <a:lumMod val="60000"/>
            <a:lumOff val="40000"/>
            <a:alpha val="46000"/>
          </a:schemeClr>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0.28602</cdr:x>
      <cdr:y>0.71212</cdr:y>
    </cdr:from>
    <cdr:to>
      <cdr:x>0.33831</cdr:x>
      <cdr:y>0.75606</cdr:y>
    </cdr:to>
    <cdr:sp macro="" textlink="">
      <cdr:nvSpPr>
        <cdr:cNvPr id="10" name="TextBox 9"/>
        <cdr:cNvSpPr txBox="1"/>
      </cdr:nvSpPr>
      <cdr:spPr>
        <a:xfrm xmlns:a="http://schemas.openxmlformats.org/drawingml/2006/main">
          <a:off x="2552700" y="4476750"/>
          <a:ext cx="466725" cy="276225"/>
        </a:xfrm>
        <a:prstGeom xmlns:a="http://schemas.openxmlformats.org/drawingml/2006/main" prst="rect">
          <a:avLst/>
        </a:prstGeom>
        <a:solidFill xmlns:a="http://schemas.openxmlformats.org/drawingml/2006/main">
          <a:schemeClr val="accent2">
            <a:lumMod val="60000"/>
            <a:lumOff val="40000"/>
          </a:schemeClr>
        </a:solidFill>
      </cdr:spPr>
      <cdr:txBody>
        <a:bodyPr xmlns:a="http://schemas.openxmlformats.org/drawingml/2006/main" vertOverflow="clip" wrap="square" rtlCol="0"/>
        <a:lstStyle xmlns:a="http://schemas.openxmlformats.org/drawingml/2006/main"/>
        <a:p xmlns:a="http://schemas.openxmlformats.org/drawingml/2006/main">
          <a:r>
            <a:rPr lang="en-US" sz="1100"/>
            <a:t>0.20'</a:t>
          </a:r>
        </a:p>
      </cdr:txBody>
    </cdr:sp>
  </cdr:relSizeAnchor>
  <cdr:relSizeAnchor xmlns:cdr="http://schemas.openxmlformats.org/drawingml/2006/chartDrawing">
    <cdr:from>
      <cdr:x>0.26041</cdr:x>
      <cdr:y>0.71667</cdr:y>
    </cdr:from>
    <cdr:to>
      <cdr:x>0.28602</cdr:x>
      <cdr:y>0.73409</cdr:y>
    </cdr:to>
    <cdr:cxnSp macro="">
      <cdr:nvCxnSpPr>
        <cdr:cNvPr id="12" name="Straight Arrow Connector 11"/>
        <cdr:cNvCxnSpPr>
          <a:stCxn xmlns:a="http://schemas.openxmlformats.org/drawingml/2006/main" id="10" idx="1"/>
        </cdr:cNvCxnSpPr>
      </cdr:nvCxnSpPr>
      <cdr:spPr>
        <a:xfrm xmlns:a="http://schemas.openxmlformats.org/drawingml/2006/main" flipH="1" flipV="1">
          <a:off x="2324100" y="4505325"/>
          <a:ext cx="228600" cy="109538"/>
        </a:xfrm>
        <a:prstGeom xmlns:a="http://schemas.openxmlformats.org/drawingml/2006/main" prst="straightConnector1">
          <a:avLst/>
        </a:prstGeom>
        <a:ln xmlns:a="http://schemas.openxmlformats.org/drawingml/2006/main">
          <a:tailEnd type="triangle"/>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0.0804</cdr:x>
      <cdr:y>0.42475</cdr:y>
    </cdr:from>
    <cdr:to>
      <cdr:x>0.96941</cdr:x>
      <cdr:y>0.42475</cdr:y>
    </cdr:to>
    <cdr:cxnSp macro="">
      <cdr:nvCxnSpPr>
        <cdr:cNvPr id="15" name="Straight Connector 14"/>
        <cdr:cNvCxnSpPr/>
      </cdr:nvCxnSpPr>
      <cdr:spPr>
        <a:xfrm xmlns:a="http://schemas.openxmlformats.org/drawingml/2006/main">
          <a:off x="717550" y="2670175"/>
          <a:ext cx="7934325" cy="0"/>
        </a:xfrm>
        <a:prstGeom xmlns:a="http://schemas.openxmlformats.org/drawingml/2006/main" prst="line">
          <a:avLst/>
        </a:prstGeom>
        <a:ln xmlns:a="http://schemas.openxmlformats.org/drawingml/2006/main" w="19050">
          <a:solidFill>
            <a:srgbClr val="FF0000"/>
          </a:solidFill>
          <a:prstDash val="sys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drawings/drawing6.xml><?xml version="1.0" encoding="utf-8"?>
<c:userShapes xmlns:c="http://schemas.openxmlformats.org/drawingml/2006/chart">
  <cdr:relSizeAnchor xmlns:cdr="http://schemas.openxmlformats.org/drawingml/2006/chartDrawing">
    <cdr:from>
      <cdr:x>0.0836</cdr:x>
      <cdr:y>0.07772</cdr:y>
    </cdr:from>
    <cdr:to>
      <cdr:x>0.25971</cdr:x>
      <cdr:y>0.90893</cdr:y>
    </cdr:to>
    <cdr:sp macro="" textlink="">
      <cdr:nvSpPr>
        <cdr:cNvPr id="2" name="Rectangle 1"/>
        <cdr:cNvSpPr/>
      </cdr:nvSpPr>
      <cdr:spPr>
        <a:xfrm xmlns:a="http://schemas.openxmlformats.org/drawingml/2006/main">
          <a:off x="746125" y="488950"/>
          <a:ext cx="1571626" cy="5229225"/>
        </a:xfrm>
        <a:prstGeom xmlns:a="http://schemas.openxmlformats.org/drawingml/2006/main" prst="rect">
          <a:avLst/>
        </a:prstGeom>
        <a:solidFill xmlns:a="http://schemas.openxmlformats.org/drawingml/2006/main">
          <a:schemeClr val="accent2">
            <a:lumMod val="60000"/>
            <a:lumOff val="40000"/>
            <a:alpha val="46000"/>
          </a:schemeClr>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en-US"/>
        </a:p>
      </cdr:txBody>
    </cdr:sp>
  </cdr:relSizeAnchor>
  <cdr:relSizeAnchor xmlns:cdr="http://schemas.openxmlformats.org/drawingml/2006/chartDrawing">
    <cdr:from>
      <cdr:x>0.08467</cdr:x>
      <cdr:y>0.49409</cdr:y>
    </cdr:from>
    <cdr:to>
      <cdr:x>0.97372</cdr:x>
      <cdr:y>0.49409</cdr:y>
    </cdr:to>
    <cdr:cxnSp macro="">
      <cdr:nvCxnSpPr>
        <cdr:cNvPr id="3" name="Straight Connector 2"/>
        <cdr:cNvCxnSpPr/>
      </cdr:nvCxnSpPr>
      <cdr:spPr>
        <a:xfrm xmlns:a="http://schemas.openxmlformats.org/drawingml/2006/main">
          <a:off x="755650" y="3108325"/>
          <a:ext cx="7934325" cy="0"/>
        </a:xfrm>
        <a:prstGeom xmlns:a="http://schemas.openxmlformats.org/drawingml/2006/main" prst="line">
          <a:avLst/>
        </a:prstGeom>
        <a:ln xmlns:a="http://schemas.openxmlformats.org/drawingml/2006/main" w="19050">
          <a:solidFill>
            <a:srgbClr val="FF0000"/>
          </a:solidFill>
          <a:prstDash val="sys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0.08254</cdr:x>
      <cdr:y>0.42292</cdr:y>
    </cdr:from>
    <cdr:to>
      <cdr:x>0.97158</cdr:x>
      <cdr:y>0.42292</cdr:y>
    </cdr:to>
    <cdr:cxnSp macro="">
      <cdr:nvCxnSpPr>
        <cdr:cNvPr id="4" name="Straight Connector 3"/>
        <cdr:cNvCxnSpPr/>
      </cdr:nvCxnSpPr>
      <cdr:spPr>
        <a:xfrm xmlns:a="http://schemas.openxmlformats.org/drawingml/2006/main">
          <a:off x="736600" y="2660650"/>
          <a:ext cx="7934325" cy="0"/>
        </a:xfrm>
        <a:prstGeom xmlns:a="http://schemas.openxmlformats.org/drawingml/2006/main" prst="line">
          <a:avLst/>
        </a:prstGeom>
        <a:ln xmlns:a="http://schemas.openxmlformats.org/drawingml/2006/main" w="19050">
          <a:solidFill>
            <a:srgbClr val="FF0000"/>
          </a:solidFill>
          <a:prstDash val="sys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drawings/drawing7.xml><?xml version="1.0" encoding="utf-8"?>
<c:userShapes xmlns:c="http://schemas.openxmlformats.org/drawingml/2006/chart">
  <cdr:relSizeAnchor xmlns:cdr="http://schemas.openxmlformats.org/drawingml/2006/chartDrawing">
    <cdr:from>
      <cdr:x>0.0836</cdr:x>
      <cdr:y>0.07772</cdr:y>
    </cdr:from>
    <cdr:to>
      <cdr:x>0.25971</cdr:x>
      <cdr:y>0.90893</cdr:y>
    </cdr:to>
    <cdr:sp macro="" textlink="">
      <cdr:nvSpPr>
        <cdr:cNvPr id="2" name="Rectangle 1"/>
        <cdr:cNvSpPr/>
      </cdr:nvSpPr>
      <cdr:spPr>
        <a:xfrm xmlns:a="http://schemas.openxmlformats.org/drawingml/2006/main">
          <a:off x="746125" y="488950"/>
          <a:ext cx="1571626" cy="5229225"/>
        </a:xfrm>
        <a:prstGeom xmlns:a="http://schemas.openxmlformats.org/drawingml/2006/main" prst="rect">
          <a:avLst/>
        </a:prstGeom>
        <a:solidFill xmlns:a="http://schemas.openxmlformats.org/drawingml/2006/main">
          <a:schemeClr val="accent2">
            <a:lumMod val="60000"/>
            <a:lumOff val="40000"/>
            <a:alpha val="46000"/>
          </a:schemeClr>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en-US"/>
        </a:p>
      </cdr:txBody>
    </cdr:sp>
  </cdr:relSizeAnchor>
  <cdr:relSizeAnchor xmlns:cdr="http://schemas.openxmlformats.org/drawingml/2006/chartDrawing">
    <cdr:from>
      <cdr:x>0.08467</cdr:x>
      <cdr:y>0.49409</cdr:y>
    </cdr:from>
    <cdr:to>
      <cdr:x>0.97372</cdr:x>
      <cdr:y>0.49409</cdr:y>
    </cdr:to>
    <cdr:cxnSp macro="">
      <cdr:nvCxnSpPr>
        <cdr:cNvPr id="3" name="Straight Connector 2"/>
        <cdr:cNvCxnSpPr/>
      </cdr:nvCxnSpPr>
      <cdr:spPr>
        <a:xfrm xmlns:a="http://schemas.openxmlformats.org/drawingml/2006/main">
          <a:off x="755650" y="3108325"/>
          <a:ext cx="7934325" cy="0"/>
        </a:xfrm>
        <a:prstGeom xmlns:a="http://schemas.openxmlformats.org/drawingml/2006/main" prst="line">
          <a:avLst/>
        </a:prstGeom>
        <a:ln xmlns:a="http://schemas.openxmlformats.org/drawingml/2006/main" w="19050">
          <a:solidFill>
            <a:srgbClr val="FF0000"/>
          </a:solidFill>
          <a:prstDash val="sys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0.08254</cdr:x>
      <cdr:y>0.42292</cdr:y>
    </cdr:from>
    <cdr:to>
      <cdr:x>0.97158</cdr:x>
      <cdr:y>0.42292</cdr:y>
    </cdr:to>
    <cdr:cxnSp macro="">
      <cdr:nvCxnSpPr>
        <cdr:cNvPr id="4" name="Straight Connector 3"/>
        <cdr:cNvCxnSpPr/>
      </cdr:nvCxnSpPr>
      <cdr:spPr>
        <a:xfrm xmlns:a="http://schemas.openxmlformats.org/drawingml/2006/main">
          <a:off x="736600" y="2660650"/>
          <a:ext cx="7934325" cy="0"/>
        </a:xfrm>
        <a:prstGeom xmlns:a="http://schemas.openxmlformats.org/drawingml/2006/main" prst="line">
          <a:avLst/>
        </a:prstGeom>
        <a:ln xmlns:a="http://schemas.openxmlformats.org/drawingml/2006/main" w="19050">
          <a:solidFill>
            <a:srgbClr val="FF0000"/>
          </a:solidFill>
          <a:prstDash val="sys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Will Boucher" refreshedDate="43161.567746064815" createdVersion="6" refreshedVersion="6" minRefreshableVersion="3" recordCount="117">
  <cacheSource type="worksheet">
    <worksheetSource ref="A1:CD1048576" sheet="SummDataTable1"/>
  </cacheSource>
  <cacheFields count="83">
    <cacheField name="Site" numFmtId="0">
      <sharedItems containsBlank="1" count="13">
        <s v="PS-DUT-P1"/>
        <s v="PS-DUT-P2"/>
        <s v="PS-DUT-P3"/>
        <s v="PS-DUT-P4"/>
        <s v="PS-GRE-P1"/>
        <s v="PS-GRE-P2"/>
        <s v="PS-GRE-P3"/>
        <s v="PS-GRE-P4"/>
        <s v="PS-MIL-P1"/>
        <s v="PS-MIL-P2"/>
        <s v="PS-MIL-P3"/>
        <s v="PS-MIL-P4"/>
        <m/>
      </sharedItems>
    </cacheField>
    <cacheField name="SiteCode" numFmtId="0">
      <sharedItems containsBlank="1"/>
    </cacheField>
    <cacheField name="ReachType" numFmtId="0">
      <sharedItems containsNonDate="0" containsString="0" containsBlank="1"/>
    </cacheField>
    <cacheField name="Year" numFmtId="0">
      <sharedItems containsString="0" containsBlank="1" containsNumber="1" containsInteger="1" minValue="2017" maxValue="2017"/>
    </cacheField>
    <cacheField name="SampleNum" numFmtId="0">
      <sharedItems containsString="0" containsBlank="1" containsNumber="1" containsInteger="1" minValue="1" maxValue="10"/>
    </cacheField>
    <cacheField name="SampleDate" numFmtId="0">
      <sharedItems containsNonDate="0" containsDate="1" containsString="0" containsBlank="1" minDate="2017-06-08T00:00:00" maxDate="2017-10-20T00:00:00" count="30">
        <d v="2017-06-15T00:00:00"/>
        <d v="2017-06-29T00:00:00"/>
        <d v="2017-07-11T00:00:00"/>
        <d v="2017-07-25T00:00:00"/>
        <d v="2017-08-08T00:00:00"/>
        <d v="2017-08-22T00:00:00"/>
        <d v="2017-09-06T00:00:00"/>
        <d v="2017-09-19T00:00:00"/>
        <d v="2017-10-02T00:00:00"/>
        <d v="2017-10-16T00:00:00"/>
        <d v="2017-06-08T00:00:00"/>
        <d v="2017-06-26T00:00:00"/>
        <d v="2017-07-10T00:00:00"/>
        <d v="2017-07-24T00:00:00"/>
        <d v="2017-08-07T00:00:00"/>
        <d v="2017-08-21T00:00:00"/>
        <d v="2017-09-05T00:00:00"/>
        <d v="2017-09-18T00:00:00"/>
        <d v="2017-06-12T00:00:00"/>
        <d v="2017-06-13T00:00:00"/>
        <d v="2017-06-27T00:00:00"/>
        <d v="2017-07-13T00:00:00"/>
        <d v="2017-07-27T00:00:00"/>
        <d v="2017-08-10T00:00:00"/>
        <d v="2017-08-24T00:00:00"/>
        <d v="2017-09-08T00:00:00"/>
        <d v="2017-09-21T00:00:00"/>
        <d v="2017-10-03T00:00:00"/>
        <d v="2017-10-19T00:00:00"/>
        <m/>
      </sharedItems>
    </cacheField>
    <cacheField name="IntervalStart" numFmtId="14">
      <sharedItems containsNonDate="0" containsDate="1" containsString="0" containsBlank="1" minDate="2017-06-08T00:00:00" maxDate="2017-10-04T00:00:00"/>
    </cacheField>
    <cacheField name="IntervalEnd" numFmtId="14">
      <sharedItems containsNonDate="0" containsDate="1" containsString="0" containsBlank="1" minDate="2017-06-26T00:00:00" maxDate="2017-10-20T00:00:00"/>
    </cacheField>
    <cacheField name="Days" numFmtId="0">
      <sharedItems containsString="0" containsBlank="1" containsNumber="1" containsInteger="1" minValue="0" maxValue="18"/>
    </cacheField>
    <cacheField name="Connected" numFmtId="0">
      <sharedItems containsBlank="1"/>
    </cacheField>
    <cacheField name="RCT_cm" numFmtId="0">
      <sharedItems containsString="0" containsBlank="1" containsNumber="1" minValue="0" maxValue="25.908000000000001"/>
    </cacheField>
    <cacheField name="CumulativeChange_RCT" numFmtId="2">
      <sharedItems containsString="0" containsBlank="1" containsNumber="1" minValue="0" maxValue="1"/>
    </cacheField>
    <cacheField name="IntervalChange_RCT" numFmtId="2">
      <sharedItems containsString="0" containsBlank="1" containsNumber="1" minValue="-0.69230769230769229" maxValue="0.73076923076923073"/>
    </cacheField>
    <cacheField name="MinRCT_cm" numFmtId="2">
      <sharedItems containsString="0" containsBlank="1" containsNumber="1" minValue="0" maxValue="13.106400000000001"/>
    </cacheField>
    <cacheField name="RiffleArea_m2" numFmtId="2">
      <sharedItems containsString="0" containsBlank="1" containsNumber="1" minValue="0" maxValue="54.625723999999998"/>
    </cacheField>
    <cacheField name="CumulativeChange_RiffleArea_m2" numFmtId="2">
      <sharedItems containsString="0" containsBlank="1" containsNumber="1" minValue="-0.15517245227095225" maxValue="1"/>
    </cacheField>
    <cacheField name="IntervalChange_RiffleArea_m2" numFmtId="2">
      <sharedItems containsString="0" containsBlank="1" containsNumber="1" minValue="-0.76086958540356686" maxValue="0.83140194568950487"/>
    </cacheField>
    <cacheField name="MinRiffleArea_m2" numFmtId="2">
      <sharedItems containsString="0" containsBlank="1" containsNumber="1" minValue="0" maxValue="44.040356000000003"/>
    </cacheField>
    <cacheField name="PoolMaxD_cm" numFmtId="2">
      <sharedItems containsString="0" containsBlank="1" containsNumber="1" minValue="0" maxValue="100.8888"/>
    </cacheField>
    <cacheField name="CululativeChange_PoolMaxD_cm" numFmtId="2">
      <sharedItems containsString="0" containsBlank="1" containsNumber="1" minValue="0" maxValue="1"/>
    </cacheField>
    <cacheField name="IntervalChange_PoolMaxD_cm" numFmtId="2">
      <sharedItems containsString="0" containsBlank="1" containsNumber="1" minValue="-0.20000000000000004" maxValue="0.59677419354838712"/>
    </cacheField>
    <cacheField name="MinPoolMaxD_cm" numFmtId="2">
      <sharedItems containsString="0" containsBlank="1" containsNumber="1" minValue="0" maxValue="92.659199999999998"/>
    </cacheField>
    <cacheField name="PoolArea_m2" numFmtId="2">
      <sharedItems containsString="0" containsBlank="1" containsNumber="1" minValue="0" maxValue="195.40288000000001"/>
    </cacheField>
    <cacheField name="CumulativeChage_PoolArea_m2" numFmtId="2">
      <sharedItems containsString="0" containsBlank="1" containsNumber="1" minValue="0" maxValue="1"/>
    </cacheField>
    <cacheField name="IntervalChange_PoolArea_m2" numFmtId="2">
      <sharedItems containsString="0" containsBlank="1" containsNumber="1" minValue="-0.5788905358806854" maxValue="0.64524592544510539"/>
    </cacheField>
    <cacheField name="MinPoolArea_m2" numFmtId="2">
      <sharedItems containsString="0" containsBlank="1" containsNumber="1" minValue="0" maxValue="183.97581099999999"/>
    </cacheField>
    <cacheField name="PoolVolume_m3" numFmtId="2">
      <sharedItems containsString="0" containsBlank="1" containsNumber="1" minValue="0" maxValue="63.395082000000002"/>
    </cacheField>
    <cacheField name="CumulativeChange_PoolVolume_m3" numFmtId="2">
      <sharedItems containsString="0" containsBlank="1" containsNumber="1" minValue="0" maxValue="1"/>
    </cacheField>
    <cacheField name="IntervalChange_PoolVolume_m3" numFmtId="2">
      <sharedItems containsString="0" containsBlank="1" containsNumber="1" minValue="-0.60059137194227397" maxValue="1"/>
    </cacheField>
    <cacheField name="MinPoolVolume_m3" numFmtId="2">
      <sharedItems containsString="0" containsBlank="1" containsNumber="1" minValue="0" maxValue="50.573129000000002"/>
    </cacheField>
    <cacheField name="DischargeOnSampleDate_cfs" numFmtId="2">
      <sharedItems containsNonDate="0" containsString="0" containsBlank="1"/>
    </cacheField>
    <cacheField name="CumulativeChange_DischargeOnSampleDate_cfs" numFmtId="2">
      <sharedItems containsBlank="1"/>
    </cacheField>
    <cacheField name="IntervalChange_DischargeOnSampleDate_cfs" numFmtId="2">
      <sharedItems containsBlank="1"/>
    </cacheField>
    <cacheField name="MinDischarge_cfs" numFmtId="2">
      <sharedItems containsString="0" containsBlank="1" containsNumber="1" containsInteger="1" minValue="0" maxValue="0"/>
    </cacheField>
    <cacheField name="Temp_℃" numFmtId="2">
      <sharedItems containsString="0" containsBlank="1" containsNumber="1" minValue="9.4" maxValue="20.7"/>
    </cacheField>
    <cacheField name="CumulativeChange_Temp_℃" numFmtId="2">
      <sharedItems containsString="0" containsBlank="1" containsNumber="1" minValue="0" maxValue="0.46590909090909094"/>
    </cacheField>
    <cacheField name="IntervalChange_Temp_℃" numFmtId="2">
      <sharedItems containsString="0" containsBlank="1" containsNumber="1" minValue="-0.14204545454545464" maxValue="0.19230769230769235"/>
    </cacheField>
    <cacheField name="MaxTemp_℃" numFmtId="2">
      <sharedItems containsString="0" containsBlank="1" containsNumber="1" minValue="17.100000000000001" maxValue="20.7"/>
    </cacheField>
    <cacheField name="DiscreteDO_mg/L" numFmtId="2">
      <sharedItems containsString="0" containsBlank="1" containsNumber="1" minValue="0" maxValue="10.37"/>
    </cacheField>
    <cacheField name="CumulativeChange_DiscreteDO_mg/L" numFmtId="2">
      <sharedItems containsString="0" containsBlank="1" containsNumber="1" minValue="0" maxValue="1"/>
    </cacheField>
    <cacheField name="IntervalChange_DiscreteDO_mg/L" numFmtId="2">
      <sharedItems containsString="0" containsBlank="1" containsNumber="1" minValue="-0.46499477533960298" maxValue="0.45036572622779525"/>
    </cacheField>
    <cacheField name="MinDiscreteDO_mg/L" numFmtId="2">
      <sharedItems containsString="0" containsBlank="1" containsNumber="1" minValue="0" maxValue="9.0500000000000007"/>
    </cacheField>
    <cacheField name="AlgaeCover" numFmtId="0">
      <sharedItems containsString="0" containsBlank="1" containsNumber="1" containsInteger="1" minValue="1" maxValue="5"/>
    </cacheField>
    <cacheField name="CohoYOY_Count" numFmtId="0">
      <sharedItems containsString="0" containsBlank="1" containsNumber="1" containsInteger="1" minValue="0" maxValue="276"/>
    </cacheField>
    <cacheField name="SteelheadYOY_Count" numFmtId="0">
      <sharedItems containsString="0" containsBlank="1" containsNumber="1" containsInteger="1" minValue="0" maxValue="98"/>
    </cacheField>
    <cacheField name="SteelheadParr_Count" numFmtId="0">
      <sharedItems containsString="0" containsBlank="1" containsNumber="1" containsInteger="1" minValue="0" maxValue="8"/>
    </cacheField>
    <cacheField name="AllSalmonidCount" numFmtId="0">
      <sharedItems containsString="0" containsBlank="1" containsNumber="1" containsInteger="1" minValue="0" maxValue="340"/>
    </cacheField>
    <cacheField name="DisconnectionDate" numFmtId="0">
      <sharedItems containsNonDate="0" containsString="0" containsBlank="1"/>
    </cacheField>
    <cacheField name="IntervalDaysDisconnected" numFmtId="0">
      <sharedItems containsNonDate="0" containsString="0" containsBlank="1"/>
    </cacheField>
    <cacheField name="CumulativeDaysDisconnected" numFmtId="0">
      <sharedItems containsNonDate="0" containsString="0" containsBlank="1"/>
    </cacheField>
    <cacheField name="MinDO_Interval" numFmtId="0">
      <sharedItems containsString="0" containsBlank="1" containsNumber="1" minValue="6.38" maxValue="6.38"/>
    </cacheField>
    <cacheField name="MaxDO_Interval" numFmtId="0">
      <sharedItems containsString="0" containsBlank="1" containsNumber="1" minValue="8.75" maxValue="8.75"/>
    </cacheField>
    <cacheField name="AvgofDailyMinDO_Interval" numFmtId="0">
      <sharedItems containsNonDate="0" containsString="0" containsBlank="1"/>
    </cacheField>
    <cacheField name="IntervalChange_AvgofDailyMinDO_Interval" numFmtId="0">
      <sharedItems containsNonDate="0" containsString="0" containsBlank="1"/>
    </cacheField>
    <cacheField name="AvgofDailyAvgDO_Interval" numFmtId="0">
      <sharedItems containsString="0" containsBlank="1" containsNumber="1" minValue="7.3809067982456158" maxValue="7.3809067982456158"/>
    </cacheField>
    <cacheField name="AvgofDailyMaxDO_Interval" numFmtId="0">
      <sharedItems containsNonDate="0" containsString="0" containsBlank="1"/>
    </cacheField>
    <cacheField name="IntervalRunningAvgDO_mg/L" numFmtId="0">
      <sharedItems containsNonDate="0" containsString="0" containsBlank="1"/>
    </cacheField>
    <cacheField name="HoursBelow_6.0 DO_mg/L_Interval" numFmtId="0">
      <sharedItems containsString="0" containsBlank="1" containsNumber="1" containsInteger="1" minValue="0" maxValue="0"/>
    </cacheField>
    <cacheField name="HoursBelow_6.0 DO_mg/L_Cumulative" numFmtId="0">
      <sharedItems containsString="0" containsBlank="1" containsNumber="1" containsInteger="1" minValue="0" maxValue="0"/>
    </cacheField>
    <cacheField name="HoursBelow_3.0 DO_mg/L_Interval" numFmtId="0">
      <sharedItems containsString="0" containsBlank="1" containsNumber="1" containsInteger="1" minValue="0" maxValue="0"/>
    </cacheField>
    <cacheField name="HoursBelow_3.0 DO_mg/L_Cumulative" numFmtId="0">
      <sharedItems containsString="0" containsBlank="1" containsNumber="1" containsInteger="1" minValue="0" maxValue="0"/>
    </cacheField>
    <cacheField name="IntervalMWAT" numFmtId="0">
      <sharedItems containsNonDate="0" containsString="0" containsBlank="1"/>
    </cacheField>
    <cacheField name="IntervalMWMT" numFmtId="0">
      <sharedItems containsNonDate="0" containsString="0" containsBlank="1"/>
    </cacheField>
    <cacheField name="MaxIntervalTemp" numFmtId="0">
      <sharedItems containsNonDate="0" containsString="0" containsBlank="1"/>
    </cacheField>
    <cacheField name="IntervalAvgDailyCFS" numFmtId="0">
      <sharedItems containsNonDate="0" containsString="0" containsBlank="1"/>
    </cacheField>
    <cacheField name="Avg of Min CFS" numFmtId="0">
      <sharedItems containsNonDate="0" containsString="0" containsBlank="1"/>
    </cacheField>
    <cacheField name="ConnecitivyThreshold" numFmtId="0">
      <sharedItems containsNonDate="0" containsString="0" containsBlank="1"/>
    </cacheField>
    <cacheField name="IntervalDays&lt;Threshold" numFmtId="0">
      <sharedItems containsNonDate="0" containsString="0" containsBlank="1"/>
    </cacheField>
    <cacheField name="CumulativeDays&lt;Threshold" numFmtId="0">
      <sharedItems containsNonDate="0" containsString="0" containsBlank="1"/>
    </cacheField>
    <cacheField name="Num days Avg cfs &gt;0.2" numFmtId="0">
      <sharedItems containsNonDate="0" containsString="0" containsBlank="1"/>
    </cacheField>
    <cacheField name="Num days Avg cfs &lt;0.2" numFmtId="0">
      <sharedItems containsNonDate="0" containsString="0" containsBlank="1"/>
    </cacheField>
    <cacheField name="Num days Avg cfs &lt;0.1" numFmtId="0">
      <sharedItems containsNonDate="0" containsString="0" containsBlank="1"/>
    </cacheField>
    <cacheField name="Num days Avg cfs &lt;0.05" numFmtId="0">
      <sharedItems containsNonDate="0" containsString="0" containsBlank="1"/>
    </cacheField>
    <cacheField name="Num days Avg cfs &lt;0.001" numFmtId="0">
      <sharedItems containsNonDate="0" containsString="0" containsBlank="1"/>
    </cacheField>
    <cacheField name="Num days Min cfs &gt;0.2" numFmtId="0">
      <sharedItems containsNonDate="0" containsString="0" containsBlank="1"/>
    </cacheField>
    <cacheField name="Num days Min cfs &lt;0.2" numFmtId="0">
      <sharedItems containsNonDate="0" containsString="0" containsBlank="1"/>
    </cacheField>
    <cacheField name="Num days Min cfs &lt;0.1" numFmtId="0">
      <sharedItems containsNonDate="0" containsString="0" containsBlank="1"/>
    </cacheField>
    <cacheField name="Num days Min cfs &lt;0.05" numFmtId="0">
      <sharedItems containsNonDate="0" containsString="0" containsBlank="1"/>
    </cacheField>
    <cacheField name="Num days Min cfs &lt;0.001" numFmtId="0">
      <sharedItems containsNonDate="0" containsString="0" containsBlank="1"/>
    </cacheField>
    <cacheField name="DaysAvgCFS&lt;Threshold" numFmtId="0">
      <sharedItems containsNonDate="0" containsString="0" containsBlank="1"/>
    </cacheField>
    <cacheField name="CumulativeDaysAvgCFS&lt;Threshold" numFmtId="0">
      <sharedItems containsNonDate="0" containsString="0" containsBlank="1"/>
    </cacheField>
    <cacheField name="BinnedDaysAvgCFS&lt;Threshold" numFmtId="0">
      <sharedItems containsNonDate="0" containsString="0" containsBlank="1"/>
    </cacheField>
    <cacheField name="BinnedCumulativeDaysAvgCFS&lt;Threshold"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WillBoucher" refreshedDate="43173.318934490744" createdVersion="6" refreshedVersion="6" minRefreshableVersion="3" recordCount="119">
  <cacheSource type="worksheet">
    <worksheetSource name="Table_wsondb08a_UCCE_Temporary_SQL_env_PS_SnorkelCount"/>
  </cacheSource>
  <cacheFields count="47">
    <cacheField name="Crew" numFmtId="0">
      <sharedItems/>
    </cacheField>
    <cacheField name="Site" numFmtId="0">
      <sharedItems count="12">
        <s v="PS-DUT-P2"/>
        <s v="PS-DUT-P1"/>
        <s v="PS-GRE-P2"/>
        <s v="PS-GRE-P3"/>
        <s v="PS-MIL-P2"/>
        <s v="PS-GRE-P1"/>
        <s v="PS-MIL-P1"/>
        <s v="PS-GRE-P4"/>
        <s v="PS-MIL-P4"/>
        <s v="PS-DUT-P4"/>
        <s v="PS-DUT-P3"/>
        <s v="PS-MIL-P3"/>
      </sharedItems>
    </cacheField>
    <cacheField name="SiteCode" numFmtId="0">
      <sharedItems/>
    </cacheField>
    <cacheField name="DissolvedOxygen" numFmtId="0">
      <sharedItems containsString="0" containsBlank="1" containsNumber="1" minValue="1.29" maxValue="10.37"/>
    </cacheField>
    <cacheField name="WaterTemp" numFmtId="0">
      <sharedItems containsString="0" containsBlank="1" containsNumber="1" minValue="9.4" maxValue="20.7"/>
    </cacheField>
    <cacheField name="Volume" numFmtId="0">
      <sharedItems containsSemiMixedTypes="0" containsString="0" containsNumber="1" minValue="0" maxValue="63.395082000000002"/>
    </cacheField>
    <cacheField name="Comments" numFmtId="0">
      <sharedItems containsBlank="1"/>
    </cacheField>
    <cacheField name="UnitLength" numFmtId="0">
      <sharedItems containsSemiMixedTypes="0" containsString="0" containsNumber="1" minValue="0" maxValue="41.696640000000002"/>
    </cacheField>
    <cacheField name="MaxDepth" numFmtId="0">
      <sharedItems containsSemiMixedTypes="0" containsString="0" containsNumber="1" minValue="0" maxValue="100.8888"/>
    </cacheField>
    <cacheField name="Tributary" numFmtId="0">
      <sharedItems/>
    </cacheField>
    <cacheField name="PoolStudyDate" numFmtId="166">
      <sharedItems count="29">
        <s v="2017-07-25"/>
        <s v="2017-08-08"/>
        <s v="2017-08-22"/>
        <s v="2017-09-05"/>
        <s v="2017-09-06"/>
        <s v="2017-09-18"/>
        <s v="2017-09-19"/>
        <s v="2017-10-02"/>
        <s v="2017-10-16"/>
        <s v="2017-10-19"/>
        <s v="2017-10-03"/>
        <s v="2017-08-07"/>
        <s v="2017-09-21"/>
        <s v="2017-09-08"/>
        <s v="2017-07-24"/>
        <s v="2017-08-21"/>
        <s v="2017-07-10"/>
        <s v="2017-08-24"/>
        <s v="2017-06-26"/>
        <s v="2017-08-10"/>
        <s v="2017-07-27"/>
        <s v="2017-07-13"/>
        <s v="2017-06-08"/>
        <s v="2017-06-12"/>
        <s v="2017-07-11"/>
        <s v="2017-06-27"/>
        <s v="2017-06-29"/>
        <s v="2017-06-15"/>
        <s v="2017-06-13"/>
      </sharedItems>
    </cacheField>
    <cacheField name="SampleNumber" numFmtId="0">
      <sharedItems containsSemiMixedTypes="0" containsString="0" containsNumber="1" containsInteger="1" minValue="1" maxValue="10"/>
    </cacheField>
    <cacheField name="AvgWidth" numFmtId="2">
      <sharedItems containsSemiMixedTypes="0" containsString="0" containsNumber="1" minValue="0" maxValue="5.5321199999999999"/>
    </cacheField>
    <cacheField name="AvgDepth" numFmtId="2">
      <sharedItems containsSemiMixedTypes="0" containsString="0" containsNumber="1" minValue="0" maxValue="42.252899999999997"/>
    </cacheField>
    <cacheField name="RiffleCrestThalweg" numFmtId="2">
      <sharedItems containsString="0" containsBlank="1" containsNumber="1" minValue="0" maxValue="25.908000000000001"/>
    </cacheField>
    <cacheField name="RiffleLength" numFmtId="2">
      <sharedItems containsSemiMixedTypes="0" containsString="0" containsNumber="1" minValue="0" maxValue="14.9352"/>
    </cacheField>
    <cacheField name="PoolTailCrest" numFmtId="2">
      <sharedItems containsSemiMixedTypes="0" containsString="0" containsNumber="1" minValue="0" maxValue="17.0688"/>
    </cacheField>
    <cacheField name="Canopy" numFmtId="1">
      <sharedItems containsString="0" containsBlank="1" containsNumber="1" containsInteger="1" minValue="80" maxValue="95"/>
    </cacheField>
    <cacheField name="AlgaeColor" numFmtId="1">
      <sharedItems containsBlank="1"/>
    </cacheField>
    <cacheField name="AlgaeCover" numFmtId="1">
      <sharedItems containsSemiMixedTypes="0" containsString="0" containsNumber="1" containsInteger="1" minValue="1" maxValue="5"/>
    </cacheField>
    <cacheField name="RiffleAvgWidth" numFmtId="2">
      <sharedItems containsSemiMixedTypes="0" containsString="0" containsNumber="1" minValue="0" maxValue="4.24688"/>
    </cacheField>
    <cacheField name="RiffleAvgDepth" numFmtId="2">
      <sharedItems containsNonDate="0" containsString="0" containsBlank="1"/>
    </cacheField>
    <cacheField name="Discharge_cfs" numFmtId="2">
      <sharedItems containsString="0" containsBlank="1" containsNumber="1" minValue="2.206533470648816E-3" maxValue="5.417546303642931"/>
    </cacheField>
    <cacheField name="Connected" numFmtId="1">
      <sharedItems containsBlank="1"/>
    </cacheField>
    <cacheField name="PoolArea" numFmtId="1">
      <sharedItems containsSemiMixedTypes="0" containsString="0" containsNumber="1" minValue="0" maxValue="195.40288000000001"/>
    </cacheField>
    <cacheField name="RiffleArea" numFmtId="1">
      <sharedItems containsSemiMixedTypes="0" containsString="0" containsNumber="1" minValue="0" maxValue="54.625723999999998"/>
    </cacheField>
    <cacheField name="Year" numFmtId="1">
      <sharedItems containsSemiMixedTypes="0" containsString="0" containsNumber="1" containsInteger="1" minValue="2017" maxValue="2017"/>
    </cacheField>
    <cacheField name="DischargeComments" numFmtId="1">
      <sharedItems containsBlank="1"/>
    </cacheField>
    <cacheField name="TripID" numFmtId="1">
      <sharedItems/>
    </cacheField>
    <cacheField name="HabitatID" numFmtId="1">
      <sharedItems/>
    </cacheField>
    <cacheField name="CohoYOY_Pass1" numFmtId="1">
      <sharedItems containsString="0" containsBlank="1" containsNumber="1" containsInteger="1" minValue="0" maxValue="196"/>
    </cacheField>
    <cacheField name="CohoParr_Pass1" numFmtId="1">
      <sharedItems containsString="0" containsBlank="1" containsNumber="1" containsInteger="1" minValue="0" maxValue="0"/>
    </cacheField>
    <cacheField name="SteelheadYOY_Pass1" numFmtId="1">
      <sharedItems containsString="0" containsBlank="1" containsNumber="1" containsInteger="1" minValue="0" maxValue="98"/>
    </cacheField>
    <cacheField name="SteelheadParr_Pass1" numFmtId="1">
      <sharedItems containsString="0" containsBlank="1" containsNumber="1" containsInteger="1" minValue="0" maxValue="8"/>
    </cacheField>
    <cacheField name="Date_Pass1" numFmtId="1">
      <sharedItems containsString="0" containsBlank="1" containsNumber="1" containsInteger="1" minValue="42912" maxValue="43026"/>
    </cacheField>
    <cacheField name="CohoYOY_Pass2" numFmtId="1">
      <sharedItems containsString="0" containsBlank="1" containsNumber="1" containsInteger="1" minValue="0" maxValue="276"/>
    </cacheField>
    <cacheField name="CohoParr_Pass2" numFmtId="1">
      <sharedItems containsString="0" containsBlank="1" containsNumber="1" containsInteger="1" minValue="0" maxValue="3"/>
    </cacheField>
    <cacheField name="SteelheadYOY_Pass2" numFmtId="1">
      <sharedItems containsString="0" containsBlank="1" containsNumber="1" containsInteger="1" minValue="0" maxValue="80"/>
    </cacheField>
    <cacheField name="SteelheadParr_Pass2" numFmtId="1">
      <sharedItems containsString="0" containsBlank="1" containsNumber="1" containsInteger="1" minValue="0" maxValue="6"/>
    </cacheField>
    <cacheField name="Date_Pass2" numFmtId="0">
      <sharedItems containsDate="1" containsString="0" containsBlank="1" containsMixedTypes="1" minDate="1900-01-10T07:49:04" maxDate="1900-01-10T07:49:04"/>
    </cacheField>
    <cacheField name="Observers_Pass1" numFmtId="1">
      <sharedItems containsBlank="1"/>
    </cacheField>
    <cacheField name="Observers_Pass2" numFmtId="1">
      <sharedItems containsBlank="1"/>
    </cacheField>
    <cacheField name="Average_DO" numFmtId="2">
      <sharedItems containsString="0" containsBlank="1" containsNumber="1" minValue="0.1569791666666667" maxValue="10.159444444444446"/>
    </cacheField>
    <cacheField name="Average_Temperature" numFmtId="2">
      <sharedItems containsString="0" containsBlank="1" containsNumber="1" minValue="9.4754545454545447" maxValue="19.09333333333333"/>
    </cacheField>
    <cacheField name="Min_DO" numFmtId="2">
      <sharedItems containsString="0" containsBlank="1" containsNumber="1" minValue="-0.05" maxValue="9.9600000000000009"/>
    </cacheField>
    <cacheField name="Max_DO" numFmtId="2">
      <sharedItems containsString="0" containsBlank="1" containsNumber="1" minValue="1.03" maxValue="11.15"/>
    </cacheField>
    <cacheField name="ReachType" numFmtId="2">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17">
  <r>
    <x v="0"/>
    <s v="RR-DUT-001.96"/>
    <m/>
    <n v="2017"/>
    <n v="1"/>
    <x v="0"/>
    <d v="2017-06-15T00:00:00"/>
    <d v="2017-06-29T00:00:00"/>
    <n v="14"/>
    <s v="BOTH"/>
    <n v="11.2776"/>
    <m/>
    <m/>
    <n v="0"/>
    <n v="11.619066999999999"/>
    <m/>
    <m/>
    <n v="0"/>
    <n v="100.8888"/>
    <m/>
    <m/>
    <n v="0"/>
    <n v="163.526003"/>
    <m/>
    <m/>
    <n v="0"/>
    <n v="45.792948000000003"/>
    <m/>
    <m/>
    <n v="0"/>
    <m/>
    <m/>
    <m/>
    <n v="0"/>
    <n v="16.399999999999999"/>
    <m/>
    <m/>
    <n v="17.600000000000001"/>
    <n v="8.1199999999999992"/>
    <m/>
    <m/>
    <n v="0"/>
    <n v="1"/>
    <m/>
    <m/>
    <m/>
    <m/>
    <m/>
    <m/>
    <m/>
    <m/>
    <m/>
    <m/>
    <m/>
    <m/>
    <m/>
    <m/>
    <m/>
    <m/>
    <m/>
    <m/>
    <m/>
    <m/>
    <m/>
    <m/>
    <m/>
    <m/>
    <m/>
    <m/>
    <m/>
    <m/>
    <m/>
    <m/>
    <m/>
    <m/>
    <m/>
    <m/>
    <m/>
    <m/>
    <m/>
    <m/>
    <m/>
    <m/>
  </r>
  <r>
    <x v="0"/>
    <s v="RR-DUT-001.96"/>
    <m/>
    <n v="2017"/>
    <n v="2"/>
    <x v="1"/>
    <d v="2017-06-29T00:00:00"/>
    <d v="2017-07-11T00:00:00"/>
    <n v="12"/>
    <s v="BOTH"/>
    <n v="9.7536000000000005"/>
    <n v="0.13513513513513506"/>
    <n v="0.13513513513513506"/>
    <m/>
    <n v="11.287094"/>
    <n v="2.8571399063281041E-2"/>
    <n v="2.8571399063281041E-2"/>
    <m/>
    <n v="96.621600000000001"/>
    <n v="4.2296072507552893E-2"/>
    <n v="4.2296072507552893E-2"/>
    <m/>
    <n v="159.18185800000001"/>
    <n v="2.6565469223876263E-2"/>
    <n v="2.6565469223876263E-2"/>
    <m/>
    <n v="39.360689999999998"/>
    <n v="0.14046394217729777"/>
    <n v="0.14046394217729777"/>
    <m/>
    <m/>
    <e v="#DIV/0!"/>
    <e v="#DIV/0!"/>
    <m/>
    <n v="17.600000000000001"/>
    <n v="0"/>
    <n v="0"/>
    <m/>
    <n v="8.16"/>
    <n v="0"/>
    <n v="0"/>
    <m/>
    <n v="1"/>
    <n v="0"/>
    <n v="2"/>
    <n v="0"/>
    <n v="2"/>
    <m/>
    <m/>
    <m/>
    <n v="6.38"/>
    <n v="8.75"/>
    <m/>
    <m/>
    <n v="7.3809067982456158"/>
    <m/>
    <m/>
    <n v="0"/>
    <n v="0"/>
    <n v="0"/>
    <n v="0"/>
    <m/>
    <m/>
    <m/>
    <m/>
    <m/>
    <m/>
    <m/>
    <m/>
    <m/>
    <m/>
    <m/>
    <m/>
    <m/>
    <m/>
    <m/>
    <m/>
    <m/>
    <m/>
    <m/>
    <m/>
    <m/>
    <m/>
  </r>
  <r>
    <x v="0"/>
    <s v="RR-DUT-001.96"/>
    <m/>
    <n v="2017"/>
    <n v="3"/>
    <x v="2"/>
    <d v="2017-07-11T00:00:00"/>
    <d v="2017-07-25T00:00:00"/>
    <n v="14"/>
    <s v="BOTH"/>
    <n v="7.0103999999999997"/>
    <n v="0.3783783783783784"/>
    <n v="0.24324324324324334"/>
    <m/>
    <n v="10.291174"/>
    <n v="0.11428568231855446"/>
    <n v="8.5714283255273416E-2"/>
    <m/>
    <n v="96.926400000000001"/>
    <n v="3.9274924471299114E-2"/>
    <n v="-3.021148036253779E-3"/>
    <m/>
    <n v="144.13250099999999"/>
    <n v="0.11859582967976054"/>
    <n v="9.203036045588428E-2"/>
    <m/>
    <n v="38.659748999999998"/>
    <n v="0.15577068766134045"/>
    <n v="1.5306745484042678E-2"/>
    <m/>
    <m/>
    <m/>
    <m/>
    <m/>
    <n v="15.4"/>
    <n v="0.12500000000000006"/>
    <n v="0.12500000000000006"/>
    <m/>
    <n v="7.02"/>
    <n v="0.13970588235294124"/>
    <n v="0.13970588235294124"/>
    <m/>
    <n v="2"/>
    <n v="1"/>
    <n v="8"/>
    <n v="0"/>
    <n v="9"/>
    <m/>
    <m/>
    <m/>
    <m/>
    <m/>
    <m/>
    <m/>
    <m/>
    <m/>
    <m/>
    <m/>
    <m/>
    <m/>
    <m/>
    <m/>
    <m/>
    <m/>
    <m/>
    <m/>
    <m/>
    <m/>
    <m/>
    <m/>
    <m/>
    <m/>
    <m/>
    <m/>
    <m/>
    <m/>
    <m/>
    <m/>
    <m/>
    <m/>
    <m/>
    <m/>
    <m/>
  </r>
  <r>
    <x v="0"/>
    <s v="RR-DUT-001.96"/>
    <m/>
    <n v="2017"/>
    <n v="4"/>
    <x v="3"/>
    <d v="2017-07-25T00:00:00"/>
    <d v="2017-08-08T00:00:00"/>
    <n v="14"/>
    <s v="UP ONLY"/>
    <n v="4.5720000000000001"/>
    <n v="0.59459459459459463"/>
    <n v="0.21621621621621623"/>
    <m/>
    <n v="8.0503540000000005"/>
    <n v="0.30714281964291962"/>
    <n v="0.19285713732436516"/>
    <m/>
    <n v="85.953599999999994"/>
    <n v="0.14803625377643512"/>
    <n v="0.108761329305136"/>
    <m/>
    <n v="114.917992"/>
    <n v="0.29724942888746569"/>
    <n v="0.17865359920770515"/>
    <m/>
    <n v="21.848068000000001"/>
    <n v="0.52289448584965526"/>
    <n v="0.36712379818831481"/>
    <m/>
    <m/>
    <m/>
    <m/>
    <m/>
    <n v="16"/>
    <n v="9.0909090909090981E-2"/>
    <n v="-3.4090909090909075E-2"/>
    <m/>
    <n v="5.27"/>
    <n v="0.35416666666666674"/>
    <n v="0.21446078431372551"/>
    <m/>
    <n v="1"/>
    <n v="0"/>
    <n v="2"/>
    <n v="0"/>
    <n v="2"/>
    <m/>
    <m/>
    <m/>
    <m/>
    <m/>
    <m/>
    <m/>
    <m/>
    <m/>
    <m/>
    <m/>
    <m/>
    <m/>
    <m/>
    <m/>
    <m/>
    <m/>
    <m/>
    <m/>
    <m/>
    <m/>
    <m/>
    <m/>
    <m/>
    <m/>
    <m/>
    <m/>
    <m/>
    <m/>
    <m/>
    <m/>
    <m/>
    <m/>
    <m/>
    <m/>
    <m/>
  </r>
  <r>
    <x v="0"/>
    <s v="RR-DUT-001.96"/>
    <m/>
    <n v="2017"/>
    <n v="5"/>
    <x v="4"/>
    <d v="2017-08-08T00:00:00"/>
    <d v="2017-08-22T00:00:00"/>
    <n v="14"/>
    <s v="NEITHER"/>
    <n v="0"/>
    <n v="1"/>
    <n v="0.40540540540540537"/>
    <m/>
    <n v="0"/>
    <n v="1"/>
    <n v="0.69285718035708044"/>
    <m/>
    <n v="64.922399999999996"/>
    <n v="0.3564954682779457"/>
    <n v="0.20845921450151059"/>
    <m/>
    <n v="28.374666999999999"/>
    <n v="0.82648223230894979"/>
    <n v="0.52923280342148415"/>
    <m/>
    <n v="2.6378189999999999"/>
    <n v="0.94239682931092361"/>
    <n v="0.41950234346126836"/>
    <m/>
    <m/>
    <m/>
    <m/>
    <m/>
    <n v="15.7"/>
    <n v="0.10795454545454557"/>
    <n v="1.7045454545454586E-2"/>
    <m/>
    <n v="2.12"/>
    <n v="0.74019607843137258"/>
    <n v="0.38602941176470584"/>
    <m/>
    <n v="1"/>
    <n v="0"/>
    <n v="5"/>
    <n v="0"/>
    <n v="5"/>
    <m/>
    <m/>
    <m/>
    <m/>
    <m/>
    <m/>
    <m/>
    <m/>
    <m/>
    <m/>
    <m/>
    <m/>
    <m/>
    <m/>
    <m/>
    <m/>
    <m/>
    <m/>
    <m/>
    <m/>
    <m/>
    <m/>
    <m/>
    <m/>
    <m/>
    <m/>
    <m/>
    <m/>
    <m/>
    <m/>
    <m/>
    <m/>
    <m/>
    <m/>
    <m/>
    <m/>
  </r>
  <r>
    <x v="0"/>
    <s v="RR-DUT-001.96"/>
    <m/>
    <n v="2017"/>
    <n v="6"/>
    <x v="5"/>
    <d v="2017-08-22T00:00:00"/>
    <d v="2017-09-06T00:00:00"/>
    <n v="15"/>
    <s v="NEITHER"/>
    <n v="0"/>
    <n v="1"/>
    <n v="0"/>
    <m/>
    <n v="0"/>
    <n v="1"/>
    <n v="0"/>
    <m/>
    <n v="38.404800000000002"/>
    <n v="0.61933534743202412"/>
    <n v="0.26283987915407842"/>
    <m/>
    <n v="3.7439909999999998"/>
    <n v="0.97710461375369151"/>
    <n v="0.15062238144474172"/>
    <m/>
    <n v="8.2735000000000003E-2"/>
    <n v="0.99819328076454039"/>
    <n v="5.579645145361678E-2"/>
    <m/>
    <m/>
    <m/>
    <m/>
    <m/>
    <n v="15.5"/>
    <n v="0.11931818181818189"/>
    <n v="1.1363636363636326E-2"/>
    <m/>
    <n v="1.79"/>
    <n v="0.78063725490196079"/>
    <n v="4.0441176470588203E-2"/>
    <m/>
    <n v="1"/>
    <n v="0"/>
    <n v="3"/>
    <n v="0"/>
    <n v="3"/>
    <m/>
    <m/>
    <m/>
    <m/>
    <m/>
    <m/>
    <m/>
    <m/>
    <m/>
    <m/>
    <m/>
    <m/>
    <m/>
    <m/>
    <m/>
    <m/>
    <m/>
    <m/>
    <m/>
    <m/>
    <m/>
    <m/>
    <m/>
    <m/>
    <m/>
    <m/>
    <m/>
    <m/>
    <m/>
    <m/>
    <m/>
    <m/>
    <m/>
    <m/>
    <m/>
    <m/>
  </r>
  <r>
    <x v="0"/>
    <s v="RR-DUT-001.96"/>
    <m/>
    <n v="2017"/>
    <n v="7"/>
    <x v="6"/>
    <m/>
    <m/>
    <n v="0"/>
    <s v="NEITHER"/>
    <n v="0"/>
    <n v="1"/>
    <n v="0"/>
    <m/>
    <n v="0"/>
    <n v="1"/>
    <n v="0"/>
    <m/>
    <n v="0"/>
    <n v="1"/>
    <n v="0.38066465256797588"/>
    <m/>
    <n v="0"/>
    <n v="1"/>
    <n v="2.2895386246308491E-2"/>
    <m/>
    <n v="0"/>
    <n v="1"/>
    <n v="1.8067192354596084E-3"/>
    <m/>
    <m/>
    <m/>
    <m/>
    <m/>
    <m/>
    <m/>
    <m/>
    <m/>
    <n v="0"/>
    <n v="1"/>
    <n v="0.21936274509803921"/>
    <m/>
    <n v="1"/>
    <m/>
    <m/>
    <m/>
    <m/>
    <m/>
    <m/>
    <m/>
    <m/>
    <m/>
    <m/>
    <m/>
    <m/>
    <m/>
    <m/>
    <m/>
    <m/>
    <m/>
    <m/>
    <m/>
    <m/>
    <m/>
    <m/>
    <m/>
    <m/>
    <m/>
    <m/>
    <m/>
    <m/>
    <m/>
    <m/>
    <m/>
    <m/>
    <m/>
    <m/>
    <m/>
    <m/>
    <m/>
    <m/>
    <m/>
    <m/>
  </r>
  <r>
    <x v="1"/>
    <s v="RR-DUT-002.79"/>
    <m/>
    <n v="2017"/>
    <n v="1"/>
    <x v="0"/>
    <d v="2017-06-15T00:00:00"/>
    <d v="2017-06-29T00:00:00"/>
    <n v="14"/>
    <m/>
    <n v="11.5824"/>
    <m/>
    <m/>
    <n v="0"/>
    <n v="31.850242999999999"/>
    <m/>
    <m/>
    <n v="0"/>
    <n v="56.387999999999998"/>
    <m/>
    <m/>
    <n v="0"/>
    <n v="85.283212000000006"/>
    <m/>
    <m/>
    <n v="0"/>
    <n v="20.308040999999999"/>
    <m/>
    <m/>
    <n v="0"/>
    <m/>
    <m/>
    <m/>
    <m/>
    <n v="15.4"/>
    <m/>
    <m/>
    <n v="17.100000000000001"/>
    <n v="7.48"/>
    <m/>
    <m/>
    <n v="0"/>
    <n v="1"/>
    <m/>
    <m/>
    <m/>
    <m/>
    <m/>
    <m/>
    <m/>
    <m/>
    <m/>
    <m/>
    <m/>
    <m/>
    <m/>
    <m/>
    <m/>
    <m/>
    <m/>
    <m/>
    <m/>
    <m/>
    <m/>
    <m/>
    <m/>
    <m/>
    <m/>
    <m/>
    <m/>
    <m/>
    <m/>
    <m/>
    <m/>
    <m/>
    <m/>
    <m/>
    <m/>
    <m/>
    <m/>
    <m/>
    <m/>
    <m/>
  </r>
  <r>
    <x v="1"/>
    <s v="RR-DUT-002.79"/>
    <m/>
    <n v="2017"/>
    <n v="2"/>
    <x v="1"/>
    <d v="2017-06-29T00:00:00"/>
    <d v="2017-07-11T00:00:00"/>
    <n v="12"/>
    <s v="BOTH"/>
    <n v="9.7536000000000005"/>
    <n v="0.1578947368421052"/>
    <n v="0.1578947368421052"/>
    <m/>
    <n v="30.402507"/>
    <n v="4.5454472670742228E-2"/>
    <n v="4.5454472670742228E-2"/>
    <m/>
    <n v="56.692799999999998"/>
    <n v="0"/>
    <n v="0"/>
    <m/>
    <n v="85.776178999999999"/>
    <n v="0"/>
    <n v="0"/>
    <m/>
    <n v="20.392747"/>
    <n v="0"/>
    <n v="0"/>
    <m/>
    <m/>
    <m/>
    <m/>
    <m/>
    <n v="17.100000000000001"/>
    <n v="0"/>
    <n v="0"/>
    <m/>
    <n v="6.53"/>
    <n v="0.1270053475935829"/>
    <n v="0.1270053475935829"/>
    <m/>
    <n v="2"/>
    <n v="0"/>
    <n v="9"/>
    <n v="0"/>
    <n v="9"/>
    <m/>
    <m/>
    <m/>
    <m/>
    <m/>
    <m/>
    <m/>
    <m/>
    <m/>
    <m/>
    <m/>
    <m/>
    <m/>
    <m/>
    <m/>
    <m/>
    <m/>
    <m/>
    <m/>
    <m/>
    <m/>
    <m/>
    <m/>
    <m/>
    <m/>
    <m/>
    <m/>
    <m/>
    <m/>
    <m/>
    <m/>
    <m/>
    <m/>
    <m/>
    <m/>
    <m/>
  </r>
  <r>
    <x v="1"/>
    <s v="RR-DUT-002.79"/>
    <m/>
    <n v="2017"/>
    <n v="3"/>
    <x v="2"/>
    <d v="2017-07-11T00:00:00"/>
    <d v="2017-07-25T00:00:00"/>
    <n v="14"/>
    <s v="BOTH"/>
    <n v="7.3151999999999999"/>
    <n v="0.36842105263157893"/>
    <n v="0.21052631578947373"/>
    <m/>
    <n v="26.848966999999998"/>
    <n v="0.15702473604361514"/>
    <n v="0.1115702633728729"/>
    <m/>
    <n v="54.863999999999997"/>
    <n v="3.2258064516129052E-2"/>
    <n v="3.2258064516129052E-2"/>
    <m/>
    <n v="84.790245999999996"/>
    <n v="1.1494251801540413E-2"/>
    <n v="1.1494251801540413E-2"/>
    <m/>
    <n v="17.896995"/>
    <n v="0.12238429673059738"/>
    <n v="0.12238429673059738"/>
    <m/>
    <m/>
    <m/>
    <m/>
    <m/>
    <n v="16.7"/>
    <n v="2.33918128654972E-2"/>
    <n v="2.33918128654972E-2"/>
    <m/>
    <n v="4.47"/>
    <n v="0.40240641711229952"/>
    <n v="0.27540106951871662"/>
    <m/>
    <n v="3"/>
    <n v="0"/>
    <n v="3"/>
    <n v="0"/>
    <n v="3"/>
    <m/>
    <m/>
    <m/>
    <m/>
    <m/>
    <m/>
    <m/>
    <m/>
    <m/>
    <m/>
    <m/>
    <m/>
    <m/>
    <m/>
    <m/>
    <m/>
    <m/>
    <m/>
    <m/>
    <m/>
    <m/>
    <m/>
    <m/>
    <m/>
    <m/>
    <m/>
    <m/>
    <m/>
    <m/>
    <m/>
    <m/>
    <m/>
    <m/>
    <m/>
    <m/>
    <m/>
  </r>
  <r>
    <x v="1"/>
    <s v="RR-DUT-002.79"/>
    <m/>
    <n v="2017"/>
    <n v="4"/>
    <x v="3"/>
    <d v="2017-07-25T00:00:00"/>
    <d v="2017-08-08T00:00:00"/>
    <n v="14"/>
    <s v="DOWN ONLY"/>
    <n v="0"/>
    <n v="1"/>
    <n v="0.63157894736842102"/>
    <m/>
    <n v="11.594291999999999"/>
    <n v="0.63597477105590683"/>
    <n v="0.47895003501229172"/>
    <m/>
    <n v="53.949599999999997"/>
    <n v="4.8387096774193582E-2"/>
    <n v="1.612903225806453E-2"/>
    <m/>
    <n v="83.705719000000002"/>
    <n v="2.4137936944008627E-2"/>
    <n v="1.2643685142468214E-2"/>
    <m/>
    <n v="17.763755"/>
    <n v="0.12891799226460271"/>
    <n v="6.5336955340053321E-3"/>
    <m/>
    <m/>
    <m/>
    <m/>
    <m/>
    <n v="16.600000000000001"/>
    <n v="2.9239766081871343E-2"/>
    <n v="5.8479532163741438E-3"/>
    <m/>
    <n v="2.66"/>
    <n v="0.64438502673796794"/>
    <n v="0.24197860962566842"/>
    <m/>
    <n v="2"/>
    <n v="0"/>
    <n v="2"/>
    <n v="1"/>
    <n v="3"/>
    <m/>
    <m/>
    <m/>
    <m/>
    <m/>
    <m/>
    <m/>
    <m/>
    <m/>
    <m/>
    <m/>
    <m/>
    <m/>
    <m/>
    <m/>
    <m/>
    <m/>
    <m/>
    <m/>
    <m/>
    <m/>
    <m/>
    <m/>
    <m/>
    <m/>
    <m/>
    <m/>
    <m/>
    <m/>
    <m/>
    <m/>
    <m/>
    <m/>
    <m/>
    <m/>
    <m/>
  </r>
  <r>
    <x v="1"/>
    <s v="RR-DUT-002.79"/>
    <m/>
    <n v="2017"/>
    <n v="5"/>
    <x v="4"/>
    <d v="2017-08-08T00:00:00"/>
    <d v="2017-08-22T00:00:00"/>
    <n v="14"/>
    <s v="DOWN ONLY"/>
    <n v="0"/>
    <n v="1"/>
    <n v="0"/>
    <m/>
    <n v="8.2962369999999996"/>
    <n v="0.7395235885641438"/>
    <n v="0.10354881750823697"/>
    <m/>
    <n v="53.949599999999997"/>
    <n v="4.8387096774193582E-2"/>
    <n v="0"/>
    <m/>
    <n v="82.818378999999993"/>
    <n v="3.4482767062869589E-2"/>
    <n v="1.0344830118860962E-2"/>
    <m/>
    <n v="16.628834000000001"/>
    <n v="0.18457116150168482"/>
    <n v="5.5653169237082106E-2"/>
    <m/>
    <m/>
    <m/>
    <m/>
    <m/>
    <n v="16.3"/>
    <n v="4.6783625730994191E-2"/>
    <n v="1.7543859649122848E-2"/>
    <m/>
    <n v="2.29"/>
    <n v="0.69385026737967914"/>
    <n v="4.9465240641711206E-2"/>
    <m/>
    <n v="2"/>
    <n v="0"/>
    <n v="5"/>
    <n v="0"/>
    <n v="5"/>
    <m/>
    <m/>
    <m/>
    <m/>
    <m/>
    <m/>
    <m/>
    <m/>
    <m/>
    <m/>
    <m/>
    <m/>
    <m/>
    <m/>
    <m/>
    <m/>
    <m/>
    <m/>
    <m/>
    <m/>
    <m/>
    <m/>
    <m/>
    <m/>
    <m/>
    <m/>
    <m/>
    <m/>
    <m/>
    <m/>
    <m/>
    <m/>
    <m/>
    <m/>
    <m/>
    <m/>
  </r>
  <r>
    <x v="1"/>
    <s v="RR-DUT-002.79"/>
    <m/>
    <n v="2017"/>
    <n v="6"/>
    <x v="5"/>
    <d v="2017-08-22T00:00:00"/>
    <d v="2017-09-06T00:00:00"/>
    <n v="15"/>
    <s v="NEITHER"/>
    <n v="0"/>
    <n v="1"/>
    <n v="0"/>
    <m/>
    <n v="7.8595930000000003"/>
    <n v="0.75323287172408704"/>
    <n v="1.3709283159943242E-2"/>
    <m/>
    <n v="53.035200000000003"/>
    <n v="6.4516129032257979E-2"/>
    <n v="1.6129032258064398E-2"/>
    <m/>
    <n v="82.029633000000004"/>
    <n v="4.3678163840802413E-2"/>
    <n v="9.1953967779328238E-3"/>
    <m/>
    <n v="15.439107"/>
    <n v="0.24291185488644565"/>
    <n v="5.8340693384760833E-2"/>
    <m/>
    <m/>
    <m/>
    <m/>
    <m/>
    <n v="16.2"/>
    <n v="5.2631578947368543E-2"/>
    <n v="5.8479532163743519E-3"/>
    <m/>
    <n v="2.5499999999999998"/>
    <n v="0.65909090909090917"/>
    <n v="-3.475935828876997E-2"/>
    <m/>
    <n v="2"/>
    <n v="0"/>
    <n v="8"/>
    <n v="2"/>
    <n v="10"/>
    <m/>
    <m/>
    <m/>
    <m/>
    <m/>
    <m/>
    <m/>
    <m/>
    <m/>
    <m/>
    <m/>
    <m/>
    <m/>
    <m/>
    <m/>
    <m/>
    <m/>
    <m/>
    <m/>
    <m/>
    <m/>
    <m/>
    <m/>
    <m/>
    <m/>
    <m/>
    <m/>
    <m/>
    <m/>
    <m/>
    <m/>
    <m/>
    <m/>
    <m/>
    <m/>
    <m/>
  </r>
  <r>
    <x v="1"/>
    <s v="RR-DUT-002.79"/>
    <m/>
    <n v="2017"/>
    <n v="7"/>
    <x v="6"/>
    <d v="2017-09-06T00:00:00"/>
    <d v="2017-09-19T00:00:00"/>
    <n v="13"/>
    <s v="NEITHER"/>
    <n v="0"/>
    <n v="1"/>
    <n v="0"/>
    <m/>
    <n v="0"/>
    <n v="1"/>
    <n v="0.24676712827591296"/>
    <m/>
    <n v="33.832799999999999"/>
    <n v="0.40322580645161288"/>
    <n v="0.33870967741935487"/>
    <m/>
    <n v="26.682903"/>
    <n v="0.68892408928590776"/>
    <n v="0.64524592544510539"/>
    <m/>
    <n v="2.0434000000000001"/>
    <n v="0.89979770748884402"/>
    <n v="0.6568858526023984"/>
    <m/>
    <m/>
    <m/>
    <m/>
    <m/>
    <n v="16.2"/>
    <n v="5.2631578947368543E-2"/>
    <n v="0"/>
    <m/>
    <n v="1.29"/>
    <n v="0.82754010695187163"/>
    <n v="0.16844919786096246"/>
    <m/>
    <n v="2"/>
    <n v="0"/>
    <n v="7"/>
    <n v="0"/>
    <n v="7"/>
    <m/>
    <m/>
    <m/>
    <m/>
    <m/>
    <m/>
    <m/>
    <m/>
    <m/>
    <m/>
    <m/>
    <m/>
    <m/>
    <m/>
    <m/>
    <m/>
    <m/>
    <m/>
    <m/>
    <m/>
    <m/>
    <m/>
    <m/>
    <m/>
    <m/>
    <m/>
    <m/>
    <m/>
    <m/>
    <m/>
    <m/>
    <m/>
    <m/>
    <m/>
    <m/>
    <m/>
  </r>
  <r>
    <x v="1"/>
    <s v="RR-DUT-002.79"/>
    <m/>
    <n v="2017"/>
    <n v="8"/>
    <x v="7"/>
    <d v="2017-09-19T00:00:00"/>
    <d v="2017-10-02T00:00:00"/>
    <n v="13"/>
    <m/>
    <m/>
    <m/>
    <m/>
    <m/>
    <m/>
    <m/>
    <m/>
    <m/>
    <m/>
    <m/>
    <m/>
    <m/>
    <m/>
    <m/>
    <m/>
    <m/>
    <m/>
    <m/>
    <m/>
    <m/>
    <m/>
    <m/>
    <m/>
    <m/>
    <m/>
    <m/>
    <m/>
    <m/>
    <m/>
    <m/>
    <m/>
    <m/>
    <m/>
    <m/>
    <m/>
    <m/>
    <m/>
    <m/>
    <m/>
    <m/>
    <m/>
    <m/>
    <m/>
    <m/>
    <m/>
    <m/>
    <m/>
    <m/>
    <m/>
    <m/>
    <m/>
    <m/>
    <m/>
    <m/>
    <m/>
    <m/>
    <m/>
    <m/>
    <m/>
    <m/>
    <m/>
    <m/>
    <m/>
    <m/>
    <m/>
    <m/>
    <m/>
    <m/>
    <m/>
    <m/>
    <m/>
    <m/>
    <m/>
  </r>
  <r>
    <x v="1"/>
    <s v="RR-DUT-002.79"/>
    <m/>
    <n v="2017"/>
    <n v="9"/>
    <x v="8"/>
    <m/>
    <m/>
    <n v="0"/>
    <s v="NEITHER"/>
    <n v="0"/>
    <n v="1"/>
    <n v="0"/>
    <m/>
    <n v="0"/>
    <n v="1"/>
    <n v="0"/>
    <m/>
    <n v="0"/>
    <n v="1"/>
    <n v="0.59677419354838712"/>
    <m/>
    <n v="0"/>
    <n v="1"/>
    <n v="0.31107591071409224"/>
    <m/>
    <n v="0"/>
    <n v="1"/>
    <n v="1"/>
    <m/>
    <m/>
    <m/>
    <m/>
    <m/>
    <m/>
    <m/>
    <m/>
    <m/>
    <n v="0"/>
    <n v="1"/>
    <n v="0.17245989304812837"/>
    <m/>
    <n v="1"/>
    <n v="0"/>
    <n v="0"/>
    <n v="0"/>
    <n v="0"/>
    <m/>
    <m/>
    <m/>
    <m/>
    <m/>
    <m/>
    <m/>
    <m/>
    <m/>
    <m/>
    <m/>
    <m/>
    <m/>
    <m/>
    <m/>
    <m/>
    <m/>
    <m/>
    <m/>
    <m/>
    <m/>
    <m/>
    <m/>
    <m/>
    <m/>
    <m/>
    <m/>
    <m/>
    <m/>
    <m/>
    <m/>
    <m/>
    <m/>
    <m/>
    <m/>
    <m/>
  </r>
  <r>
    <x v="2"/>
    <s v="RR-DUT-004.40"/>
    <m/>
    <n v="2017"/>
    <n v="1"/>
    <x v="0"/>
    <d v="2017-06-15T00:00:00"/>
    <d v="2017-06-29T00:00:00"/>
    <n v="14"/>
    <m/>
    <n v="20.116800000000001"/>
    <m/>
    <m/>
    <n v="11.5824"/>
    <n v="37.783650000000002"/>
    <m/>
    <m/>
    <n v="22.609490000000001"/>
    <n v="52.120800000000003"/>
    <m/>
    <m/>
    <n v="42.976799999999997"/>
    <n v="124.80124499999999"/>
    <m/>
    <m/>
    <n v="106.267329"/>
    <n v="24.059904"/>
    <m/>
    <m/>
    <n v="16.235609"/>
    <m/>
    <m/>
    <m/>
    <m/>
    <n v="14.3"/>
    <m/>
    <m/>
    <n v="18.2"/>
    <n v="8.5399999999999991"/>
    <m/>
    <m/>
    <n v="5.18"/>
    <n v="1"/>
    <m/>
    <m/>
    <m/>
    <m/>
    <m/>
    <m/>
    <m/>
    <m/>
    <m/>
    <m/>
    <m/>
    <m/>
    <m/>
    <m/>
    <m/>
    <m/>
    <m/>
    <m/>
    <m/>
    <m/>
    <m/>
    <m/>
    <m/>
    <m/>
    <m/>
    <m/>
    <m/>
    <m/>
    <m/>
    <m/>
    <m/>
    <m/>
    <m/>
    <m/>
    <m/>
    <m/>
    <m/>
    <m/>
    <m/>
    <m/>
  </r>
  <r>
    <x v="2"/>
    <s v="RR-DUT-004.40"/>
    <m/>
    <n v="2017"/>
    <n v="2"/>
    <x v="1"/>
    <d v="2017-06-29T00:00:00"/>
    <d v="2017-07-11T00:00:00"/>
    <n v="12"/>
    <s v="BOTH"/>
    <n v="18.5928"/>
    <n v="7.5757575757575801E-2"/>
    <n v="7.5757575757575801E-2"/>
    <m/>
    <n v="37.480165"/>
    <n v="8.032177939399766E-3"/>
    <n v="8.032177939399766E-3"/>
    <m/>
    <n v="48.768000000000001"/>
    <n v="6.4327485380116997E-2"/>
    <n v="6.4327485380116997E-2"/>
    <m/>
    <n v="122.752269"/>
    <n v="1.6417913138606879E-2"/>
    <n v="1.6417913138606879E-2"/>
    <m/>
    <n v="22.916594"/>
    <n v="4.7519308472718742E-2"/>
    <n v="4.7519308472718742E-2"/>
    <m/>
    <m/>
    <m/>
    <m/>
    <m/>
    <n v="17.2"/>
    <n v="5.4945054945054944E-2"/>
    <n v="5.4945054945054944E-2"/>
    <m/>
    <n v="8.83"/>
    <n v="0"/>
    <n v="0"/>
    <m/>
    <n v="2"/>
    <n v="126"/>
    <n v="15"/>
    <n v="4"/>
    <n v="145"/>
    <m/>
    <m/>
    <m/>
    <m/>
    <m/>
    <m/>
    <m/>
    <m/>
    <m/>
    <m/>
    <m/>
    <m/>
    <m/>
    <m/>
    <m/>
    <m/>
    <m/>
    <m/>
    <m/>
    <m/>
    <m/>
    <m/>
    <m/>
    <m/>
    <m/>
    <m/>
    <m/>
    <m/>
    <m/>
    <m/>
    <m/>
    <m/>
    <m/>
    <m/>
    <m/>
    <m/>
  </r>
  <r>
    <x v="2"/>
    <s v="RR-DUT-004.40"/>
    <m/>
    <n v="2017"/>
    <n v="3"/>
    <x v="2"/>
    <d v="2017-07-11T00:00:00"/>
    <d v="2017-07-25T00:00:00"/>
    <n v="14"/>
    <s v="BOTH"/>
    <n v="15.5448"/>
    <n v="0.22727272727272729"/>
    <n v="0.15151515151515149"/>
    <m/>
    <n v="34.141852999999998"/>
    <n v="9.6385526543888794E-2"/>
    <n v="8.8353348604489026E-2"/>
    <m/>
    <n v="49.987200000000001"/>
    <n v="4.0935672514619909E-2"/>
    <n v="-2.3391812865497089E-2"/>
    <m/>
    <n v="119.21313000000001"/>
    <n v="4.4776115815190691E-2"/>
    <n v="2.8358202676583812E-2"/>
    <m/>
    <n v="21.211209"/>
    <n v="0.11840009835450713"/>
    <n v="7.0880789881788392E-2"/>
    <m/>
    <m/>
    <m/>
    <m/>
    <m/>
    <n v="18.2"/>
    <n v="0"/>
    <n v="-5.4945054945054944E-2"/>
    <m/>
    <n v="8.2100000000000009"/>
    <n v="7.0215175537938754E-2"/>
    <n v="7.0215175537938754E-2"/>
    <m/>
    <n v="2"/>
    <n v="78"/>
    <n v="34"/>
    <n v="0"/>
    <n v="112"/>
    <m/>
    <m/>
    <m/>
    <m/>
    <m/>
    <m/>
    <m/>
    <m/>
    <m/>
    <m/>
    <m/>
    <m/>
    <m/>
    <m/>
    <m/>
    <m/>
    <m/>
    <m/>
    <m/>
    <m/>
    <m/>
    <m/>
    <m/>
    <m/>
    <m/>
    <m/>
    <m/>
    <m/>
    <m/>
    <m/>
    <m/>
    <m/>
    <m/>
    <m/>
    <m/>
    <m/>
  </r>
  <r>
    <x v="2"/>
    <s v="RR-DUT-004.40"/>
    <m/>
    <n v="2017"/>
    <n v="4"/>
    <x v="3"/>
    <d v="2017-07-25T00:00:00"/>
    <d v="2017-08-08T00:00:00"/>
    <n v="14"/>
    <s v="BOTH"/>
    <n v="15.5448"/>
    <n v="0.22727272727272729"/>
    <n v="0"/>
    <m/>
    <n v="29.589606"/>
    <n v="0.21686745457360529"/>
    <n v="0.1204819280297165"/>
    <m/>
    <n v="48.768000000000001"/>
    <n v="6.4327485380116997E-2"/>
    <n v="2.3391812865497089E-2"/>
    <m/>
    <n v="117.53669499999999"/>
    <n v="5.8208954566118312E-2"/>
    <n v="1.3432838750927621E-2"/>
    <m/>
    <n v="20.062079000000001"/>
    <n v="0.16616130305424323"/>
    <n v="4.7761204699736104E-2"/>
    <m/>
    <m/>
    <m/>
    <m/>
    <m/>
    <n v="17.600000000000001"/>
    <n v="3.296703296703285E-2"/>
    <n v="3.296703296703285E-2"/>
    <m/>
    <n v="7.57"/>
    <n v="0.14269535673839182"/>
    <n v="7.2480181200453062E-2"/>
    <m/>
    <n v="2"/>
    <n v="66"/>
    <n v="12"/>
    <n v="0"/>
    <n v="78"/>
    <m/>
    <m/>
    <m/>
    <m/>
    <m/>
    <m/>
    <m/>
    <m/>
    <m/>
    <m/>
    <m/>
    <m/>
    <m/>
    <m/>
    <m/>
    <m/>
    <m/>
    <m/>
    <m/>
    <m/>
    <m/>
    <m/>
    <m/>
    <m/>
    <m/>
    <m/>
    <m/>
    <m/>
    <m/>
    <m/>
    <m/>
    <m/>
    <m/>
    <m/>
    <m/>
    <m/>
  </r>
  <r>
    <x v="2"/>
    <s v="RR-DUT-004.40"/>
    <m/>
    <n v="2017"/>
    <n v="5"/>
    <x v="4"/>
    <d v="2017-08-08T00:00:00"/>
    <d v="2017-08-22T00:00:00"/>
    <n v="14"/>
    <s v="BOTH"/>
    <n v="14.3256"/>
    <n v="0.28787878787878796"/>
    <n v="6.0606060606060663E-2"/>
    <m/>
    <n v="28.982635999999999"/>
    <n v="0.23293181045240471"/>
    <n v="1.6064355878799425E-2"/>
    <m/>
    <n v="48.768000000000001"/>
    <n v="6.4327485380116997E-2"/>
    <n v="0"/>
    <m/>
    <n v="116.419072"/>
    <n v="6.7164177729156421E-2"/>
    <n v="8.9552231630381091E-3"/>
    <m/>
    <n v="20.181804"/>
    <n v="0.16118518178626148"/>
    <n v="-4.9761212679817479E-3"/>
    <m/>
    <m/>
    <m/>
    <m/>
    <m/>
    <n v="16.100000000000001"/>
    <n v="0.11538461538461527"/>
    <n v="8.2417582417582416E-2"/>
    <m/>
    <n v="7.03"/>
    <n v="0.20385050962627405"/>
    <n v="6.115515288788223E-2"/>
    <m/>
    <n v="1"/>
    <n v="56"/>
    <n v="8"/>
    <n v="0"/>
    <n v="64"/>
    <m/>
    <m/>
    <m/>
    <m/>
    <m/>
    <m/>
    <m/>
    <m/>
    <m/>
    <m/>
    <m/>
    <m/>
    <m/>
    <m/>
    <m/>
    <m/>
    <m/>
    <m/>
    <m/>
    <m/>
    <m/>
    <m/>
    <m/>
    <m/>
    <m/>
    <m/>
    <m/>
    <m/>
    <m/>
    <m/>
    <m/>
    <m/>
    <m/>
    <m/>
    <m/>
    <m/>
  </r>
  <r>
    <x v="2"/>
    <s v="RR-DUT-004.40"/>
    <m/>
    <n v="2017"/>
    <n v="6"/>
    <x v="5"/>
    <d v="2017-08-22T00:00:00"/>
    <d v="2017-09-06T00:00:00"/>
    <n v="15"/>
    <s v="BOTH"/>
    <n v="15.24"/>
    <n v="0.24242424242424246"/>
    <n v="-4.5454545454545497E-2"/>
    <m/>
    <n v="29.134381000000001"/>
    <n v="0.22891565531651917"/>
    <n v="-4.0161551358855463E-3"/>
    <m/>
    <n v="48.463200000000001"/>
    <n v="7.0175438596491266E-2"/>
    <n v="5.8479532163742687E-3"/>
    <m/>
    <n v="115.39458399999999"/>
    <n v="7.5373134298459918E-2"/>
    <n v="8.2089565693034966E-3"/>
    <m/>
    <n v="19.47662"/>
    <n v="0.19049469191564519"/>
    <n v="2.9309510129383709E-2"/>
    <m/>
    <m/>
    <m/>
    <m/>
    <m/>
    <n v="15.9"/>
    <n v="0.12637362637362631"/>
    <n v="1.0989010989011047E-2"/>
    <m/>
    <n v="7.02"/>
    <n v="0.2049830124575312"/>
    <n v="1.1325028312571539E-3"/>
    <m/>
    <n v="1"/>
    <n v="48"/>
    <n v="8"/>
    <n v="0"/>
    <n v="56"/>
    <m/>
    <m/>
    <m/>
    <m/>
    <m/>
    <m/>
    <m/>
    <m/>
    <m/>
    <m/>
    <m/>
    <m/>
    <m/>
    <m/>
    <m/>
    <m/>
    <m/>
    <m/>
    <m/>
    <m/>
    <m/>
    <m/>
    <m/>
    <m/>
    <m/>
    <m/>
    <m/>
    <m/>
    <m/>
    <m/>
    <m/>
    <m/>
    <m/>
    <m/>
    <m/>
    <m/>
  </r>
  <r>
    <x v="2"/>
    <s v="RR-DUT-004.40"/>
    <m/>
    <n v="2017"/>
    <n v="7"/>
    <x v="6"/>
    <d v="2017-09-06T00:00:00"/>
    <d v="2017-09-19T00:00:00"/>
    <n v="13"/>
    <s v="BOTH"/>
    <n v="12.4968"/>
    <n v="0.37878787878787878"/>
    <n v="0.13636363636363633"/>
    <m/>
    <n v="28.223931"/>
    <n v="0.25301205680234706"/>
    <n v="2.4096401485827895E-2"/>
    <m/>
    <n v="46.329599999999999"/>
    <n v="0.11111111111111117"/>
    <n v="4.0935672514619909E-2"/>
    <m/>
    <n v="110.458415"/>
    <n v="0.11492537594476716"/>
    <n v="3.9552241646307246E-2"/>
    <m/>
    <n v="17.380941"/>
    <n v="0.27759724228326099"/>
    <n v="8.71025503676158E-2"/>
    <m/>
    <m/>
    <m/>
    <m/>
    <m/>
    <n v="16.600000000000001"/>
    <n v="8.7912087912087794E-2"/>
    <n v="-3.8461538461538519E-2"/>
    <m/>
    <n v="5.18"/>
    <n v="0.41336353340883358"/>
    <n v="0.20838052095130238"/>
    <m/>
    <n v="1"/>
    <n v="48"/>
    <n v="6"/>
    <n v="0"/>
    <n v="54"/>
    <m/>
    <m/>
    <m/>
    <m/>
    <m/>
    <m/>
    <m/>
    <m/>
    <m/>
    <m/>
    <m/>
    <m/>
    <m/>
    <m/>
    <m/>
    <m/>
    <m/>
    <m/>
    <m/>
    <m/>
    <m/>
    <m/>
    <m/>
    <m/>
    <m/>
    <m/>
    <m/>
    <m/>
    <m/>
    <m/>
    <m/>
    <m/>
    <m/>
    <m/>
    <m/>
    <m/>
  </r>
  <r>
    <x v="2"/>
    <s v="RR-DUT-004.40"/>
    <m/>
    <n v="2017"/>
    <n v="8"/>
    <x v="7"/>
    <d v="2017-09-19T00:00:00"/>
    <d v="2017-10-02T00:00:00"/>
    <n v="13"/>
    <s v="BOTH"/>
    <n v="14.9352"/>
    <n v="0.25757575757575762"/>
    <n v="-0.12121212121212116"/>
    <m/>
    <n v="26.403033000000001"/>
    <n v="0.30120480684105427"/>
    <n v="4.8192750038707211E-2"/>
    <m/>
    <n v="47.5488"/>
    <n v="8.7719298245614086E-2"/>
    <n v="-2.3391812865497089E-2"/>
    <m/>
    <n v="111.94858000000001"/>
    <n v="0.102985070381309"/>
    <n v="-1.1940305563458167E-2"/>
    <m/>
    <n v="19.492127"/>
    <n v="0.18985017562829842"/>
    <n v="-8.7747066654962569E-2"/>
    <m/>
    <m/>
    <m/>
    <m/>
    <m/>
    <n v="14.5"/>
    <n v="0.20329670329670327"/>
    <n v="0.11538461538461547"/>
    <m/>
    <n v="6"/>
    <n v="0.32049830124575313"/>
    <n v="-9.2865232163080458E-2"/>
    <m/>
    <n v="1"/>
    <n v="46"/>
    <n v="8"/>
    <n v="0"/>
    <n v="54"/>
    <m/>
    <m/>
    <m/>
    <m/>
    <m/>
    <m/>
    <m/>
    <m/>
    <m/>
    <m/>
    <m/>
    <m/>
    <m/>
    <m/>
    <m/>
    <m/>
    <m/>
    <m/>
    <m/>
    <m/>
    <m/>
    <m/>
    <m/>
    <m/>
    <m/>
    <m/>
    <m/>
    <m/>
    <m/>
    <m/>
    <m/>
    <m/>
    <m/>
    <m/>
    <m/>
    <m/>
  </r>
  <r>
    <x v="2"/>
    <s v="RR-DUT-004.40"/>
    <m/>
    <n v="2017"/>
    <n v="9"/>
    <x v="8"/>
    <d v="2017-10-02T00:00:00"/>
    <d v="2017-10-16T00:00:00"/>
    <n v="14"/>
    <s v="BOTH"/>
    <n v="12.801600000000001"/>
    <n v="0.36363636363636365"/>
    <n v="0.10606060606060602"/>
    <m/>
    <n v="27.161736999999999"/>
    <n v="0.28112458695758624"/>
    <n v="-2.0080219883468031E-2"/>
    <m/>
    <n v="46.9392"/>
    <n v="9.9415204678362623E-2"/>
    <n v="1.1695906432748537E-2"/>
    <m/>
    <n v="108.968251"/>
    <n v="0.12686567349548475"/>
    <n v="2.3880603114175752E-2"/>
    <m/>
    <n v="17.437078"/>
    <n v="0.27526402432860914"/>
    <n v="8.5413848700310713E-2"/>
    <m/>
    <m/>
    <m/>
    <m/>
    <m/>
    <n v="14.1"/>
    <n v="0.22527472527472525"/>
    <n v="2.1978021978021983E-2"/>
    <m/>
    <n v="6.47"/>
    <n v="0.2672706681766705"/>
    <n v="-5.3227633069082625E-2"/>
    <m/>
    <n v="1"/>
    <n v="34"/>
    <n v="6"/>
    <n v="0"/>
    <n v="40"/>
    <m/>
    <m/>
    <m/>
    <m/>
    <m/>
    <m/>
    <m/>
    <m/>
    <m/>
    <m/>
    <m/>
    <m/>
    <m/>
    <m/>
    <m/>
    <m/>
    <m/>
    <m/>
    <m/>
    <m/>
    <m/>
    <m/>
    <m/>
    <m/>
    <m/>
    <m/>
    <m/>
    <m/>
    <m/>
    <m/>
    <m/>
    <m/>
    <m/>
    <m/>
    <m/>
    <m/>
  </r>
  <r>
    <x v="2"/>
    <s v="RR-DUT-004.40"/>
    <m/>
    <n v="2017"/>
    <n v="10"/>
    <x v="9"/>
    <m/>
    <m/>
    <n v="0"/>
    <s v="BOTH"/>
    <n v="11.5824"/>
    <n v="0.42424242424242431"/>
    <n v="6.0606060606060663E-2"/>
    <m/>
    <n v="22.609490000000001"/>
    <n v="0.40160651498730271"/>
    <n v="0.12048192802971647"/>
    <m/>
    <n v="42.976799999999997"/>
    <n v="0.17543859649122817"/>
    <n v="7.6023391812865548E-2"/>
    <m/>
    <n v="106.267329"/>
    <n v="0.14850746080297508"/>
    <n v="2.1641787307490334E-2"/>
    <m/>
    <n v="16.235609"/>
    <n v="0.32520059099155174"/>
    <n v="4.9936566662942605E-2"/>
    <m/>
    <m/>
    <m/>
    <m/>
    <m/>
    <n v="10.6"/>
    <n v="0.4175824175824176"/>
    <n v="0.19230769230769235"/>
    <m/>
    <n v="7.95"/>
    <n v="9.9660249150622868E-2"/>
    <n v="-0.16761041902604762"/>
    <m/>
    <n v="1"/>
    <n v="30"/>
    <n v="6"/>
    <n v="0"/>
    <n v="36"/>
    <m/>
    <m/>
    <m/>
    <m/>
    <m/>
    <m/>
    <m/>
    <m/>
    <m/>
    <m/>
    <m/>
    <m/>
    <m/>
    <m/>
    <m/>
    <m/>
    <m/>
    <m/>
    <m/>
    <m/>
    <m/>
    <m/>
    <m/>
    <m/>
    <m/>
    <m/>
    <m/>
    <m/>
    <m/>
    <m/>
    <m/>
    <m/>
    <m/>
    <m/>
    <m/>
    <m/>
  </r>
  <r>
    <x v="3"/>
    <s v="RR-DUT-007.10"/>
    <m/>
    <n v="2017"/>
    <n v="1"/>
    <x v="0"/>
    <d v="2017-06-15T00:00:00"/>
    <d v="2017-06-29T00:00:00"/>
    <n v="14"/>
    <m/>
    <n v="15.5448"/>
    <m/>
    <m/>
    <n v="6.0960000000000001"/>
    <n v="24.644068000000001"/>
    <m/>
    <m/>
    <n v="6.8376609999999998"/>
    <n v="96.926400000000001"/>
    <m/>
    <m/>
    <n v="92.659199999999998"/>
    <n v="194.117335"/>
    <m/>
    <m/>
    <n v="183.97581099999999"/>
    <n v="44.449126"/>
    <m/>
    <m/>
    <n v="40.935304000000002"/>
    <m/>
    <m/>
    <m/>
    <m/>
    <n v="14.1"/>
    <m/>
    <m/>
    <n v="17.600000000000001"/>
    <n v="9.58"/>
    <m/>
    <m/>
    <n v="7.04"/>
    <n v="1"/>
    <m/>
    <m/>
    <m/>
    <m/>
    <m/>
    <m/>
    <m/>
    <m/>
    <m/>
    <m/>
    <m/>
    <m/>
    <m/>
    <m/>
    <m/>
    <m/>
    <m/>
    <m/>
    <m/>
    <m/>
    <m/>
    <m/>
    <m/>
    <m/>
    <m/>
    <m/>
    <m/>
    <m/>
    <m/>
    <m/>
    <m/>
    <m/>
    <m/>
    <m/>
    <m/>
    <m/>
    <m/>
    <m/>
    <m/>
    <m/>
  </r>
  <r>
    <x v="3"/>
    <s v="RR-DUT-007.10"/>
    <m/>
    <n v="2017"/>
    <n v="2"/>
    <x v="1"/>
    <d v="2017-06-29T00:00:00"/>
    <d v="2017-07-11T00:00:00"/>
    <n v="12"/>
    <s v="BOTH"/>
    <n v="14.9352"/>
    <n v="3.9215686274509824E-2"/>
    <n v="3.9215686274509824E-2"/>
    <m/>
    <n v="21.438915000000001"/>
    <n v="0.13005778916045838"/>
    <n v="0.13005778916045838"/>
    <m/>
    <n v="95.7072"/>
    <n v="1.2578616352201265E-2"/>
    <n v="1.2578616352201265E-2"/>
    <m/>
    <n v="192.260436"/>
    <n v="1.6081871464739987E-2"/>
    <n v="1.6081871464739987E-2"/>
    <m/>
    <n v="46.441223000000001"/>
    <n v="4.5643075676558828E-2"/>
    <n v="4.5643075676558828E-2"/>
    <m/>
    <m/>
    <m/>
    <m/>
    <m/>
    <n v="15.1"/>
    <n v="0.14204545454545464"/>
    <n v="0.14204545454545464"/>
    <m/>
    <n v="9.5"/>
    <n v="8.3507306889352897E-3"/>
    <n v="8.3507306889352897E-3"/>
    <m/>
    <n v="2"/>
    <n v="156"/>
    <n v="18"/>
    <n v="6"/>
    <n v="180"/>
    <m/>
    <m/>
    <m/>
    <m/>
    <m/>
    <m/>
    <m/>
    <m/>
    <m/>
    <m/>
    <m/>
    <m/>
    <m/>
    <m/>
    <m/>
    <m/>
    <m/>
    <m/>
    <m/>
    <m/>
    <m/>
    <m/>
    <m/>
    <m/>
    <m/>
    <m/>
    <m/>
    <m/>
    <m/>
    <m/>
    <m/>
    <m/>
    <m/>
    <m/>
    <m/>
    <m/>
  </r>
  <r>
    <x v="3"/>
    <s v="RR-DUT-007.10"/>
    <m/>
    <n v="2017"/>
    <n v="3"/>
    <x v="2"/>
    <d v="2017-07-11T00:00:00"/>
    <d v="2017-07-25T00:00:00"/>
    <n v="14"/>
    <s v="BOTH"/>
    <n v="12.192"/>
    <n v="0.21568627450980393"/>
    <n v="0.1764705882352941"/>
    <m/>
    <n v="17.450278999999998"/>
    <n v="0.29190752922772339"/>
    <n v="0.16184974006726502"/>
    <m/>
    <n v="95.0976"/>
    <n v="1.8867924528301896E-2"/>
    <n v="6.289308176100631E-3"/>
    <m/>
    <n v="192.260436"/>
    <n v="1.6081871464739987E-2"/>
    <n v="0"/>
    <m/>
    <n v="44.023933"/>
    <n v="9.531785382781062E-2"/>
    <n v="4.9674778151251792E-2"/>
    <m/>
    <m/>
    <m/>
    <m/>
    <m/>
    <n v="17.600000000000001"/>
    <n v="0"/>
    <n v="-0.14204545454545464"/>
    <m/>
    <n v="9.19"/>
    <n v="4.0709812108559555E-2"/>
    <n v="3.2359081419624264E-2"/>
    <m/>
    <n v="2"/>
    <n v="144"/>
    <n v="24"/>
    <n v="2"/>
    <n v="170"/>
    <m/>
    <m/>
    <m/>
    <m/>
    <m/>
    <m/>
    <m/>
    <m/>
    <m/>
    <m/>
    <m/>
    <m/>
    <m/>
    <m/>
    <m/>
    <m/>
    <m/>
    <m/>
    <m/>
    <m/>
    <m/>
    <m/>
    <m/>
    <m/>
    <m/>
    <m/>
    <m/>
    <m/>
    <m/>
    <m/>
    <m/>
    <m/>
    <m/>
    <m/>
    <m/>
    <m/>
  </r>
  <r>
    <x v="3"/>
    <s v="RR-DUT-007.10"/>
    <m/>
    <n v="2017"/>
    <n v="4"/>
    <x v="3"/>
    <d v="2017-07-25T00:00:00"/>
    <d v="2017-08-08T00:00:00"/>
    <n v="14"/>
    <s v="BOTH"/>
    <n v="9.1440000000000001"/>
    <n v="0.41176470588235292"/>
    <n v="0.19607843137254899"/>
    <m/>
    <n v="20.441755000000001"/>
    <n v="0.17052026475499094"/>
    <n v="-0.12138726447273246"/>
    <m/>
    <n v="95.7072"/>
    <n v="1.2578616352201265E-2"/>
    <n v="-6.289308176100631E-3"/>
    <m/>
    <n v="189.40366900000001"/>
    <n v="3.0701753218785731E-2"/>
    <n v="1.4619881754045744E-2"/>
    <m/>
    <n v="45.895484000000003"/>
    <n v="5.6857892166713449E-2"/>
    <n v="-3.8459961661097171E-2"/>
    <m/>
    <m/>
    <m/>
    <m/>
    <m/>
    <n v="17"/>
    <n v="3.4090909090909172E-2"/>
    <n v="3.4090909090909172E-2"/>
    <m/>
    <n v="9.26"/>
    <n v="3.3402922755741159E-2"/>
    <n v="-7.3068893528183965E-3"/>
    <m/>
    <n v="2"/>
    <n v="150"/>
    <n v="24"/>
    <n v="3"/>
    <n v="177"/>
    <m/>
    <m/>
    <m/>
    <m/>
    <m/>
    <m/>
    <m/>
    <m/>
    <m/>
    <m/>
    <m/>
    <m/>
    <m/>
    <m/>
    <m/>
    <m/>
    <m/>
    <m/>
    <m/>
    <m/>
    <m/>
    <m/>
    <m/>
    <m/>
    <m/>
    <m/>
    <m/>
    <m/>
    <m/>
    <m/>
    <m/>
    <m/>
    <m/>
    <m/>
    <m/>
    <m/>
  </r>
  <r>
    <x v="3"/>
    <s v="RR-DUT-007.10"/>
    <m/>
    <n v="2017"/>
    <n v="5"/>
    <x v="4"/>
    <d v="2017-08-08T00:00:00"/>
    <d v="2017-08-22T00:00:00"/>
    <n v="14"/>
    <s v="BOTH"/>
    <n v="9.7536000000000005"/>
    <n v="0.37254901960784315"/>
    <n v="-3.9215686274509776E-2"/>
    <m/>
    <n v="16.951699999999999"/>
    <n v="0.31213872644727331"/>
    <n v="0.14161846169228237"/>
    <m/>
    <n v="93.268799999999999"/>
    <n v="3.7735849056603793E-2"/>
    <n v="2.5157232704402527E-2"/>
    <m/>
    <n v="195.40288000000001"/>
    <n v="0"/>
    <n v="-3.0701753218785731E-2"/>
    <m/>
    <n v="48.391463999999999"/>
    <n v="5.5660518124484746E-3"/>
    <n v="-5.1291840354264977E-2"/>
    <m/>
    <m/>
    <m/>
    <m/>
    <m/>
    <n v="16.2"/>
    <n v="7.9545454545454655E-2"/>
    <n v="4.5454545454545484E-2"/>
    <m/>
    <n v="8.5500000000000007"/>
    <n v="0.10751565762004169"/>
    <n v="7.4112734864300533E-2"/>
    <m/>
    <n v="2"/>
    <n v="168"/>
    <n v="18"/>
    <n v="3"/>
    <n v="189"/>
    <m/>
    <m/>
    <m/>
    <m/>
    <m/>
    <m/>
    <m/>
    <m/>
    <m/>
    <m/>
    <m/>
    <m/>
    <m/>
    <m/>
    <m/>
    <m/>
    <m/>
    <m/>
    <m/>
    <m/>
    <m/>
    <m/>
    <m/>
    <m/>
    <m/>
    <m/>
    <m/>
    <m/>
    <m/>
    <m/>
    <m/>
    <m/>
    <m/>
    <m/>
    <m/>
    <m/>
  </r>
  <r>
    <x v="3"/>
    <s v="RR-DUT-007.10"/>
    <m/>
    <n v="2017"/>
    <n v="6"/>
    <x v="5"/>
    <d v="2017-08-22T00:00:00"/>
    <d v="2017-09-06T00:00:00"/>
    <n v="15"/>
    <s v="BOTH"/>
    <n v="8.8391999999999999"/>
    <n v="0.43137254901960786"/>
    <n v="5.8823529411764719E-2"/>
    <m/>
    <n v="12.39326"/>
    <n v="0.4971098115781859"/>
    <n v="0.18497108513091259"/>
    <m/>
    <n v="95.0976"/>
    <n v="1.8867924528301896E-2"/>
    <n v="-1.8867924528301896E-2"/>
    <m/>
    <n v="194.40301099999999"/>
    <n v="5.1169614286136322E-3"/>
    <n v="5.1169614286136322E-3"/>
    <m/>
    <n v="48.662320999999999"/>
    <n v="0"/>
    <n v="-5.5660518124484746E-3"/>
    <m/>
    <m/>
    <m/>
    <m/>
    <m/>
    <n v="16.399999999999999"/>
    <n v="6.8181818181818343E-2"/>
    <n v="-1.1363636363636312E-2"/>
    <m/>
    <n v="8.92"/>
    <n v="6.8893528183716093E-2"/>
    <n v="-3.8622129436325592E-2"/>
    <m/>
    <n v="2"/>
    <n v="98"/>
    <n v="12"/>
    <n v="0"/>
    <n v="110"/>
    <m/>
    <m/>
    <m/>
    <m/>
    <m/>
    <m/>
    <m/>
    <m/>
    <m/>
    <m/>
    <m/>
    <m/>
    <m/>
    <m/>
    <m/>
    <m/>
    <m/>
    <m/>
    <m/>
    <m/>
    <m/>
    <m/>
    <m/>
    <m/>
    <m/>
    <m/>
    <m/>
    <m/>
    <m/>
    <m/>
    <m/>
    <m/>
    <m/>
    <m/>
    <m/>
    <m/>
  </r>
  <r>
    <x v="3"/>
    <s v="RR-DUT-007.10"/>
    <m/>
    <n v="2017"/>
    <n v="7"/>
    <x v="6"/>
    <d v="2017-09-06T00:00:00"/>
    <d v="2017-09-19T00:00:00"/>
    <n v="13"/>
    <s v="BOTH"/>
    <n v="7.62"/>
    <n v="0.50980392156862742"/>
    <n v="7.8431372549019551E-2"/>
    <m/>
    <n v="9.5442330000000002"/>
    <n v="0.61271682094043889"/>
    <n v="0.11560700936225299"/>
    <m/>
    <n v="96.012"/>
    <n v="9.4339622641509482E-3"/>
    <n v="-9.4339622641509482E-3"/>
    <m/>
    <n v="191.97475900000001"/>
    <n v="1.7543861175434078E-2"/>
    <n v="1.2426899746820446E-2"/>
    <m/>
    <n v="46.225929999999998"/>
    <n v="5.0067299502627519E-2"/>
    <n v="5.0067299502627519E-2"/>
    <m/>
    <m/>
    <m/>
    <m/>
    <m/>
    <n v="17.100000000000001"/>
    <n v="2.8409090909090908E-2"/>
    <n v="-3.9772727272727432E-2"/>
    <m/>
    <n v="7.04"/>
    <n v="0.26513569937369519"/>
    <n v="0.19624217118997911"/>
    <m/>
    <n v="2"/>
    <n v="120"/>
    <n v="15"/>
    <n v="2"/>
    <n v="137"/>
    <m/>
    <m/>
    <m/>
    <m/>
    <m/>
    <m/>
    <m/>
    <m/>
    <m/>
    <m/>
    <m/>
    <m/>
    <m/>
    <m/>
    <m/>
    <m/>
    <m/>
    <m/>
    <m/>
    <m/>
    <m/>
    <m/>
    <m/>
    <m/>
    <m/>
    <m/>
    <m/>
    <m/>
    <m/>
    <m/>
    <m/>
    <m/>
    <m/>
    <m/>
    <m/>
    <m/>
  </r>
  <r>
    <x v="3"/>
    <s v="RR-DUT-007.10"/>
    <m/>
    <n v="2017"/>
    <n v="8"/>
    <x v="7"/>
    <d v="2017-09-19T00:00:00"/>
    <d v="2017-10-02T00:00:00"/>
    <n v="13"/>
    <s v="BOTH"/>
    <n v="7.0103999999999997"/>
    <n v="0.5490196078431373"/>
    <n v="3.9215686274509887E-2"/>
    <m/>
    <n v="9.045655"/>
    <n v="0.6329479775822725"/>
    <n v="2.0231156641833614E-2"/>
    <m/>
    <n v="95.0976"/>
    <n v="1.8867924528301896E-2"/>
    <n v="9.4339622641509482E-3"/>
    <m/>
    <n v="194.97436500000001"/>
    <n v="2.1929820072252998E-3"/>
    <n v="-1.5350879168208778E-2"/>
    <m/>
    <n v="48.508200000000002"/>
    <n v="3.1671526723930084E-3"/>
    <n v="-4.690014683023451E-2"/>
    <m/>
    <m/>
    <m/>
    <m/>
    <m/>
    <n v="13.8"/>
    <n v="0.21590909090909094"/>
    <n v="0.18750000000000003"/>
    <m/>
    <n v="8.07"/>
    <n v="0.15762004175365343"/>
    <n v="-0.10751565762004175"/>
    <m/>
    <n v="2"/>
    <n v="141"/>
    <n v="27"/>
    <n v="2"/>
    <n v="170"/>
    <m/>
    <m/>
    <m/>
    <m/>
    <m/>
    <m/>
    <m/>
    <m/>
    <m/>
    <m/>
    <m/>
    <m/>
    <m/>
    <m/>
    <m/>
    <m/>
    <m/>
    <m/>
    <m/>
    <m/>
    <m/>
    <m/>
    <m/>
    <m/>
    <m/>
    <m/>
    <m/>
    <m/>
    <m/>
    <m/>
    <m/>
    <m/>
    <m/>
    <m/>
    <m/>
    <m/>
  </r>
  <r>
    <x v="3"/>
    <s v="RR-DUT-007.10"/>
    <m/>
    <n v="2017"/>
    <n v="9"/>
    <x v="8"/>
    <d v="2017-10-02T00:00:00"/>
    <d v="2017-10-16T00:00:00"/>
    <n v="14"/>
    <s v="BOTH"/>
    <n v="7.0103999999999997"/>
    <n v="0.5490196078431373"/>
    <n v="0"/>
    <m/>
    <n v="10.683845"/>
    <n v="0.56647396850227816"/>
    <n v="-6.6474009079994345E-2"/>
    <m/>
    <n v="95.0976"/>
    <n v="1.8867924528301896E-2"/>
    <n v="0"/>
    <m/>
    <n v="191.83192099999999"/>
    <n v="1.8274853471965287E-2"/>
    <n v="1.6081871464739987E-2"/>
    <m/>
    <n v="41.806265000000003"/>
    <n v="0.14089044375832371"/>
    <n v="0.1377232910859307"/>
    <m/>
    <m/>
    <m/>
    <m/>
    <m/>
    <n v="12.6"/>
    <n v="0.28409090909090917"/>
    <n v="6.8181818181818232E-2"/>
    <m/>
    <n v="9.3800000000000008"/>
    <n v="2.0876826722338131E-2"/>
    <n v="-0.13674321503131531"/>
    <m/>
    <n v="1"/>
    <n v="117"/>
    <n v="26"/>
    <n v="2"/>
    <n v="145"/>
    <m/>
    <m/>
    <m/>
    <m/>
    <m/>
    <m/>
    <m/>
    <m/>
    <m/>
    <m/>
    <m/>
    <m/>
    <m/>
    <m/>
    <m/>
    <m/>
    <m/>
    <m/>
    <m/>
    <m/>
    <m/>
    <m/>
    <m/>
    <m/>
    <m/>
    <m/>
    <m/>
    <m/>
    <m/>
    <m/>
    <m/>
    <m/>
    <m/>
    <m/>
    <m/>
    <m/>
  </r>
  <r>
    <x v="3"/>
    <s v="RR-DUT-007.10"/>
    <m/>
    <n v="2017"/>
    <n v="10"/>
    <x v="9"/>
    <m/>
    <m/>
    <n v="0"/>
    <s v="BOTH"/>
    <n v="6.0960000000000001"/>
    <n v="0.60784313725490191"/>
    <n v="5.8823529411764608E-2"/>
    <m/>
    <n v="6.8376609999999998"/>
    <n v="0.72254333172591467"/>
    <n v="0.15606936322363651"/>
    <m/>
    <n v="92.659199999999998"/>
    <n v="4.4025157232704427E-2"/>
    <n v="2.5157232704402531E-2"/>
    <m/>
    <n v="183.97581099999999"/>
    <n v="5.8479532133815106E-2"/>
    <n v="4.0204678661849819E-2"/>
    <m/>
    <n v="40.935304000000002"/>
    <n v="0.15878850086086105"/>
    <n v="1.7898057102537335E-2"/>
    <m/>
    <m/>
    <m/>
    <m/>
    <m/>
    <n v="9.4"/>
    <n v="0.46590909090909094"/>
    <n v="0.18181818181818177"/>
    <m/>
    <n v="9.58"/>
    <n v="0"/>
    <n v="-2.0876826722338131E-2"/>
    <m/>
    <n v="1"/>
    <n v="120"/>
    <n v="24"/>
    <n v="3"/>
    <n v="147"/>
    <m/>
    <m/>
    <m/>
    <m/>
    <m/>
    <m/>
    <m/>
    <m/>
    <m/>
    <m/>
    <m/>
    <m/>
    <m/>
    <m/>
    <m/>
    <m/>
    <m/>
    <m/>
    <m/>
    <m/>
    <m/>
    <m/>
    <m/>
    <m/>
    <m/>
    <m/>
    <m/>
    <m/>
    <m/>
    <m/>
    <m/>
    <m/>
    <m/>
    <m/>
    <m/>
    <m/>
  </r>
  <r>
    <x v="4"/>
    <s v="RR-GRE-012.04"/>
    <m/>
    <n v="2017"/>
    <n v="1"/>
    <x v="10"/>
    <d v="2017-06-08T00:00:00"/>
    <d v="2017-06-26T00:00:00"/>
    <n v="18"/>
    <m/>
    <n v="7.0103999999999997"/>
    <m/>
    <m/>
    <n v="1.524"/>
    <n v="13.535966999999999"/>
    <m/>
    <m/>
    <n v="5.2799860000000001"/>
    <n v="61.264800000000001"/>
    <m/>
    <m/>
    <n v="51.816000000000003"/>
    <n v="84.625547999999995"/>
    <m/>
    <m/>
    <n v="62.416184000000001"/>
    <n v="16.565367999999999"/>
    <m/>
    <m/>
    <n v="8.9414820000000006"/>
    <m/>
    <m/>
    <m/>
    <m/>
    <n v="14.9"/>
    <m/>
    <m/>
    <n v="18.3"/>
    <n v="9.01"/>
    <m/>
    <m/>
    <n v="5.68"/>
    <n v="2"/>
    <m/>
    <m/>
    <m/>
    <m/>
    <m/>
    <m/>
    <m/>
    <m/>
    <m/>
    <m/>
    <m/>
    <m/>
    <m/>
    <m/>
    <m/>
    <m/>
    <m/>
    <m/>
    <m/>
    <m/>
    <m/>
    <m/>
    <m/>
    <m/>
    <m/>
    <m/>
    <m/>
    <m/>
    <m/>
    <m/>
    <m/>
    <m/>
    <m/>
    <m/>
    <m/>
    <m/>
    <m/>
    <m/>
    <m/>
    <m/>
  </r>
  <r>
    <x v="4"/>
    <s v="RR-GRE-012.04"/>
    <m/>
    <n v="2017"/>
    <n v="2"/>
    <x v="11"/>
    <d v="2017-06-26T00:00:00"/>
    <d v="2017-07-10T00:00:00"/>
    <n v="14"/>
    <s v="BOTH"/>
    <n v="4.8768000000000002"/>
    <n v="0.30434782608695649"/>
    <n v="0.30434782608695649"/>
    <m/>
    <n v="14.783963"/>
    <n v="0"/>
    <n v="0"/>
    <m/>
    <n v="59.7408"/>
    <n v="2.4875621890547279E-2"/>
    <n v="2.4875621890547279E-2"/>
    <m/>
    <n v="77.775139999999993"/>
    <n v="8.094964419019185E-2"/>
    <n v="8.094964419019185E-2"/>
    <m/>
    <n v="14.075340000000001"/>
    <n v="0.15031528427258598"/>
    <n v="0.15031528427258598"/>
    <m/>
    <m/>
    <m/>
    <m/>
    <m/>
    <n v="17.399999999999999"/>
    <n v="4.9180327868852576E-2"/>
    <n v="4.9180327868852576E-2"/>
    <m/>
    <n v="7.91"/>
    <n v="0.12208657047724747"/>
    <n v="0.12208657047724747"/>
    <m/>
    <n v="2"/>
    <n v="32"/>
    <n v="56"/>
    <n v="0"/>
    <n v="88"/>
    <m/>
    <m/>
    <m/>
    <m/>
    <m/>
    <m/>
    <m/>
    <m/>
    <m/>
    <m/>
    <m/>
    <m/>
    <m/>
    <m/>
    <m/>
    <m/>
    <m/>
    <m/>
    <m/>
    <m/>
    <m/>
    <m/>
    <m/>
    <m/>
    <m/>
    <m/>
    <m/>
    <m/>
    <m/>
    <m/>
    <m/>
    <m/>
    <m/>
    <m/>
    <m/>
    <m/>
  </r>
  <r>
    <x v="4"/>
    <s v="RR-GRE-012.04"/>
    <m/>
    <n v="2017"/>
    <n v="3"/>
    <x v="12"/>
    <d v="2017-07-10T00:00:00"/>
    <d v="2017-07-24T00:00:00"/>
    <n v="14"/>
    <s v="BOTH"/>
    <n v="4.5720000000000001"/>
    <n v="0.34782608695652173"/>
    <n v="4.3478260869565244E-2"/>
    <m/>
    <n v="14.495964000000001"/>
    <n v="1.9480500593785255E-2"/>
    <n v="1.9480500593785255E-2"/>
    <m/>
    <n v="59.1312"/>
    <n v="3.4825870646766191E-2"/>
    <n v="9.9502487562189122E-3"/>
    <m/>
    <n v="71.675128999999998"/>
    <n v="0.15303202526972112"/>
    <n v="7.2082381079529273E-2"/>
    <m/>
    <n v="11.414825"/>
    <n v="0.31092234111551276"/>
    <n v="0.16060705684292678"/>
    <m/>
    <m/>
    <m/>
    <m/>
    <m/>
    <n v="16.7"/>
    <n v="8.7431693989071108E-2"/>
    <n v="3.8251366120218531E-2"/>
    <m/>
    <n v="7.32"/>
    <n v="0.18756936736958929"/>
    <n v="6.5482796892341821E-2"/>
    <m/>
    <n v="2"/>
    <n v="46"/>
    <n v="54"/>
    <n v="0"/>
    <n v="100"/>
    <m/>
    <m/>
    <m/>
    <m/>
    <m/>
    <m/>
    <m/>
    <m/>
    <m/>
    <m/>
    <m/>
    <m/>
    <m/>
    <m/>
    <m/>
    <m/>
    <m/>
    <m/>
    <m/>
    <m/>
    <m/>
    <m/>
    <m/>
    <m/>
    <m/>
    <m/>
    <m/>
    <m/>
    <m/>
    <m/>
    <m/>
    <m/>
    <m/>
    <m/>
    <m/>
    <m/>
  </r>
  <r>
    <x v="4"/>
    <s v="RR-GRE-012.04"/>
    <m/>
    <n v="2017"/>
    <n v="4"/>
    <x v="13"/>
    <d v="2017-07-24T00:00:00"/>
    <d v="2017-08-07T00:00:00"/>
    <n v="14"/>
    <s v="BOTH"/>
    <n v="3.3527999999999998"/>
    <n v="0.52173913043478259"/>
    <n v="0.17391304347826086"/>
    <m/>
    <n v="13.151966"/>
    <n v="0.11038968374041522"/>
    <n v="9.0909183146629963E-2"/>
    <m/>
    <n v="56.083199999999998"/>
    <n v="8.4577114427860742E-2"/>
    <n v="4.9751243781094551E-2"/>
    <m/>
    <n v="69.932269000000005"/>
    <n v="0.17362698791622586"/>
    <n v="2.0594962646504733E-2"/>
    <m/>
    <n v="11.963228000000001"/>
    <n v="0.27781694919183192"/>
    <n v="-3.3105391923680838E-2"/>
    <m/>
    <m/>
    <m/>
    <m/>
    <m/>
    <n v="18.100000000000001"/>
    <n v="1.092896174863384E-2"/>
    <n v="-7.6502732240437271E-2"/>
    <m/>
    <n v="7.14"/>
    <n v="0.20754716981132076"/>
    <n v="1.9977802441731474E-2"/>
    <m/>
    <n v="2"/>
    <n v="44"/>
    <n v="36"/>
    <n v="0"/>
    <n v="80"/>
    <m/>
    <m/>
    <m/>
    <m/>
    <m/>
    <m/>
    <m/>
    <m/>
    <m/>
    <m/>
    <m/>
    <m/>
    <m/>
    <m/>
    <m/>
    <m/>
    <m/>
    <m/>
    <m/>
    <m/>
    <m/>
    <m/>
    <m/>
    <m/>
    <m/>
    <m/>
    <m/>
    <m/>
    <m/>
    <m/>
    <m/>
    <m/>
    <m/>
    <m/>
    <m/>
    <m/>
  </r>
  <r>
    <x v="4"/>
    <s v="RR-GRE-012.04"/>
    <m/>
    <n v="2017"/>
    <n v="5"/>
    <x v="14"/>
    <d v="2017-08-07T00:00:00"/>
    <d v="2017-08-21T00:00:00"/>
    <n v="14"/>
    <s v="BOTH"/>
    <n v="2.7431999999999999"/>
    <n v="0.60869565217391308"/>
    <n v="8.6956521739130488E-2"/>
    <m/>
    <n v="11.519971999999999"/>
    <n v="0.22077916455824467"/>
    <n v="0.11038948081782946"/>
    <m/>
    <n v="51.816000000000003"/>
    <n v="0.154228855721393"/>
    <n v="6.9651741293532257E-2"/>
    <m/>
    <n v="66.664406"/>
    <n v="0.21224254878680368"/>
    <n v="3.8615560870577825E-2"/>
    <m/>
    <n v="10.210440999999999"/>
    <n v="0.38362727589269374"/>
    <n v="0.10581032670086182"/>
    <m/>
    <m/>
    <m/>
    <m/>
    <m/>
    <n v="16.600000000000001"/>
    <n v="9.2896174863387942E-2"/>
    <n v="8.1967213114754106E-2"/>
    <m/>
    <n v="6.65"/>
    <n v="0.26193118756936729"/>
    <n v="5.4384017758046521E-2"/>
    <m/>
    <n v="1"/>
    <n v="36"/>
    <n v="28"/>
    <n v="0"/>
    <n v="64"/>
    <m/>
    <m/>
    <m/>
    <m/>
    <m/>
    <m/>
    <m/>
    <m/>
    <m/>
    <m/>
    <m/>
    <m/>
    <m/>
    <m/>
    <m/>
    <m/>
    <m/>
    <m/>
    <m/>
    <m/>
    <m/>
    <m/>
    <m/>
    <m/>
    <m/>
    <m/>
    <m/>
    <m/>
    <m/>
    <m/>
    <m/>
    <m/>
    <m/>
    <m/>
    <m/>
    <m/>
  </r>
  <r>
    <x v="4"/>
    <s v="RR-GRE-012.04"/>
    <m/>
    <n v="2017"/>
    <n v="6"/>
    <x v="15"/>
    <d v="2017-08-21T00:00:00"/>
    <d v="2017-09-05T00:00:00"/>
    <n v="15"/>
    <s v="BOTH"/>
    <n v="3.3527999999999998"/>
    <n v="0.52173913043478259"/>
    <n v="-8.6956521739130488E-2"/>
    <m/>
    <n v="9.5039770000000008"/>
    <n v="0.35714280399646559"/>
    <n v="0.13636363943822091"/>
    <m/>
    <n v="53.34"/>
    <n v="0.12935323383084574"/>
    <n v="-2.4875621890547261E-2"/>
    <m/>
    <n v="67.862622000000002"/>
    <n v="0.19808351492152221"/>
    <n v="-1.4159033865281473E-2"/>
    <m/>
    <n v="9.7734279999999991"/>
    <n v="0.41000839824385432"/>
    <n v="2.638112235116058E-2"/>
    <m/>
    <m/>
    <m/>
    <m/>
    <m/>
    <n v="16.3"/>
    <n v="0.10928961748633879"/>
    <n v="1.6393442622950852E-2"/>
    <m/>
    <n v="6.76"/>
    <n v="0.24972253052164262"/>
    <n v="-1.2208657047724669E-2"/>
    <m/>
    <n v="2"/>
    <n v="36"/>
    <n v="32"/>
    <n v="0"/>
    <n v="68"/>
    <m/>
    <m/>
    <m/>
    <m/>
    <m/>
    <m/>
    <m/>
    <m/>
    <m/>
    <m/>
    <m/>
    <m/>
    <m/>
    <m/>
    <m/>
    <m/>
    <m/>
    <m/>
    <m/>
    <m/>
    <m/>
    <m/>
    <m/>
    <m/>
    <m/>
    <m/>
    <m/>
    <m/>
    <m/>
    <m/>
    <m/>
    <m/>
    <m/>
    <m/>
    <m/>
    <m/>
  </r>
  <r>
    <x v="4"/>
    <s v="RR-GRE-012.04"/>
    <m/>
    <n v="2017"/>
    <n v="7"/>
    <x v="16"/>
    <d v="2017-09-05T00:00:00"/>
    <d v="2017-09-18T00:00:00"/>
    <n v="13"/>
    <s v="BOTH"/>
    <n v="1.524"/>
    <n v="0.78260869565217395"/>
    <n v="0.26086956521739135"/>
    <m/>
    <n v="8.9279779999999995"/>
    <n v="0.39610387282489817"/>
    <n v="3.8961068828432588E-2"/>
    <m/>
    <n v="54.863999999999997"/>
    <n v="0.10447761194029857"/>
    <n v="-2.4875621890547164E-2"/>
    <m/>
    <n v="62.416184000000001"/>
    <n v="0.26244277910023101"/>
    <n v="6.4359264178708797E-2"/>
    <m/>
    <n v="8.9414820000000006"/>
    <n v="0.46023040357449341"/>
    <n v="5.0222005330639086E-2"/>
    <m/>
    <m/>
    <m/>
    <m/>
    <m/>
    <n v="18.3"/>
    <n v="0"/>
    <n v="-0.10928961748633879"/>
    <m/>
    <n v="5.68"/>
    <n v="0.36958934517203107"/>
    <n v="0.11986681465038845"/>
    <m/>
    <n v="2"/>
    <n v="54"/>
    <n v="54"/>
    <n v="2"/>
    <n v="110"/>
    <m/>
    <m/>
    <m/>
    <m/>
    <m/>
    <m/>
    <m/>
    <m/>
    <m/>
    <m/>
    <m/>
    <m/>
    <m/>
    <m/>
    <m/>
    <m/>
    <m/>
    <m/>
    <m/>
    <m/>
    <m/>
    <m/>
    <m/>
    <m/>
    <m/>
    <m/>
    <m/>
    <m/>
    <m/>
    <m/>
    <m/>
    <m/>
    <m/>
    <m/>
    <m/>
    <m/>
  </r>
  <r>
    <x v="4"/>
    <s v="RR-GRE-012.04"/>
    <m/>
    <n v="2017"/>
    <n v="8"/>
    <x v="17"/>
    <d v="2017-09-18T00:00:00"/>
    <d v="2017-10-02T00:00:00"/>
    <n v="14"/>
    <s v="BOTH"/>
    <n v="2.7431999999999999"/>
    <n v="0.60869565217391308"/>
    <n v="-0.17391304347826086"/>
    <m/>
    <n v="8.6399790000000003"/>
    <n v="0.41558437341868343"/>
    <n v="1.9480500593785255E-2"/>
    <m/>
    <n v="55.168799999999997"/>
    <n v="9.9502487562189115E-2"/>
    <n v="-4.9751243781094578E-3"/>
    <m/>
    <n v="63.287613999999998"/>
    <n v="0.25214529777697864"/>
    <n v="-1.0297481323252367E-2"/>
    <m/>
    <n v="9.2109950000000005"/>
    <n v="0.44396073784777973"/>
    <n v="-1.6269665726713678E-2"/>
    <m/>
    <m/>
    <m/>
    <m/>
    <m/>
    <n v="15.5"/>
    <n v="0.15300546448087435"/>
    <n v="0.15300546448087435"/>
    <m/>
    <n v="6.65"/>
    <n v="0.26193118756936729"/>
    <n v="-0.10765815760266378"/>
    <m/>
    <n v="2"/>
    <n v="38"/>
    <n v="24"/>
    <n v="0"/>
    <n v="62"/>
    <m/>
    <m/>
    <m/>
    <m/>
    <m/>
    <m/>
    <m/>
    <m/>
    <m/>
    <m/>
    <m/>
    <m/>
    <m/>
    <m/>
    <m/>
    <m/>
    <m/>
    <m/>
    <m/>
    <m/>
    <m/>
    <m/>
    <m/>
    <m/>
    <m/>
    <m/>
    <m/>
    <m/>
    <m/>
    <m/>
    <m/>
    <m/>
    <m/>
    <m/>
    <m/>
    <m/>
  </r>
  <r>
    <x v="4"/>
    <s v="RR-GRE-012.04"/>
    <m/>
    <n v="2017"/>
    <n v="9"/>
    <x v="8"/>
    <d v="2017-10-02T00:00:00"/>
    <d v="2017-10-16T00:00:00"/>
    <n v="14"/>
    <s v="BOTH"/>
    <n v="3.3527999999999998"/>
    <n v="0.52173913043478259"/>
    <n v="-8.6956521739130488E-2"/>
    <m/>
    <n v="11.999969"/>
    <n v="0.18831175375641834"/>
    <n v="-0.22727261966226509"/>
    <m/>
    <n v="53.035200000000003"/>
    <n v="0.1343283582089552"/>
    <n v="3.482587064676608E-2"/>
    <m/>
    <n v="69.932269000000005"/>
    <n v="0.17362698791622586"/>
    <n v="-7.8518309860752783E-2"/>
    <m/>
    <n v="10.204715"/>
    <n v="0.38397293679198674"/>
    <n v="-5.9987801055792989E-2"/>
    <m/>
    <m/>
    <m/>
    <m/>
    <m/>
    <n v="12.9"/>
    <n v="0.29508196721311475"/>
    <n v="0.1420765027322404"/>
    <m/>
    <n v="7.71"/>
    <n v="0.14428412874583793"/>
    <n v="-0.11764705882352935"/>
    <m/>
    <n v="2"/>
    <n v="33"/>
    <n v="27"/>
    <n v="2"/>
    <n v="62"/>
    <m/>
    <m/>
    <m/>
    <m/>
    <m/>
    <m/>
    <m/>
    <m/>
    <m/>
    <m/>
    <m/>
    <m/>
    <m/>
    <m/>
    <m/>
    <m/>
    <m/>
    <m/>
    <m/>
    <m/>
    <m/>
    <m/>
    <m/>
    <m/>
    <m/>
    <m/>
    <m/>
    <m/>
    <m/>
    <m/>
    <m/>
    <m/>
    <m/>
    <m/>
    <m/>
    <m/>
  </r>
  <r>
    <x v="4"/>
    <s v="RR-GRE-012.04"/>
    <m/>
    <n v="2017"/>
    <n v="10"/>
    <x v="9"/>
    <m/>
    <m/>
    <n v="0"/>
    <s v="BOTH"/>
    <n v="1.524"/>
    <n v="0.78260869565217395"/>
    <n v="0.26086956521739135"/>
    <m/>
    <n v="5.2799860000000001"/>
    <n v="0.6428571960035343"/>
    <n v="0.45454544224711596"/>
    <m/>
    <n v="52.120800000000003"/>
    <n v="0.14925373134328354"/>
    <n v="1.4925373134328346E-2"/>
    <m/>
    <n v="64.159043999999994"/>
    <n v="0.24184781645372627"/>
    <n v="6.8220828537500416E-2"/>
    <m/>
    <n v="9.1911570000000005"/>
    <n v="0.44515829651354555"/>
    <n v="6.1185359721558807E-2"/>
    <m/>
    <m/>
    <m/>
    <m/>
    <m/>
    <n v="11.5"/>
    <n v="0.37158469945355194"/>
    <n v="7.6502732240437188E-2"/>
    <m/>
    <n v="8.1199999999999992"/>
    <n v="9.8779134295227597E-2"/>
    <n v="-4.5504994450610334E-2"/>
    <m/>
    <n v="2"/>
    <n v="36"/>
    <n v="18"/>
    <n v="4"/>
    <n v="58"/>
    <m/>
    <m/>
    <m/>
    <m/>
    <m/>
    <m/>
    <m/>
    <m/>
    <m/>
    <m/>
    <m/>
    <m/>
    <m/>
    <m/>
    <m/>
    <m/>
    <m/>
    <m/>
    <m/>
    <m/>
    <m/>
    <m/>
    <m/>
    <m/>
    <m/>
    <m/>
    <m/>
    <m/>
    <m/>
    <m/>
    <m/>
    <m/>
    <m/>
    <m/>
    <m/>
    <m/>
  </r>
  <r>
    <x v="5"/>
    <s v="RR-GRE-012.79"/>
    <m/>
    <n v="2017"/>
    <n v="1"/>
    <x v="10"/>
    <d v="2017-06-08T00:00:00"/>
    <d v="2017-06-26T00:00:00"/>
    <n v="18"/>
    <m/>
    <m/>
    <m/>
    <m/>
    <n v="0"/>
    <n v="10.769316"/>
    <m/>
    <m/>
    <n v="0"/>
    <n v="67.055999999999997"/>
    <m/>
    <m/>
    <n v="46.634399999999999"/>
    <n v="78.280765000000002"/>
    <m/>
    <m/>
    <n v="28.924768"/>
    <n v="20.131830999999998"/>
    <m/>
    <m/>
    <n v="3.495708"/>
    <m/>
    <m/>
    <m/>
    <m/>
    <n v="14.6"/>
    <m/>
    <m/>
    <n v="18.7"/>
    <n v="9.18"/>
    <m/>
    <m/>
    <n v="3.02"/>
    <n v="2"/>
    <m/>
    <m/>
    <m/>
    <m/>
    <m/>
    <m/>
    <m/>
    <m/>
    <m/>
    <m/>
    <m/>
    <m/>
    <m/>
    <m/>
    <m/>
    <m/>
    <m/>
    <m/>
    <m/>
    <m/>
    <m/>
    <m/>
    <m/>
    <m/>
    <m/>
    <m/>
    <m/>
    <m/>
    <m/>
    <m/>
    <m/>
    <m/>
    <m/>
    <m/>
    <m/>
    <m/>
    <m/>
    <m/>
    <m/>
    <m/>
  </r>
  <r>
    <x v="5"/>
    <s v="RR-GRE-012.79"/>
    <m/>
    <n v="2017"/>
    <n v="2"/>
    <x v="11"/>
    <d v="2017-06-26T00:00:00"/>
    <d v="2017-07-10T00:00:00"/>
    <n v="14"/>
    <s v="BOTH"/>
    <n v="7.9248000000000003"/>
    <m/>
    <m/>
    <m/>
    <n v="9.2475649999999998"/>
    <n v="0.14130433167714646"/>
    <n v="0.14130433167714646"/>
    <m/>
    <n v="64.007999999999996"/>
    <n v="4.5454545454545484E-2"/>
    <n v="4.5454545454545484E-2"/>
    <m/>
    <n v="75.704913000000005"/>
    <n v="3.29052992775428E-2"/>
    <n v="3.29052992775428E-2"/>
    <m/>
    <n v="17.017686999999999"/>
    <n v="0.15468756915354592"/>
    <n v="0.15468756915354592"/>
    <m/>
    <m/>
    <m/>
    <m/>
    <m/>
    <n v="18.7"/>
    <n v="0"/>
    <n v="0"/>
    <m/>
    <n v="9.57"/>
    <n v="0"/>
    <n v="0"/>
    <m/>
    <n v="5"/>
    <n v="42"/>
    <n v="24"/>
    <n v="0"/>
    <n v="66"/>
    <m/>
    <m/>
    <m/>
    <m/>
    <m/>
    <m/>
    <m/>
    <m/>
    <m/>
    <m/>
    <m/>
    <m/>
    <m/>
    <m/>
    <m/>
    <m/>
    <m/>
    <m/>
    <m/>
    <m/>
    <m/>
    <m/>
    <m/>
    <m/>
    <m/>
    <m/>
    <m/>
    <m/>
    <m/>
    <m/>
    <m/>
    <m/>
    <m/>
    <m/>
    <m/>
    <m/>
  </r>
  <r>
    <x v="5"/>
    <s v="RR-GRE-012.79"/>
    <m/>
    <n v="2017"/>
    <n v="3"/>
    <x v="12"/>
    <d v="2017-07-10T00:00:00"/>
    <d v="2017-07-24T00:00:00"/>
    <n v="14"/>
    <s v="BOTH"/>
    <n v="6.7055999999999996"/>
    <n v="0.15384615384615394"/>
    <n v="0.15384615384615394"/>
    <m/>
    <n v="9.6767760000000003"/>
    <n v="0.10144933995808086"/>
    <n v="-3.9854991719065591E-2"/>
    <m/>
    <n v="63.093600000000002"/>
    <n v="5.909090909090902E-2"/>
    <n v="1.3636363636363537E-2"/>
    <m/>
    <n v="75.076656"/>
    <n v="4.0930987324919503E-2"/>
    <n v="8.0256880473767028E-3"/>
    <m/>
    <n v="16.132753000000001"/>
    <n v="0.19864452468332353"/>
    <n v="4.3956955529777603E-2"/>
    <m/>
    <m/>
    <m/>
    <m/>
    <m/>
    <n v="16.899999999999999"/>
    <n v="9.6256684491978647E-2"/>
    <n v="9.6256684491978647E-2"/>
    <m/>
    <n v="7.22"/>
    <n v="0.24555903866248699"/>
    <n v="0.24555903866248699"/>
    <m/>
    <n v="4"/>
    <n v="56"/>
    <n v="40"/>
    <n v="0"/>
    <n v="96"/>
    <m/>
    <m/>
    <m/>
    <m/>
    <m/>
    <m/>
    <m/>
    <m/>
    <m/>
    <m/>
    <m/>
    <m/>
    <m/>
    <m/>
    <m/>
    <m/>
    <m/>
    <m/>
    <m/>
    <m/>
    <m/>
    <m/>
    <m/>
    <m/>
    <m/>
    <m/>
    <m/>
    <m/>
    <m/>
    <m/>
    <m/>
    <m/>
    <m/>
    <m/>
    <m/>
    <m/>
  </r>
  <r>
    <x v="5"/>
    <s v="RR-GRE-012.79"/>
    <m/>
    <n v="2017"/>
    <n v="4"/>
    <x v="13"/>
    <d v="2017-07-24T00:00:00"/>
    <d v="2017-08-07T00:00:00"/>
    <n v="14"/>
    <s v="BOTH"/>
    <n v="5.7911999999999999"/>
    <n v="0.26923076923076927"/>
    <n v="0.11538461538461534"/>
    <m/>
    <n v="7.3356199999999996"/>
    <n v="0.31884067660378806"/>
    <n v="0.2173913366457072"/>
    <m/>
    <n v="61.569600000000001"/>
    <n v="8.1818181818181762E-2"/>
    <n v="2.2727272727272742E-2"/>
    <m/>
    <n v="74.888178999999994"/>
    <n v="4.3338692461679554E-2"/>
    <n v="2.4077051367600508E-3"/>
    <m/>
    <n v="15.179216"/>
    <n v="0.24600916826691016"/>
    <n v="4.7364643583586635E-2"/>
    <m/>
    <m/>
    <m/>
    <m/>
    <m/>
    <n v="18.600000000000001"/>
    <n v="5.3475935828875866E-3"/>
    <n v="-9.0909090909091064E-2"/>
    <m/>
    <n v="7.82"/>
    <n v="0.18286311389759666"/>
    <n v="-6.2695924764890332E-2"/>
    <m/>
    <n v="2"/>
    <n v="42"/>
    <n v="70"/>
    <n v="0"/>
    <n v="112"/>
    <m/>
    <m/>
    <m/>
    <m/>
    <m/>
    <m/>
    <m/>
    <m/>
    <m/>
    <m/>
    <m/>
    <m/>
    <m/>
    <m/>
    <m/>
    <m/>
    <m/>
    <m/>
    <m/>
    <m/>
    <m/>
    <m/>
    <m/>
    <m/>
    <m/>
    <m/>
    <m/>
    <m/>
    <m/>
    <m/>
    <m/>
    <m/>
    <m/>
    <m/>
    <m/>
    <m/>
  </r>
  <r>
    <x v="5"/>
    <s v="RR-GRE-012.79"/>
    <m/>
    <n v="2017"/>
    <n v="5"/>
    <x v="14"/>
    <d v="2017-08-07T00:00:00"/>
    <d v="2017-08-21T00:00:00"/>
    <n v="14"/>
    <s v="BOTH"/>
    <n v="4.8768000000000002"/>
    <n v="0.38461538461538458"/>
    <n v="0.11538461538461531"/>
    <m/>
    <n v="7.413659"/>
    <n v="0.31159425538260738"/>
    <n v="-7.2464212211806878E-3"/>
    <m/>
    <n v="61.264800000000001"/>
    <n v="8.6363636363636309E-2"/>
    <n v="4.545454545454547E-3"/>
    <m/>
    <n v="75.202308000000002"/>
    <n v="3.9325842050726E-2"/>
    <n v="-4.0128504109535543E-3"/>
    <m/>
    <n v="14.698499"/>
    <n v="0.26988762224360013"/>
    <n v="2.3878453976689973E-2"/>
    <m/>
    <m/>
    <m/>
    <m/>
    <m/>
    <n v="16.600000000000001"/>
    <n v="0.1122994652406416"/>
    <n v="0.10695187165775402"/>
    <m/>
    <n v="7.58"/>
    <n v="0.20794148380355279"/>
    <n v="2.5078369905956133E-2"/>
    <m/>
    <n v="2"/>
    <n v="52"/>
    <n v="24"/>
    <n v="0"/>
    <n v="76"/>
    <m/>
    <m/>
    <m/>
    <m/>
    <m/>
    <m/>
    <m/>
    <m/>
    <m/>
    <m/>
    <m/>
    <m/>
    <m/>
    <m/>
    <m/>
    <m/>
    <m/>
    <m/>
    <m/>
    <m/>
    <m/>
    <m/>
    <m/>
    <m/>
    <m/>
    <m/>
    <m/>
    <m/>
    <m/>
    <m/>
    <m/>
    <m/>
    <m/>
    <m/>
    <m/>
    <m/>
  </r>
  <r>
    <x v="5"/>
    <s v="RR-GRE-012.79"/>
    <m/>
    <n v="2017"/>
    <n v="6"/>
    <x v="15"/>
    <d v="2017-08-21T00:00:00"/>
    <d v="2017-09-05T00:00:00"/>
    <n v="15"/>
    <s v="UP ONLY"/>
    <n v="5.7911999999999999"/>
    <n v="0.26923076923076927"/>
    <n v="-0.11538461538461531"/>
    <m/>
    <n v="6.4771970000000003"/>
    <n v="0.39855075289832703"/>
    <n v="8.6956497515719655E-2"/>
    <m/>
    <n v="58.8264"/>
    <n v="0.1227272727272727"/>
    <n v="3.636363636363639E-2"/>
    <m/>
    <n v="72.123851000000002"/>
    <n v="7.8651684101451999E-2"/>
    <n v="3.9325842050726E-2"/>
    <m/>
    <n v="13.876973"/>
    <n v="0.31069493877630899"/>
    <n v="4.0807316532708859E-2"/>
    <m/>
    <m/>
    <m/>
    <m/>
    <m/>
    <n v="16.399999999999999"/>
    <n v="0.12299465240641716"/>
    <n v="1.0695187165775555E-2"/>
    <m/>
    <n v="7.33"/>
    <n v="0.23406478578892373"/>
    <n v="2.6123301985370939E-2"/>
    <m/>
    <n v="2"/>
    <n v="69"/>
    <n v="24"/>
    <n v="2"/>
    <n v="95"/>
    <m/>
    <m/>
    <m/>
    <m/>
    <m/>
    <m/>
    <m/>
    <m/>
    <m/>
    <m/>
    <m/>
    <m/>
    <m/>
    <m/>
    <m/>
    <m/>
    <m/>
    <m/>
    <m/>
    <m/>
    <m/>
    <m/>
    <m/>
    <m/>
    <m/>
    <m/>
    <m/>
    <m/>
    <m/>
    <m/>
    <m/>
    <m/>
    <m/>
    <m/>
    <m/>
    <m/>
  </r>
  <r>
    <x v="5"/>
    <s v="RR-GRE-012.79"/>
    <m/>
    <n v="2017"/>
    <n v="7"/>
    <x v="16"/>
    <d v="2017-09-05T00:00:00"/>
    <d v="2017-09-18T00:00:00"/>
    <n v="13"/>
    <s v="NEITHER"/>
    <n v="0"/>
    <n v="1"/>
    <n v="0.73076923076923073"/>
    <m/>
    <n v="0"/>
    <n v="1"/>
    <n v="0.60144924710167302"/>
    <m/>
    <n v="47.244"/>
    <n v="0.29545454545454541"/>
    <n v="0.17272727272727273"/>
    <m/>
    <n v="31.628478000000001"/>
    <n v="0.59596105122375853"/>
    <n v="0.51730936712230657"/>
    <m/>
    <n v="3.7235849999999999"/>
    <n v="0.81503992359164945"/>
    <n v="0.50434498481534051"/>
    <m/>
    <m/>
    <m/>
    <m/>
    <m/>
    <n v="18"/>
    <n v="3.7433155080213866E-2"/>
    <n v="-8.5561497326203301E-2"/>
    <m/>
    <n v="3.02"/>
    <n v="0.68443051201671901"/>
    <n v="0.45036572622779525"/>
    <m/>
    <n v="2"/>
    <n v="52"/>
    <n v="28"/>
    <n v="0"/>
    <n v="80"/>
    <m/>
    <m/>
    <m/>
    <m/>
    <m/>
    <m/>
    <m/>
    <m/>
    <m/>
    <m/>
    <m/>
    <m/>
    <m/>
    <m/>
    <m/>
    <m/>
    <m/>
    <m/>
    <m/>
    <m/>
    <m/>
    <m/>
    <m/>
    <m/>
    <m/>
    <m/>
    <m/>
    <m/>
    <m/>
    <m/>
    <m/>
    <m/>
    <m/>
    <m/>
    <m/>
    <m/>
  </r>
  <r>
    <x v="5"/>
    <s v="RR-GRE-012.79"/>
    <m/>
    <n v="2017"/>
    <n v="8"/>
    <x v="17"/>
    <d v="2017-09-18T00:00:00"/>
    <d v="2017-10-02T00:00:00"/>
    <n v="14"/>
    <s v="NEITHER"/>
    <n v="0"/>
    <n v="1"/>
    <n v="0"/>
    <m/>
    <n v="0"/>
    <n v="1"/>
    <n v="0"/>
    <m/>
    <n v="47.5488"/>
    <n v="0.29090909090909089"/>
    <n v="-4.5454545454545192E-3"/>
    <m/>
    <n v="29.886313999999999"/>
    <n v="0.61821637793141138"/>
    <n v="2.2255326707652845E-2"/>
    <m/>
    <n v="3.495708"/>
    <n v="0.82635916226397887"/>
    <n v="1.1319238672329424E-2"/>
    <m/>
    <m/>
    <m/>
    <m/>
    <m/>
    <n v="15.8"/>
    <n v="0.15508021390374324"/>
    <n v="0.11764705882352938"/>
    <m/>
    <n v="4.1900000000000004"/>
    <n v="0.56217345872518287"/>
    <n v="-0.12225705329153613"/>
    <m/>
    <n v="2"/>
    <n v="66"/>
    <n v="16"/>
    <n v="0"/>
    <n v="82"/>
    <m/>
    <m/>
    <m/>
    <m/>
    <m/>
    <m/>
    <m/>
    <m/>
    <m/>
    <m/>
    <m/>
    <m/>
    <m/>
    <m/>
    <m/>
    <m/>
    <m/>
    <m/>
    <m/>
    <m/>
    <m/>
    <m/>
    <m/>
    <m/>
    <m/>
    <m/>
    <m/>
    <m/>
    <m/>
    <m/>
    <m/>
    <m/>
    <m/>
    <m/>
    <m/>
    <m/>
  </r>
  <r>
    <x v="5"/>
    <s v="RR-GRE-012.79"/>
    <m/>
    <n v="2017"/>
    <n v="9"/>
    <x v="8"/>
    <d v="2017-10-02T00:00:00"/>
    <d v="2017-10-16T00:00:00"/>
    <n v="14"/>
    <s v="BOTH"/>
    <n v="5.4863999999999997"/>
    <n v="0.30769230769230776"/>
    <n v="-0.69230769230769229"/>
    <m/>
    <n v="8.1940449999999991"/>
    <n v="0.23913041459643311"/>
    <n v="-0.76086958540356686"/>
    <m/>
    <n v="60.96"/>
    <n v="9.0909090909090856E-2"/>
    <n v="-0.20000000000000004"/>
    <m/>
    <n v="75.202308000000002"/>
    <n v="3.9325842050726E-2"/>
    <n v="-0.5788905358806854"/>
    <m/>
    <n v="15.586712"/>
    <n v="0.22576779032170488"/>
    <n v="-0.60059137194227397"/>
    <m/>
    <m/>
    <m/>
    <m/>
    <m/>
    <n v="12.9"/>
    <n v="0.31016042780748659"/>
    <n v="0.15508021390374335"/>
    <m/>
    <n v="8.64"/>
    <n v="9.7178683385579903E-2"/>
    <n v="-0.46499477533960298"/>
    <m/>
    <n v="2"/>
    <n v="26"/>
    <n v="16"/>
    <n v="0"/>
    <n v="42"/>
    <m/>
    <m/>
    <m/>
    <m/>
    <m/>
    <m/>
    <m/>
    <m/>
    <m/>
    <m/>
    <m/>
    <m/>
    <m/>
    <m/>
    <m/>
    <m/>
    <m/>
    <m/>
    <m/>
    <m/>
    <m/>
    <m/>
    <m/>
    <m/>
    <m/>
    <m/>
    <m/>
    <m/>
    <m/>
    <m/>
    <m/>
    <m/>
    <m/>
    <m/>
    <m/>
    <m/>
  </r>
  <r>
    <x v="5"/>
    <s v="RR-GRE-012.79"/>
    <m/>
    <n v="2017"/>
    <n v="10"/>
    <x v="9"/>
    <m/>
    <m/>
    <n v="0"/>
    <s v="NEITHER"/>
    <n v="0"/>
    <n v="1"/>
    <n v="0.69230769230769229"/>
    <m/>
    <n v="0"/>
    <n v="1"/>
    <n v="0.76086958540356686"/>
    <m/>
    <n v="46.634399999999999"/>
    <n v="0.30454545454545451"/>
    <n v="0.21363636363636365"/>
    <m/>
    <n v="28.924768"/>
    <n v="0.63049967638921256"/>
    <n v="0.59117383433848658"/>
    <m/>
    <n v="3.5044629999999999"/>
    <n v="0.82592427881994435"/>
    <n v="0.60015648849823944"/>
    <m/>
    <m/>
    <m/>
    <m/>
    <m/>
    <n v="11.3"/>
    <n v="0.39572192513368976"/>
    <n v="8.5561497326203162E-2"/>
    <m/>
    <n v="6.73"/>
    <n v="0.29676071055381398"/>
    <n v="0.19958202716823409"/>
    <m/>
    <n v="2"/>
    <n v="26"/>
    <n v="8"/>
    <n v="0"/>
    <n v="34"/>
    <m/>
    <m/>
    <m/>
    <m/>
    <m/>
    <m/>
    <m/>
    <m/>
    <m/>
    <m/>
    <m/>
    <m/>
    <m/>
    <m/>
    <m/>
    <m/>
    <m/>
    <m/>
    <m/>
    <m/>
    <m/>
    <m/>
    <m/>
    <m/>
    <m/>
    <m/>
    <m/>
    <m/>
    <m/>
    <m/>
    <m/>
    <m/>
    <m/>
    <m/>
    <m/>
    <m/>
  </r>
  <r>
    <x v="6"/>
    <s v="RR-GRE-013.91"/>
    <m/>
    <n v="2017"/>
    <n v="1"/>
    <x v="18"/>
    <d v="2017-06-12T00:00:00"/>
    <d v="2017-06-26T00:00:00"/>
    <n v="14"/>
    <m/>
    <n v="3.96"/>
    <m/>
    <m/>
    <n v="0"/>
    <n v="9.4816800000000008"/>
    <m/>
    <m/>
    <n v="2.3832710000000001"/>
    <n v="61.264800000000001"/>
    <m/>
    <m/>
    <n v="49.377600000000001"/>
    <n v="45.326445"/>
    <m/>
    <m/>
    <n v="27.703675"/>
    <n v="10.914232"/>
    <m/>
    <m/>
    <n v="4.3275860000000002"/>
    <m/>
    <m/>
    <m/>
    <m/>
    <n v="13.6"/>
    <m/>
    <m/>
    <n v="17.5"/>
    <n v="8.32"/>
    <m/>
    <m/>
    <n v="1.97"/>
    <n v="2"/>
    <m/>
    <m/>
    <m/>
    <m/>
    <m/>
    <m/>
    <m/>
    <m/>
    <m/>
    <m/>
    <m/>
    <m/>
    <m/>
    <m/>
    <m/>
    <m/>
    <m/>
    <m/>
    <m/>
    <m/>
    <m/>
    <m/>
    <m/>
    <m/>
    <m/>
    <m/>
    <m/>
    <m/>
    <m/>
    <m/>
    <m/>
    <m/>
    <m/>
    <m/>
    <m/>
    <m/>
    <m/>
    <m/>
    <m/>
    <m/>
  </r>
  <r>
    <x v="6"/>
    <s v="RR-GRE-013.91"/>
    <m/>
    <n v="2017"/>
    <n v="2"/>
    <x v="11"/>
    <d v="2017-06-26T00:00:00"/>
    <d v="2017-07-10T00:00:00"/>
    <n v="14"/>
    <s v="BOTH"/>
    <n v="5.4863999999999997"/>
    <n v="0"/>
    <n v="0"/>
    <m/>
    <n v="8.8963900000000002"/>
    <n v="6.1728512246774885E-2"/>
    <n v="6.1728512246774885E-2"/>
    <m/>
    <n v="66.751199999999997"/>
    <n v="0"/>
    <n v="0"/>
    <m/>
    <n v="43.206862999999998"/>
    <n v="4.6762590801021374E-2"/>
    <n v="4.6762590801021374E-2"/>
    <m/>
    <n v="9.070449"/>
    <n v="0.16893382878428828"/>
    <n v="0.16893382878428828"/>
    <m/>
    <m/>
    <m/>
    <m/>
    <m/>
    <n v="17.5"/>
    <n v="0"/>
    <n v="0"/>
    <m/>
    <n v="7.33"/>
    <n v="0.11899038461538464"/>
    <n v="0.11899038461538464"/>
    <m/>
    <n v="2"/>
    <n v="20"/>
    <n v="14"/>
    <n v="0"/>
    <n v="34"/>
    <m/>
    <m/>
    <m/>
    <m/>
    <m/>
    <m/>
    <m/>
    <m/>
    <m/>
    <m/>
    <m/>
    <m/>
    <m/>
    <m/>
    <m/>
    <m/>
    <m/>
    <m/>
    <m/>
    <m/>
    <m/>
    <m/>
    <m/>
    <m/>
    <m/>
    <m/>
    <m/>
    <m/>
    <m/>
    <m/>
    <m/>
    <m/>
    <m/>
    <m/>
    <m/>
    <m/>
  </r>
  <r>
    <x v="6"/>
    <s v="RR-GRE-013.91"/>
    <m/>
    <n v="2017"/>
    <n v="3"/>
    <x v="12"/>
    <d v="2017-07-10T00:00:00"/>
    <d v="2017-07-24T00:00:00"/>
    <n v="14"/>
    <s v="BOTH"/>
    <n v="4.5720000000000001"/>
    <n v="0.1666666666666666"/>
    <n v="0.1666666666666666"/>
    <m/>
    <n v="6.7893499999999998"/>
    <n v="0.28395073446899716"/>
    <n v="0.22222222222222227"/>
    <m/>
    <n v="64.617599999999996"/>
    <n v="3.1963470319634722E-2"/>
    <n v="3.1963470319634722E-2"/>
    <m/>
    <n v="42.500335"/>
    <n v="6.235013577614569E-2"/>
    <n v="1.5587544975124316E-2"/>
    <m/>
    <n v="8.9221269999999997"/>
    <n v="0.18252360770780759"/>
    <n v="1.3589778923519313E-2"/>
    <m/>
    <m/>
    <m/>
    <m/>
    <m/>
    <n v="17.399999999999999"/>
    <n v="5.7142857142857958E-3"/>
    <n v="5.7142857142857958E-3"/>
    <m/>
    <n v="5.9"/>
    <n v="0.29086538461538458"/>
    <n v="0.17187499999999994"/>
    <m/>
    <n v="2"/>
    <n v="18"/>
    <n v="10"/>
    <n v="0"/>
    <n v="28"/>
    <m/>
    <m/>
    <m/>
    <m/>
    <m/>
    <m/>
    <m/>
    <m/>
    <m/>
    <m/>
    <m/>
    <m/>
    <m/>
    <m/>
    <m/>
    <m/>
    <m/>
    <m/>
    <m/>
    <m/>
    <m/>
    <m/>
    <m/>
    <m/>
    <m/>
    <m/>
    <m/>
    <m/>
    <m/>
    <m/>
    <m/>
    <m/>
    <m/>
    <m/>
    <m/>
    <m/>
  </r>
  <r>
    <x v="6"/>
    <s v="RR-GRE-013.91"/>
    <m/>
    <n v="2017"/>
    <n v="4"/>
    <x v="13"/>
    <d v="2017-07-24T00:00:00"/>
    <d v="2017-08-07T00:00:00"/>
    <n v="14"/>
    <s v="BOTH"/>
    <n v="3.3527999999999998"/>
    <n v="0.3888888888888889"/>
    <n v="0.22222222222222229"/>
    <m/>
    <n v="6.2625900000000003"/>
    <n v="0.33950629002455263"/>
    <n v="5.5555555555555469E-2"/>
    <m/>
    <n v="63.703200000000002"/>
    <n v="4.5662100456620926E-2"/>
    <n v="1.3698630136986203E-2"/>
    <m/>
    <n v="40.326405000000001"/>
    <n v="0.11031176170996862"/>
    <n v="4.7961625933822929E-2"/>
    <m/>
    <n v="8.2045589999999997"/>
    <n v="0.24826969043722"/>
    <n v="6.5746082729412403E-2"/>
    <m/>
    <m/>
    <m/>
    <m/>
    <m/>
    <n v="16.600000000000001"/>
    <n v="5.1428571428571344E-2"/>
    <n v="4.5714285714285548E-2"/>
    <m/>
    <n v="4.7300000000000004"/>
    <n v="0.43149038461538458"/>
    <n v="0.140625"/>
    <m/>
    <n v="2"/>
    <n v="22"/>
    <n v="22"/>
    <n v="0"/>
    <n v="44"/>
    <m/>
    <m/>
    <m/>
    <m/>
    <m/>
    <m/>
    <m/>
    <m/>
    <m/>
    <m/>
    <m/>
    <m/>
    <m/>
    <m/>
    <m/>
    <m/>
    <m/>
    <m/>
    <m/>
    <m/>
    <m/>
    <m/>
    <m/>
    <m/>
    <m/>
    <m/>
    <m/>
    <m/>
    <m/>
    <m/>
    <m/>
    <m/>
    <m/>
    <m/>
    <m/>
    <m/>
  </r>
  <r>
    <x v="6"/>
    <s v="RR-GRE-013.91"/>
    <m/>
    <n v="2017"/>
    <n v="5"/>
    <x v="14"/>
    <d v="2017-08-07T00:00:00"/>
    <d v="2017-08-21T00:00:00"/>
    <n v="14"/>
    <s v="BOTH"/>
    <n v="2.4384000000000001"/>
    <n v="0.55555555555555547"/>
    <n v="0.16666666666666657"/>
    <m/>
    <n v="6.1455330000000004"/>
    <n v="0.3518518870073658"/>
    <n v="1.2345596982813178E-2"/>
    <m/>
    <n v="65.227199999999996"/>
    <n v="2.2831050228310518E-2"/>
    <n v="-2.2831050228310407E-2"/>
    <m/>
    <n v="38.859001999999997"/>
    <n v="0.14268586473084319"/>
    <n v="3.2374103020874567E-2"/>
    <m/>
    <n v="7.8023730000000002"/>
    <n v="0.28511937440948659"/>
    <n v="3.6849683972266595E-2"/>
    <m/>
    <m/>
    <m/>
    <m/>
    <m/>
    <n v="17"/>
    <n v="2.8571428571428571E-2"/>
    <n v="-2.2857142857142774E-2"/>
    <m/>
    <n v="4.1900000000000004"/>
    <n v="0.49639423076923073"/>
    <n v="6.4903846153846145E-2"/>
    <m/>
    <n v="2"/>
    <n v="20"/>
    <n v="14"/>
    <n v="0"/>
    <n v="34"/>
    <m/>
    <m/>
    <m/>
    <m/>
    <m/>
    <m/>
    <m/>
    <m/>
    <m/>
    <m/>
    <m/>
    <m/>
    <m/>
    <m/>
    <m/>
    <m/>
    <m/>
    <m/>
    <m/>
    <m/>
    <m/>
    <m/>
    <m/>
    <m/>
    <m/>
    <m/>
    <m/>
    <m/>
    <m/>
    <m/>
    <m/>
    <m/>
    <m/>
    <m/>
    <m/>
    <m/>
  </r>
  <r>
    <x v="6"/>
    <s v="RR-GRE-013.91"/>
    <m/>
    <n v="2017"/>
    <n v="6"/>
    <x v="15"/>
    <d v="2017-08-21T00:00:00"/>
    <d v="2017-09-05T00:00:00"/>
    <n v="15"/>
    <s v="BOTH"/>
    <n v="3.6576"/>
    <n v="0.33333333333333331"/>
    <n v="-0.22222222222222215"/>
    <m/>
    <n v="6.0870030000000002"/>
    <n v="0.35802484369858512"/>
    <n v="6.1729566912193112E-3"/>
    <m/>
    <n v="62.179200000000002"/>
    <n v="6.8493150684931448E-2"/>
    <n v="4.5662100456620933E-2"/>
    <m/>
    <n v="42.174245999999997"/>
    <n v="6.9544368635131276E-2"/>
    <n v="-7.3141496095711911E-2"/>
    <m/>
    <n v="8.9179440000000003"/>
    <n v="0.18290686875631743"/>
    <n v="-0.10221250565316917"/>
    <m/>
    <m/>
    <m/>
    <m/>
    <m/>
    <n v="16.2"/>
    <n v="7.428571428571433E-2"/>
    <n v="4.5714285714285763E-2"/>
    <m/>
    <n v="3.99"/>
    <n v="0.52043269230769229"/>
    <n v="2.4038461538461564E-2"/>
    <m/>
    <n v="2"/>
    <n v="16"/>
    <n v="8"/>
    <n v="0"/>
    <n v="24"/>
    <m/>
    <m/>
    <m/>
    <m/>
    <m/>
    <m/>
    <m/>
    <m/>
    <m/>
    <m/>
    <m/>
    <m/>
    <m/>
    <m/>
    <m/>
    <m/>
    <m/>
    <m/>
    <m/>
    <m/>
    <m/>
    <m/>
    <m/>
    <m/>
    <m/>
    <m/>
    <m/>
    <m/>
    <m/>
    <m/>
    <m/>
    <m/>
    <m/>
    <m/>
    <m/>
    <m/>
  </r>
  <r>
    <x v="6"/>
    <s v="RR-GRE-013.91"/>
    <m/>
    <n v="2017"/>
    <n v="7"/>
    <x v="16"/>
    <d v="2017-09-05T00:00:00"/>
    <d v="2017-09-18T00:00:00"/>
    <n v="13"/>
    <s v="BOTH"/>
    <n v="2.4384000000000001"/>
    <n v="0.55555555555555547"/>
    <n v="0.22222222222222215"/>
    <m/>
    <n v="4.21408"/>
    <n v="0.55555555555555558"/>
    <n v="0.19753071185697046"/>
    <m/>
    <n v="62.179200000000002"/>
    <n v="6.8493150684931448E-2"/>
    <n v="0"/>
    <m/>
    <n v="38.587260999999998"/>
    <n v="0.14868106245702706"/>
    <n v="7.9136693821895782E-2"/>
    <m/>
    <n v="7.6007939999999996"/>
    <n v="0.30358874541057956"/>
    <n v="0.12068187665426214"/>
    <m/>
    <m/>
    <m/>
    <m/>
    <m/>
    <n v="17.3"/>
    <n v="1.1428571428571389E-2"/>
    <n v="-6.2857142857142945E-2"/>
    <m/>
    <n v="1.97"/>
    <n v="0.76322115384615385"/>
    <n v="0.24278846153846156"/>
    <m/>
    <n v="2"/>
    <n v="20"/>
    <n v="22"/>
    <n v="0"/>
    <n v="42"/>
    <m/>
    <m/>
    <m/>
    <m/>
    <m/>
    <m/>
    <m/>
    <m/>
    <m/>
    <m/>
    <m/>
    <m/>
    <m/>
    <m/>
    <m/>
    <m/>
    <m/>
    <m/>
    <m/>
    <m/>
    <m/>
    <m/>
    <m/>
    <m/>
    <m/>
    <m/>
    <m/>
    <m/>
    <m/>
    <m/>
    <m/>
    <m/>
    <m/>
    <m/>
    <m/>
    <m/>
  </r>
  <r>
    <x v="6"/>
    <s v="RR-GRE-013.91"/>
    <m/>
    <n v="2017"/>
    <n v="8"/>
    <x v="17"/>
    <d v="2017-09-18T00:00:00"/>
    <d v="2017-10-02T00:00:00"/>
    <n v="14"/>
    <s v="UP ONLY"/>
    <n v="2.1335999999999999"/>
    <n v="0.61111111111111105"/>
    <n v="5.555555555555558E-2"/>
    <m/>
    <n v="4.331137"/>
    <n v="0.54320995857274246"/>
    <n v="-1.2345596982813123E-2"/>
    <m/>
    <n v="59.436"/>
    <n v="0.10958904109589038"/>
    <n v="4.109589041095893E-2"/>
    <m/>
    <n v="39.456833000000003"/>
    <n v="0.12949641208349777"/>
    <n v="-1.9184650373529288E-2"/>
    <m/>
    <n v="7.6818809999999997"/>
    <n v="0.29615927167390249"/>
    <n v="-7.4294737366770724E-3"/>
    <m/>
    <m/>
    <m/>
    <m/>
    <m/>
    <n v="15.5"/>
    <n v="0.11428571428571428"/>
    <n v="0.1028571428571429"/>
    <m/>
    <n v="3.73"/>
    <n v="0.55168269230769229"/>
    <n v="-0.21153846153846156"/>
    <m/>
    <n v="2"/>
    <n v="14"/>
    <n v="8"/>
    <n v="0"/>
    <n v="22"/>
    <m/>
    <m/>
    <m/>
    <m/>
    <m/>
    <m/>
    <m/>
    <m/>
    <m/>
    <m/>
    <m/>
    <m/>
    <m/>
    <m/>
    <m/>
    <m/>
    <m/>
    <m/>
    <m/>
    <m/>
    <m/>
    <m/>
    <m/>
    <m/>
    <m/>
    <m/>
    <m/>
    <m/>
    <m/>
    <m/>
    <m/>
    <m/>
    <m/>
    <m/>
    <m/>
    <m/>
  </r>
  <r>
    <x v="6"/>
    <s v="RR-GRE-013.91"/>
    <m/>
    <n v="2017"/>
    <n v="9"/>
    <x v="8"/>
    <d v="2017-10-02T00:00:00"/>
    <d v="2017-10-16T00:00:00"/>
    <n v="14"/>
    <s v="BOTH"/>
    <n v="2.7431999999999999"/>
    <n v="0.5"/>
    <n v="-0.11111111111111105"/>
    <m/>
    <n v="7.4916970000000003"/>
    <n v="0.20987662523940909"/>
    <n v="-0.33333333333333337"/>
    <m/>
    <n v="59.436"/>
    <n v="0.10958904109589038"/>
    <n v="0"/>
    <m/>
    <n v="42.772077000000003"/>
    <n v="5.6354915987785865E-2"/>
    <n v="-7.3141496095711911E-2"/>
    <m/>
    <n v="9.1910240000000005"/>
    <n v="0.15788632677040396"/>
    <n v="-0.13827294490349853"/>
    <m/>
    <m/>
    <m/>
    <m/>
    <m/>
    <n v="13.3"/>
    <n v="0.23999999999999996"/>
    <n v="0.12571428571428567"/>
    <m/>
    <n v="5.97"/>
    <n v="0.28245192307692313"/>
    <n v="-0.26923076923076916"/>
    <m/>
    <n v="1"/>
    <n v="6"/>
    <n v="8"/>
    <n v="0"/>
    <n v="14"/>
    <m/>
    <m/>
    <m/>
    <m/>
    <m/>
    <m/>
    <m/>
    <m/>
    <m/>
    <m/>
    <m/>
    <m/>
    <m/>
    <m/>
    <m/>
    <m/>
    <m/>
    <m/>
    <m/>
    <m/>
    <m/>
    <m/>
    <m/>
    <m/>
    <m/>
    <m/>
    <m/>
    <m/>
    <m/>
    <m/>
    <m/>
    <m/>
    <m/>
    <m/>
    <m/>
    <m/>
  </r>
  <r>
    <x v="6"/>
    <s v="RR-GRE-013.91"/>
    <m/>
    <n v="2017"/>
    <n v="10"/>
    <x v="9"/>
    <m/>
    <m/>
    <n v="0"/>
    <s v="NEITHER"/>
    <n v="0"/>
    <n v="1"/>
    <n v="0.5"/>
    <m/>
    <n v="2.3832710000000001"/>
    <n v="0.74864464947140164"/>
    <n v="0.53876802423199255"/>
    <m/>
    <n v="49.377600000000001"/>
    <n v="0.26027397260273966"/>
    <n v="0.15068493150684928"/>
    <m/>
    <n v="27.703675"/>
    <n v="0.38879665060871194"/>
    <n v="0.33244173462092608"/>
    <m/>
    <n v="4.3275860000000002"/>
    <n v="0.60349147791617408"/>
    <n v="0.44560515114577015"/>
    <m/>
    <m/>
    <m/>
    <m/>
    <m/>
    <n v="11.2"/>
    <n v="0.36000000000000004"/>
    <n v="0.12000000000000008"/>
    <m/>
    <n v="5.2"/>
    <n v="0.375"/>
    <n v="9.2548076923076872E-2"/>
    <m/>
    <n v="1"/>
    <n v="6"/>
    <n v="2"/>
    <n v="0"/>
    <n v="8"/>
    <m/>
    <m/>
    <m/>
    <m/>
    <m/>
    <m/>
    <m/>
    <m/>
    <m/>
    <m/>
    <m/>
    <m/>
    <m/>
    <m/>
    <m/>
    <m/>
    <m/>
    <m/>
    <m/>
    <m/>
    <m/>
    <m/>
    <m/>
    <m/>
    <m/>
    <m/>
    <m/>
    <m/>
    <m/>
    <m/>
    <m/>
    <m/>
    <m/>
    <m/>
    <m/>
    <m/>
  </r>
  <r>
    <x v="7"/>
    <s v="RR-GRE-014.12"/>
    <m/>
    <n v="2017"/>
    <n v="1"/>
    <x v="18"/>
    <d v="2017-06-12T00:00:00"/>
    <d v="2017-06-26T00:00:00"/>
    <n v="14"/>
    <m/>
    <n v="9.7536000000000005"/>
    <m/>
    <m/>
    <n v="3.048"/>
    <n v="8.5136310000000002"/>
    <m/>
    <m/>
    <n v="2.658264"/>
    <n v="51.206400000000002"/>
    <m/>
    <m/>
    <n v="48.768000000000001"/>
    <n v="86.765029999999996"/>
    <m/>
    <m/>
    <n v="73.637569999999997"/>
    <n v="16.849824999999999"/>
    <m/>
    <m/>
    <n v="10.42074"/>
    <m/>
    <m/>
    <m/>
    <m/>
    <n v="14.1"/>
    <m/>
    <m/>
    <n v="18.399999999999999"/>
    <n v="8.6999999999999993"/>
    <m/>
    <m/>
    <n v="3.81"/>
    <n v="2"/>
    <m/>
    <m/>
    <m/>
    <m/>
    <m/>
    <m/>
    <m/>
    <m/>
    <m/>
    <m/>
    <m/>
    <m/>
    <m/>
    <m/>
    <m/>
    <m/>
    <m/>
    <m/>
    <m/>
    <m/>
    <m/>
    <m/>
    <m/>
    <m/>
    <m/>
    <m/>
    <m/>
    <m/>
    <m/>
    <m/>
    <m/>
    <m/>
    <m/>
    <m/>
    <m/>
    <m/>
    <m/>
    <m/>
    <m/>
    <m/>
  </r>
  <r>
    <x v="7"/>
    <s v="RR-GRE-014.12"/>
    <m/>
    <n v="2017"/>
    <n v="2"/>
    <x v="11"/>
    <d v="2017-06-26T00:00:00"/>
    <d v="2017-07-10T00:00:00"/>
    <n v="14"/>
    <s v="BOTH"/>
    <n v="10.972799999999999"/>
    <n v="0"/>
    <n v="0"/>
    <m/>
    <n v="5.6757530000000003"/>
    <n v="0.33333345079202986"/>
    <n v="0.33333345079202986"/>
    <m/>
    <n v="49.072800000000001"/>
    <n v="9.0395480225988631E-2"/>
    <n v="9.0395480225988631E-2"/>
    <m/>
    <n v="83.389733000000007"/>
    <n v="3.8901582815104072E-2"/>
    <n v="3.8901582815104072E-2"/>
    <m/>
    <n v="13.471095"/>
    <n v="0.20052018344404166"/>
    <n v="0.20052018344404166"/>
    <m/>
    <m/>
    <m/>
    <m/>
    <m/>
    <n v="18.2"/>
    <n v="1.0869565217391266E-2"/>
    <n v="1.0869565217391266E-2"/>
    <m/>
    <n v="8.48"/>
    <n v="2.5287356321838952E-2"/>
    <n v="2.5287356321838952E-2"/>
    <m/>
    <n v="2"/>
    <n v="51"/>
    <n v="27"/>
    <n v="2"/>
    <n v="80"/>
    <m/>
    <m/>
    <m/>
    <m/>
    <m/>
    <m/>
    <m/>
    <m/>
    <m/>
    <m/>
    <m/>
    <m/>
    <m/>
    <m/>
    <m/>
    <m/>
    <m/>
    <m/>
    <m/>
    <m/>
    <m/>
    <m/>
    <m/>
    <m/>
    <m/>
    <m/>
    <m/>
    <m/>
    <m/>
    <m/>
    <m/>
    <m/>
    <m/>
    <m/>
    <m/>
    <m/>
  </r>
  <r>
    <x v="7"/>
    <s v="RR-GRE-014.12"/>
    <m/>
    <n v="2017"/>
    <n v="3"/>
    <x v="12"/>
    <d v="2017-07-10T00:00:00"/>
    <d v="2017-07-24T00:00:00"/>
    <n v="14"/>
    <s v="BOTH"/>
    <n v="7.9248000000000003"/>
    <n v="0.27777777777777773"/>
    <n v="0.27777777777777773"/>
    <m/>
    <n v="5.8553660000000001"/>
    <n v="0.31223634193213212"/>
    <n v="-2.109710885989774E-2"/>
    <m/>
    <n v="51.816000000000003"/>
    <n v="3.9548022598869949E-2"/>
    <n v="-5.0847457627118682E-2"/>
    <m/>
    <n v="83.786821000000003"/>
    <n v="3.432499245375692E-2"/>
    <n v="-4.576590361347152E-3"/>
    <m/>
    <n v="12.987984000000001"/>
    <n v="0.2291917571844217"/>
    <n v="2.8671573740380041E-2"/>
    <m/>
    <m/>
    <m/>
    <m/>
    <m/>
    <n v="17.899999999999999"/>
    <n v="2.7173913043478264E-2"/>
    <n v="1.6304347826086998E-2"/>
    <m/>
    <n v="7.42"/>
    <n v="0.14712643678160914"/>
    <n v="0.12183908045977018"/>
    <m/>
    <n v="2"/>
    <n v="58"/>
    <n v="12"/>
    <n v="0"/>
    <n v="70"/>
    <m/>
    <m/>
    <m/>
    <m/>
    <m/>
    <m/>
    <m/>
    <m/>
    <m/>
    <m/>
    <m/>
    <m/>
    <m/>
    <m/>
    <m/>
    <m/>
    <m/>
    <m/>
    <m/>
    <m/>
    <m/>
    <m/>
    <m/>
    <m/>
    <m/>
    <m/>
    <m/>
    <m/>
    <m/>
    <m/>
    <m/>
    <m/>
    <m/>
    <m/>
    <m/>
    <m/>
  </r>
  <r>
    <x v="7"/>
    <s v="RR-GRE-014.12"/>
    <m/>
    <n v="2017"/>
    <n v="4"/>
    <x v="13"/>
    <d v="2017-07-24T00:00:00"/>
    <d v="2017-08-07T00:00:00"/>
    <n v="14"/>
    <s v="BOTH"/>
    <n v="5.4863999999999997"/>
    <n v="0.5"/>
    <n v="0.22222222222222227"/>
    <m/>
    <n v="4.4184669999999997"/>
    <n v="0.48101262551783142"/>
    <n v="0.16877628358569929"/>
    <m/>
    <n v="53.949599999999997"/>
    <n v="0"/>
    <n v="-3.9548022598869949E-2"/>
    <m/>
    <n v="81.900627999999998"/>
    <n v="5.6064084804673016E-2"/>
    <n v="2.1739092350916096E-2"/>
    <m/>
    <n v="14.015084999999999"/>
    <n v="0.16823557514692289"/>
    <n v="-6.0956182037498807E-2"/>
    <m/>
    <m/>
    <m/>
    <m/>
    <m/>
    <n v="16.5"/>
    <n v="0.10326086956521732"/>
    <n v="7.6086956521739052E-2"/>
    <m/>
    <n v="5.78"/>
    <n v="0.33563218390804589"/>
    <n v="0.18850574712643675"/>
    <m/>
    <n v="2"/>
    <n v="60"/>
    <n v="15"/>
    <n v="2"/>
    <n v="77"/>
    <m/>
    <m/>
    <m/>
    <m/>
    <m/>
    <m/>
    <m/>
    <m/>
    <m/>
    <m/>
    <m/>
    <m/>
    <m/>
    <m/>
    <m/>
    <m/>
    <m/>
    <m/>
    <m/>
    <m/>
    <m/>
    <m/>
    <m/>
    <m/>
    <m/>
    <m/>
    <m/>
    <m/>
    <m/>
    <m/>
    <m/>
    <m/>
    <m/>
    <m/>
    <m/>
    <m/>
  </r>
  <r>
    <x v="7"/>
    <s v="RR-GRE-014.12"/>
    <m/>
    <n v="2017"/>
    <n v="5"/>
    <x v="14"/>
    <d v="2017-08-07T00:00:00"/>
    <d v="2017-08-21T00:00:00"/>
    <n v="14"/>
    <s v="BOTH"/>
    <n v="5.7911999999999999"/>
    <n v="0.47222222222222221"/>
    <n v="-2.777777777777779E-2"/>
    <m/>
    <n v="4.7776909999999999"/>
    <n v="0.43881864271542897"/>
    <n v="-4.2193982802402441E-2"/>
    <m/>
    <n v="49.987200000000001"/>
    <n v="7.3446327683615739E-2"/>
    <n v="7.3446327683615739E-2"/>
    <m/>
    <n v="80.808618999999993"/>
    <n v="6.8649904229849318E-2"/>
    <n v="1.2585819425176302E-2"/>
    <m/>
    <n v="13.828215999999999"/>
    <n v="0.17932583869565411"/>
    <n v="1.1090263548731216E-2"/>
    <m/>
    <m/>
    <m/>
    <m/>
    <m/>
    <n v="17.2"/>
    <n v="6.5217391304347797E-2"/>
    <n v="-3.8043478260869526E-2"/>
    <m/>
    <n v="6.06"/>
    <n v="0.30344827586206896"/>
    <n v="-3.2183908045976928E-2"/>
    <m/>
    <n v="1"/>
    <n v="34"/>
    <n v="12"/>
    <n v="0"/>
    <n v="46"/>
    <m/>
    <m/>
    <m/>
    <m/>
    <m/>
    <m/>
    <m/>
    <m/>
    <m/>
    <m/>
    <m/>
    <m/>
    <m/>
    <m/>
    <m/>
    <m/>
    <m/>
    <m/>
    <m/>
    <m/>
    <m/>
    <m/>
    <m/>
    <m/>
    <m/>
    <m/>
    <m/>
    <m/>
    <m/>
    <m/>
    <m/>
    <m/>
    <m/>
    <m/>
    <m/>
    <m/>
  </r>
  <r>
    <x v="7"/>
    <s v="RR-GRE-014.12"/>
    <m/>
    <n v="2017"/>
    <n v="6"/>
    <x v="15"/>
    <d v="2017-08-21T00:00:00"/>
    <d v="2017-09-05T00:00:00"/>
    <n v="15"/>
    <s v="BOTH"/>
    <n v="5.4863999999999997"/>
    <n v="0.5"/>
    <n v="2.777777777777779E-2"/>
    <m/>
    <n v="4.7776909999999999"/>
    <n v="0.43881864271542897"/>
    <n v="0"/>
    <m/>
    <n v="51.816000000000003"/>
    <n v="3.9548022598869949E-2"/>
    <n v="-3.389830508474579E-2"/>
    <m/>
    <n v="82.694817999999998"/>
    <n v="4.6910742726649184E-2"/>
    <n v="-2.1739161503200134E-2"/>
    <m/>
    <n v="13.574871"/>
    <n v="0.19436130642306371"/>
    <n v="1.5035467727409602E-2"/>
    <m/>
    <m/>
    <m/>
    <m/>
    <m/>
    <n v="16.2"/>
    <n v="0.11956521739130432"/>
    <n v="5.4347826086956527E-2"/>
    <m/>
    <n v="6.06"/>
    <n v="0.30344827586206896"/>
    <n v="0"/>
    <m/>
    <n v="2"/>
    <n v="51"/>
    <n v="12"/>
    <n v="3"/>
    <n v="66"/>
    <m/>
    <m/>
    <m/>
    <m/>
    <m/>
    <m/>
    <m/>
    <m/>
    <m/>
    <m/>
    <m/>
    <m/>
    <m/>
    <m/>
    <m/>
    <m/>
    <m/>
    <m/>
    <m/>
    <m/>
    <m/>
    <m/>
    <m/>
    <m/>
    <m/>
    <m/>
    <m/>
    <m/>
    <m/>
    <m/>
    <m/>
    <m/>
    <m/>
    <m/>
    <m/>
    <m/>
  </r>
  <r>
    <x v="7"/>
    <s v="RR-GRE-014.12"/>
    <m/>
    <n v="2017"/>
    <n v="7"/>
    <x v="16"/>
    <d v="2017-09-05T00:00:00"/>
    <d v="2017-09-18T00:00:00"/>
    <n v="13"/>
    <s v="BOTH"/>
    <n v="4.5720000000000001"/>
    <n v="0.58333333333333326"/>
    <n v="8.3333333333333259E-2"/>
    <m/>
    <n v="4.1670090000000002"/>
    <n v="0.51054855442994884"/>
    <n v="7.1729911714519867E-2"/>
    <m/>
    <n v="50.596800000000002"/>
    <n v="6.2146892655367138E-2"/>
    <n v="2.2598870056497189E-2"/>
    <m/>
    <n v="79.716610000000003"/>
    <n v="8.123572365502546E-2"/>
    <n v="3.4324980928376277E-2"/>
    <m/>
    <n v="12.009936"/>
    <n v="0.28723675171700597"/>
    <n v="9.287544529394226E-2"/>
    <m/>
    <m/>
    <m/>
    <m/>
    <m/>
    <n v="18.399999999999999"/>
    <n v="0"/>
    <n v="-0.11956521739130432"/>
    <m/>
    <n v="3.81"/>
    <n v="0.56206896551724128"/>
    <n v="0.25862068965517232"/>
    <m/>
    <n v="2"/>
    <n v="39"/>
    <n v="12"/>
    <n v="6"/>
    <n v="57"/>
    <m/>
    <m/>
    <m/>
    <m/>
    <m/>
    <m/>
    <m/>
    <m/>
    <m/>
    <m/>
    <m/>
    <m/>
    <m/>
    <m/>
    <m/>
    <m/>
    <m/>
    <m/>
    <m/>
    <m/>
    <m/>
    <m/>
    <m/>
    <m/>
    <m/>
    <m/>
    <m/>
    <m/>
    <m/>
    <m/>
    <m/>
    <m/>
    <m/>
    <m/>
    <m/>
    <m/>
  </r>
  <r>
    <x v="7"/>
    <s v="RR-GRE-014.12"/>
    <m/>
    <n v="2017"/>
    <n v="8"/>
    <x v="17"/>
    <d v="2017-09-18T00:00:00"/>
    <d v="2017-10-02T00:00:00"/>
    <n v="14"/>
    <s v="BOTH"/>
    <n v="3.3527999999999998"/>
    <n v="0.69444444444444442"/>
    <n v="0.11111111111111116"/>
    <m/>
    <n v="3.7359390000000001"/>
    <n v="0.56118147474326763"/>
    <n v="5.0632920313318786E-2"/>
    <m/>
    <n v="49.377600000000001"/>
    <n v="8.4745762711864334E-2"/>
    <n v="2.2598870056497196E-2"/>
    <m/>
    <n v="82.297723000000005"/>
    <n v="5.1487413765661016E-2"/>
    <n v="-2.9748309889364444E-2"/>
    <m/>
    <n v="13.258842"/>
    <n v="0.21311693148148422"/>
    <n v="-7.4119820235521744E-2"/>
    <m/>
    <m/>
    <m/>
    <m/>
    <m/>
    <n v="15.7"/>
    <n v="0.14673913043478259"/>
    <n v="0.14673913043478259"/>
    <m/>
    <n v="4.01"/>
    <n v="0.53908045977011498"/>
    <n v="-2.2988505747126298E-2"/>
    <m/>
    <n v="1"/>
    <n v="51"/>
    <n v="3"/>
    <n v="3"/>
    <n v="57"/>
    <m/>
    <m/>
    <m/>
    <m/>
    <m/>
    <m/>
    <m/>
    <m/>
    <m/>
    <m/>
    <m/>
    <m/>
    <m/>
    <m/>
    <m/>
    <m/>
    <m/>
    <m/>
    <m/>
    <m/>
    <m/>
    <m/>
    <m/>
    <m/>
    <m/>
    <m/>
    <m/>
    <m/>
    <m/>
    <m/>
    <m/>
    <m/>
    <m/>
    <m/>
    <m/>
    <m/>
  </r>
  <r>
    <x v="7"/>
    <s v="RR-GRE-014.12"/>
    <m/>
    <n v="2017"/>
    <n v="9"/>
    <x v="8"/>
    <d v="2017-10-02T00:00:00"/>
    <d v="2017-10-16T00:00:00"/>
    <n v="14"/>
    <s v="BOTH"/>
    <n v="6.0960000000000001"/>
    <n v="0.44444444444444442"/>
    <n v="-0.25"/>
    <m/>
    <n v="5.3524510000000003"/>
    <n v="0.37130808229767059"/>
    <n v="-0.18987339244559703"/>
    <m/>
    <n v="51.511200000000002"/>
    <n v="4.5197740112994246E-2"/>
    <n v="-3.9548022598870088E-2"/>
    <m/>
    <n v="85.275925000000001"/>
    <n v="1.7162501989568781E-2"/>
    <n v="-3.4324911776092232E-2"/>
    <m/>
    <n v="15.261037"/>
    <n v="9.4291068304863654E-2"/>
    <n v="-0.11882586317662057"/>
    <m/>
    <m/>
    <m/>
    <m/>
    <m/>
    <n v="13"/>
    <n v="0.29347826086956519"/>
    <n v="0.14673913043478259"/>
    <m/>
    <n v="7.7"/>
    <n v="0.11494252873563209"/>
    <n v="-0.42413793103448288"/>
    <m/>
    <n v="2"/>
    <n v="30"/>
    <n v="8"/>
    <n v="0"/>
    <n v="38"/>
    <m/>
    <m/>
    <m/>
    <m/>
    <m/>
    <m/>
    <m/>
    <m/>
    <m/>
    <m/>
    <m/>
    <m/>
    <m/>
    <m/>
    <m/>
    <m/>
    <m/>
    <m/>
    <m/>
    <m/>
    <m/>
    <m/>
    <m/>
    <m/>
    <m/>
    <m/>
    <m/>
    <m/>
    <m/>
    <m/>
    <m/>
    <m/>
    <m/>
    <m/>
    <m/>
    <m/>
  </r>
  <r>
    <x v="7"/>
    <s v="RR-GRE-014.12"/>
    <m/>
    <n v="2017"/>
    <n v="10"/>
    <x v="9"/>
    <m/>
    <m/>
    <n v="0"/>
    <s v="UP ONLY"/>
    <n v="3.048"/>
    <n v="0.72222222222222221"/>
    <n v="0.27777777777777779"/>
    <m/>
    <n v="2.658264"/>
    <n v="0.68776377552656442"/>
    <n v="0.31645569322889383"/>
    <m/>
    <n v="48.768000000000001"/>
    <n v="9.6045197740112928E-2"/>
    <n v="5.0847457627118682E-2"/>
    <m/>
    <n v="73.637569999999997"/>
    <n v="0.1512989737916301"/>
    <n v="0.13413647180206131"/>
    <m/>
    <n v="10.42074"/>
    <n v="0.38155203392320092"/>
    <n v="0.28726096561833725"/>
    <m/>
    <m/>
    <m/>
    <m/>
    <m/>
    <n v="10.5"/>
    <n v="0.42934782608695649"/>
    <n v="0.1358695652173913"/>
    <m/>
    <n v="5.34"/>
    <n v="0.38620689655172408"/>
    <n v="0.27126436781609198"/>
    <m/>
    <n v="1"/>
    <n v="18"/>
    <n v="8"/>
    <n v="0"/>
    <n v="26"/>
    <m/>
    <m/>
    <m/>
    <m/>
    <m/>
    <m/>
    <m/>
    <m/>
    <m/>
    <m/>
    <m/>
    <m/>
    <m/>
    <m/>
    <m/>
    <m/>
    <m/>
    <m/>
    <m/>
    <m/>
    <m/>
    <m/>
    <m/>
    <m/>
    <m/>
    <m/>
    <m/>
    <m/>
    <m/>
    <m/>
    <m/>
    <m/>
    <m/>
    <m/>
    <m/>
    <m/>
  </r>
  <r>
    <x v="8"/>
    <s v="RR-MIL-000.31"/>
    <m/>
    <n v="2017"/>
    <n v="1"/>
    <x v="19"/>
    <d v="2017-06-13T00:00:00"/>
    <d v="2017-06-27T00:00:00"/>
    <n v="14"/>
    <m/>
    <n v="15.849600000000001"/>
    <m/>
    <m/>
    <n v="2.1335999999999999"/>
    <n v="13.034291"/>
    <m/>
    <m/>
    <n v="3.1517339999999998"/>
    <n v="61.264800000000001"/>
    <m/>
    <m/>
    <n v="48.463200000000001"/>
    <n v="133.763597"/>
    <m/>
    <m/>
    <n v="91.18383"/>
    <n v="35.725670999999998"/>
    <m/>
    <m/>
    <n v="14.417516000000001"/>
    <m/>
    <m/>
    <m/>
    <m/>
    <n v="18.2"/>
    <m/>
    <m/>
    <n v="20.5"/>
    <n v="8.99"/>
    <m/>
    <m/>
    <n v="5.33"/>
    <n v="2"/>
    <m/>
    <m/>
    <m/>
    <m/>
    <m/>
    <m/>
    <m/>
    <m/>
    <m/>
    <m/>
    <m/>
    <m/>
    <m/>
    <m/>
    <m/>
    <m/>
    <m/>
    <m/>
    <m/>
    <m/>
    <m/>
    <m/>
    <m/>
    <m/>
    <m/>
    <m/>
    <m/>
    <m/>
    <m/>
    <m/>
    <m/>
    <m/>
    <m/>
    <m/>
    <m/>
    <m/>
    <m/>
    <m/>
    <m/>
    <m/>
  </r>
  <r>
    <x v="8"/>
    <s v="RR-MIL-000.31"/>
    <m/>
    <n v="2017"/>
    <n v="2"/>
    <x v="20"/>
    <d v="2017-06-27T00:00:00"/>
    <d v="2017-07-13T00:00:00"/>
    <n v="16"/>
    <s v="BOTH"/>
    <n v="14.6304"/>
    <n v="7.6923076923076969E-2"/>
    <n v="7.6923076923076969E-2"/>
    <m/>
    <n v="9.8291369999999993"/>
    <n v="0.24590167581804032"/>
    <n v="0.24590167581804032"/>
    <m/>
    <n v="58.8264"/>
    <n v="3.9800995024875642E-2"/>
    <n v="3.9800995024875642E-2"/>
    <m/>
    <n v="128.838809"/>
    <n v="3.6817102040101433E-2"/>
    <n v="3.6817102040101433E-2"/>
    <m/>
    <n v="33.379517999999997"/>
    <n v="6.5671348762070869E-2"/>
    <n v="6.5671348762070869E-2"/>
    <m/>
    <m/>
    <m/>
    <m/>
    <m/>
    <n v="20.5"/>
    <n v="0"/>
    <n v="0"/>
    <m/>
    <n v="9.11"/>
    <n v="0"/>
    <n v="0"/>
    <m/>
    <n v="2"/>
    <n v="0"/>
    <n v="80"/>
    <n v="6"/>
    <n v="86"/>
    <m/>
    <m/>
    <m/>
    <m/>
    <m/>
    <m/>
    <m/>
    <m/>
    <m/>
    <m/>
    <m/>
    <m/>
    <m/>
    <m/>
    <m/>
    <m/>
    <m/>
    <m/>
    <m/>
    <m/>
    <m/>
    <m/>
    <m/>
    <m/>
    <m/>
    <m/>
    <m/>
    <m/>
    <m/>
    <m/>
    <m/>
    <m/>
    <m/>
    <m/>
    <m/>
    <m/>
  </r>
  <r>
    <x v="8"/>
    <s v="RR-MIL-000.31"/>
    <m/>
    <n v="2017"/>
    <n v="3"/>
    <x v="21"/>
    <d v="2017-07-13T00:00:00"/>
    <d v="2017-07-27T00:00:00"/>
    <n v="14"/>
    <s v="BOTH"/>
    <n v="12.192"/>
    <n v="0.23076923076923078"/>
    <n v="0.1538461538461538"/>
    <m/>
    <n v="6.4103070000000004"/>
    <n v="0.24705369542090791"/>
    <n v="1.1520196028675933E-3"/>
    <m/>
    <n v="59.7408"/>
    <n v="2.4875621890547279E-2"/>
    <n v="-1.4925373134328363E-2"/>
    <m/>
    <n v="125.820391"/>
    <n v="5.9382419269123E-2"/>
    <n v="2.2565317229021567E-2"/>
    <m/>
    <n v="29.289819000000001"/>
    <n v="0.18014642748067622"/>
    <n v="0.11447507871860535"/>
    <m/>
    <m/>
    <m/>
    <m/>
    <m/>
    <n v="17.2"/>
    <n v="0.16097560975609759"/>
    <n v="0.16097560975609759"/>
    <m/>
    <n v="8.61"/>
    <n v="5.4884742041712405E-2"/>
    <n v="5.4884742041712405E-2"/>
    <m/>
    <n v="4"/>
    <n v="2"/>
    <n v="57"/>
    <n v="6"/>
    <n v="65"/>
    <m/>
    <m/>
    <m/>
    <m/>
    <m/>
    <m/>
    <m/>
    <m/>
    <m/>
    <m/>
    <m/>
    <m/>
    <m/>
    <m/>
    <m/>
    <m/>
    <m/>
    <m/>
    <m/>
    <m/>
    <m/>
    <m/>
    <m/>
    <m/>
    <m/>
    <m/>
    <m/>
    <m/>
    <m/>
    <m/>
    <m/>
    <m/>
    <m/>
    <m/>
    <m/>
    <m/>
  </r>
  <r>
    <x v="8"/>
    <s v="RR-MIL-000.31"/>
    <m/>
    <n v="2017"/>
    <n v="4"/>
    <x v="22"/>
    <d v="2017-07-27T00:00:00"/>
    <d v="2017-08-10T00:00:00"/>
    <n v="14"/>
    <s v="BOTH"/>
    <n v="10.058400000000001"/>
    <n v="0.36538461538461536"/>
    <n v="0.13461538461538458"/>
    <m/>
    <n v="5.1816649999999997"/>
    <n v="0.39136838324329543"/>
    <n v="0.14431468782238752"/>
    <m/>
    <n v="57.911999999999999"/>
    <n v="5.4726368159204009E-2"/>
    <n v="2.985074626865673E-2"/>
    <m/>
    <n v="123.755157"/>
    <n v="7.482185156848023E-2"/>
    <n v="1.5439432299357229E-2"/>
    <m/>
    <n v="27.960339999999999"/>
    <n v="0.21735997624789188"/>
    <n v="3.7213548767215665E-2"/>
    <m/>
    <m/>
    <m/>
    <m/>
    <m/>
    <n v="17.5"/>
    <n v="0.14634146341463414"/>
    <n v="-1.4634146341463455E-2"/>
    <m/>
    <n v="8.08"/>
    <n v="0.11306256860592749"/>
    <n v="5.8177826564215086E-2"/>
    <m/>
    <n v="2"/>
    <n v="0"/>
    <n v="84"/>
    <n v="2"/>
    <n v="86"/>
    <m/>
    <m/>
    <m/>
    <m/>
    <m/>
    <m/>
    <m/>
    <m/>
    <m/>
    <m/>
    <m/>
    <m/>
    <m/>
    <m/>
    <m/>
    <m/>
    <m/>
    <m/>
    <m/>
    <m/>
    <m/>
    <m/>
    <m/>
    <m/>
    <m/>
    <m/>
    <m/>
    <m/>
    <m/>
    <m/>
    <m/>
    <m/>
    <m/>
    <m/>
    <m/>
    <m/>
  </r>
  <r>
    <x v="8"/>
    <s v="RR-MIL-000.31"/>
    <m/>
    <n v="2017"/>
    <n v="5"/>
    <x v="23"/>
    <d v="2017-08-10T00:00:00"/>
    <d v="2017-08-24T00:00:00"/>
    <n v="14"/>
    <s v="BOTH"/>
    <n v="7.62"/>
    <n v="0.51923076923076927"/>
    <n v="0.15384615384615391"/>
    <m/>
    <n v="4.2735380000000003"/>
    <n v="0.49803579694727196"/>
    <n v="0.10666741370397653"/>
    <m/>
    <n v="56.692799999999998"/>
    <n v="7.462686567164184E-2"/>
    <n v="1.9900497512437831E-2"/>
    <m/>
    <n v="118.194913"/>
    <n v="0.11638954356169118"/>
    <n v="4.1567691993210948E-2"/>
    <m/>
    <n v="25.803455"/>
    <n v="0.27773350988984924"/>
    <n v="6.0373533641957355E-2"/>
    <m/>
    <m/>
    <m/>
    <m/>
    <m/>
    <n v="17.899999999999999"/>
    <n v="0.12682926829268298"/>
    <n v="-1.9512195121951154E-2"/>
    <m/>
    <n v="7.2"/>
    <n v="0.20965971459934132"/>
    <n v="9.6597145993413833E-2"/>
    <m/>
    <n v="2"/>
    <n v="0"/>
    <n v="48"/>
    <n v="3"/>
    <n v="51"/>
    <m/>
    <m/>
    <m/>
    <m/>
    <m/>
    <m/>
    <m/>
    <m/>
    <m/>
    <m/>
    <m/>
    <m/>
    <m/>
    <m/>
    <m/>
    <m/>
    <m/>
    <m/>
    <m/>
    <m/>
    <m/>
    <m/>
    <m/>
    <m/>
    <m/>
    <m/>
    <m/>
    <m/>
    <m/>
    <m/>
    <m/>
    <m/>
    <m/>
    <m/>
    <m/>
    <m/>
  </r>
  <r>
    <x v="8"/>
    <s v="RR-MIL-000.31"/>
    <m/>
    <n v="2017"/>
    <n v="6"/>
    <x v="24"/>
    <d v="2017-08-24T00:00:00"/>
    <d v="2017-09-08T00:00:00"/>
    <n v="15"/>
    <s v="BOTH"/>
    <n v="6.7055999999999996"/>
    <n v="0.57692307692307698"/>
    <n v="5.7692307692307709E-2"/>
    <m/>
    <n v="4.487215"/>
    <n v="0.47293757504876593"/>
    <n v="-2.5098221898506023E-2"/>
    <m/>
    <n v="55.473599999999998"/>
    <n v="9.4527363184079657E-2"/>
    <n v="1.9900497512437818E-2"/>
    <m/>
    <n v="117.400592"/>
    <n v="0.12232778847895366"/>
    <n v="5.9382449172624835E-3"/>
    <m/>
    <n v="23.751404000000001"/>
    <n v="0.33517262698858752"/>
    <n v="5.7439117098738279E-2"/>
    <m/>
    <m/>
    <m/>
    <m/>
    <m/>
    <n v="16.8"/>
    <n v="0.18048780487804875"/>
    <n v="5.3658536585365763E-2"/>
    <m/>
    <n v="7.03"/>
    <n v="0.22832052689352353"/>
    <n v="1.8660812294182205E-2"/>
    <m/>
    <n v="2"/>
    <n v="4"/>
    <n v="98"/>
    <n v="8"/>
    <n v="110"/>
    <m/>
    <m/>
    <m/>
    <m/>
    <m/>
    <m/>
    <m/>
    <m/>
    <m/>
    <m/>
    <m/>
    <m/>
    <m/>
    <m/>
    <m/>
    <m/>
    <m/>
    <m/>
    <m/>
    <m/>
    <m/>
    <m/>
    <m/>
    <m/>
    <m/>
    <m/>
    <m/>
    <m/>
    <m/>
    <m/>
    <m/>
    <m/>
    <m/>
    <m/>
    <m/>
    <m/>
  </r>
  <r>
    <x v="8"/>
    <s v="RR-MIL-000.31"/>
    <m/>
    <n v="2017"/>
    <n v="7"/>
    <x v="25"/>
    <d v="2017-09-08T00:00:00"/>
    <d v="2017-09-21T00:00:00"/>
    <n v="13"/>
    <s v="BOTH"/>
    <n v="4.8768000000000002"/>
    <n v="0.69230769230769229"/>
    <n v="0.11538461538461531"/>
    <m/>
    <n v="9.8347119999999997"/>
    <n v="-0.15517245227095225"/>
    <n v="-0.62811002731971821"/>
    <m/>
    <n v="56.083199999999998"/>
    <n v="8.4577114427860742E-2"/>
    <n v="-9.9502487562189157E-3"/>
    <m/>
    <n v="117.71832000000001"/>
    <n v="0.11995249350239885"/>
    <n v="-2.3752949765548093E-3"/>
    <m/>
    <n v="23.72598"/>
    <n v="0.33588427212465788"/>
    <n v="7.1164513607036017E-4"/>
    <m/>
    <m/>
    <m/>
    <m/>
    <m/>
    <n v="18.100000000000001"/>
    <n v="0.11707317073170725"/>
    <n v="-6.3414634146341492E-2"/>
    <m/>
    <n v="6.1"/>
    <n v="0.33040614709110866"/>
    <n v="0.10208562019758513"/>
    <m/>
    <n v="2"/>
    <n v="4"/>
    <n v="80"/>
    <n v="4"/>
    <n v="88"/>
    <m/>
    <m/>
    <m/>
    <m/>
    <m/>
    <m/>
    <m/>
    <m/>
    <m/>
    <m/>
    <m/>
    <m/>
    <m/>
    <m/>
    <m/>
    <m/>
    <m/>
    <m/>
    <m/>
    <m/>
    <m/>
    <m/>
    <m/>
    <m/>
    <m/>
    <m/>
    <m/>
    <m/>
    <m/>
    <m/>
    <m/>
    <m/>
    <m/>
    <m/>
    <m/>
    <m/>
  </r>
  <r>
    <x v="8"/>
    <s v="RR-MIL-000.31"/>
    <m/>
    <n v="2017"/>
    <n v="8"/>
    <x v="26"/>
    <d v="2017-09-21T00:00:00"/>
    <d v="2017-10-03T00:00:00"/>
    <n v="12"/>
    <s v="UP ONLY"/>
    <n v="2.4384000000000001"/>
    <n v="0.84615384615384615"/>
    <n v="0.15384615384615385"/>
    <m/>
    <n v="4.2201190000000004"/>
    <n v="0.67622949341855265"/>
    <n v="0.83140194568950487"/>
    <m/>
    <n v="50.292000000000002"/>
    <n v="0.17910447761194029"/>
    <n v="9.4527363184079546E-2"/>
    <m/>
    <n v="115.335358"/>
    <n v="0.13776722077831088"/>
    <n v="1.7814727275912032E-2"/>
    <m/>
    <n v="22.630499"/>
    <n v="0.36654796490736308"/>
    <n v="3.0663692782705199E-2"/>
    <m/>
    <m/>
    <m/>
    <m/>
    <m/>
    <n v="15.3"/>
    <n v="0.2536585365853658"/>
    <n v="0.13658536585365855"/>
    <m/>
    <n v="6.56"/>
    <n v="0.27991218441273324"/>
    <n v="-5.0493962678375415E-2"/>
    <m/>
    <n v="2"/>
    <n v="0"/>
    <n v="46"/>
    <n v="6"/>
    <n v="52"/>
    <m/>
    <m/>
    <m/>
    <m/>
    <m/>
    <m/>
    <m/>
    <m/>
    <m/>
    <m/>
    <m/>
    <m/>
    <m/>
    <m/>
    <m/>
    <m/>
    <m/>
    <m/>
    <m/>
    <m/>
    <m/>
    <m/>
    <m/>
    <m/>
    <m/>
    <m/>
    <m/>
    <m/>
    <m/>
    <m/>
    <m/>
    <m/>
    <m/>
    <m/>
    <m/>
    <m/>
  </r>
  <r>
    <x v="8"/>
    <s v="RR-MIL-000.31"/>
    <m/>
    <n v="2017"/>
    <n v="9"/>
    <x v="27"/>
    <d v="2017-10-03T00:00:00"/>
    <d v="2017-10-19T00:00:00"/>
    <n v="16"/>
    <s v="UP ONLY"/>
    <n v="3.048"/>
    <n v="0.80769230769230771"/>
    <n v="-3.8461538461538436E-2"/>
    <m/>
    <n v="4.2201190000000004"/>
    <n v="0.50431032305722434"/>
    <n v="-0.17191917036132831"/>
    <m/>
    <n v="53.644799999999996"/>
    <n v="0.12437810945273639"/>
    <n v="-5.4726368159203898E-2"/>
    <m/>
    <n v="113.111261"/>
    <n v="0.15439429309006997"/>
    <n v="1.6627072311759084E-2"/>
    <m/>
    <n v="21.547668999999999"/>
    <n v="0.39685754257771672"/>
    <n v="3.0309577670353638E-2"/>
    <m/>
    <m/>
    <m/>
    <m/>
    <m/>
    <n v="13.8"/>
    <n v="0.32682926829268288"/>
    <n v="7.3170731707317083E-2"/>
    <m/>
    <n v="6.11"/>
    <n v="0.32930845225027433"/>
    <n v="4.9396267837541086E-2"/>
    <m/>
    <n v="2"/>
    <n v="0"/>
    <n v="27"/>
    <n v="0"/>
    <n v="27"/>
    <m/>
    <m/>
    <m/>
    <m/>
    <m/>
    <m/>
    <m/>
    <m/>
    <m/>
    <m/>
    <m/>
    <m/>
    <m/>
    <m/>
    <m/>
    <m/>
    <m/>
    <m/>
    <m/>
    <m/>
    <m/>
    <m/>
    <m/>
    <m/>
    <m/>
    <m/>
    <m/>
    <m/>
    <m/>
    <m/>
    <m/>
    <m/>
    <m/>
    <m/>
    <m/>
    <m/>
  </r>
  <r>
    <x v="8"/>
    <s v="RR-MIL-000.31"/>
    <m/>
    <n v="2017"/>
    <n v="10"/>
    <x v="28"/>
    <m/>
    <m/>
    <n v="0"/>
    <s v="UP ONLY"/>
    <n v="2.1335999999999999"/>
    <n v="0.86538461538461542"/>
    <n v="5.7692307692307709E-2"/>
    <m/>
    <n v="3.1517339999999998"/>
    <n v="0.62980143254975474"/>
    <n v="0.12549110949253039"/>
    <m/>
    <n v="48.463200000000001"/>
    <n v="0.20895522388059701"/>
    <n v="8.4577114427860617E-2"/>
    <m/>
    <n v="91.18383"/>
    <n v="0.3183210376736505"/>
    <n v="0.16392674458358053"/>
    <m/>
    <n v="14.417516000000001"/>
    <n v="0.59643820265825098"/>
    <n v="0.19958066008053427"/>
    <m/>
    <m/>
    <m/>
    <m/>
    <m/>
    <n v="12.4"/>
    <n v="0.39512195121951216"/>
    <n v="6.8292682926829273E-2"/>
    <m/>
    <n v="5.33"/>
    <n v="0.41492864983534572"/>
    <n v="8.5620197585071389E-2"/>
    <m/>
    <n v="2"/>
    <n v="0"/>
    <n v="28"/>
    <n v="4"/>
    <n v="32"/>
    <m/>
    <m/>
    <m/>
    <m/>
    <m/>
    <m/>
    <m/>
    <m/>
    <m/>
    <m/>
    <m/>
    <m/>
    <m/>
    <m/>
    <m/>
    <m/>
    <m/>
    <m/>
    <m/>
    <m/>
    <m/>
    <m/>
    <m/>
    <m/>
    <m/>
    <m/>
    <m/>
    <m/>
    <m/>
    <m/>
    <m/>
    <m/>
    <m/>
    <m/>
    <m/>
    <m/>
  </r>
  <r>
    <x v="9"/>
    <s v="RR-MIL-000.57"/>
    <m/>
    <n v="2017"/>
    <n v="1"/>
    <x v="19"/>
    <d v="2017-06-13T00:00:00"/>
    <d v="2017-06-27T00:00:00"/>
    <n v="14"/>
    <m/>
    <n v="12.4968"/>
    <m/>
    <m/>
    <n v="0"/>
    <n v="36.183860000000003"/>
    <m/>
    <m/>
    <n v="0"/>
    <n v="72.847200000000001"/>
    <m/>
    <m/>
    <n v="58.216799999999999"/>
    <n v="85.817984999999993"/>
    <m/>
    <m/>
    <n v="66.500432000000004"/>
    <n v="26.582346999999999"/>
    <m/>
    <m/>
    <n v="15.455347"/>
    <m/>
    <m/>
    <m/>
    <m/>
    <n v="16.899999999999999"/>
    <m/>
    <m/>
    <n v="20.7"/>
    <n v="9"/>
    <m/>
    <m/>
    <n v="1.4"/>
    <n v="2"/>
    <m/>
    <m/>
    <m/>
    <m/>
    <m/>
    <m/>
    <m/>
    <m/>
    <m/>
    <m/>
    <m/>
    <m/>
    <m/>
    <m/>
    <m/>
    <m/>
    <m/>
    <m/>
    <m/>
    <m/>
    <m/>
    <m/>
    <m/>
    <m/>
    <m/>
    <m/>
    <m/>
    <m/>
    <m/>
    <m/>
    <m/>
    <m/>
    <m/>
    <m/>
    <m/>
    <m/>
    <m/>
    <m/>
    <m/>
    <m/>
  </r>
  <r>
    <x v="9"/>
    <s v="RR-MIL-000.57"/>
    <m/>
    <n v="2017"/>
    <n v="2"/>
    <x v="20"/>
    <d v="2017-06-27T00:00:00"/>
    <d v="2017-07-13T00:00:00"/>
    <n v="16"/>
    <s v="BOTH"/>
    <n v="9.4488000000000003"/>
    <n v="0.24390243902439024"/>
    <n v="0.24390243902439024"/>
    <m/>
    <n v="34.686261999999999"/>
    <n v="4.1388563851396824E-2"/>
    <n v="4.1388563851396824E-2"/>
    <m/>
    <n v="68.884799999999998"/>
    <n v="5.4393305439330575E-2"/>
    <n v="5.4393305439330575E-2"/>
    <m/>
    <n v="81.355157000000005"/>
    <n v="5.2003411639180153E-2"/>
    <n v="5.2003411639180153E-2"/>
    <m/>
    <n v="23.619163"/>
    <n v="0.11147187266797767"/>
    <n v="0.11147187266797767"/>
    <m/>
    <m/>
    <m/>
    <m/>
    <m/>
    <n v="20.7"/>
    <n v="0"/>
    <n v="0"/>
    <m/>
    <n v="8.59"/>
    <n v="4.5555555555555571E-2"/>
    <n v="4.5555555555555571E-2"/>
    <m/>
    <n v="2"/>
    <n v="4"/>
    <n v="38"/>
    <n v="0"/>
    <n v="42"/>
    <m/>
    <m/>
    <m/>
    <m/>
    <m/>
    <m/>
    <m/>
    <m/>
    <m/>
    <m/>
    <m/>
    <m/>
    <m/>
    <m/>
    <m/>
    <m/>
    <m/>
    <m/>
    <m/>
    <m/>
    <m/>
    <m/>
    <m/>
    <m/>
    <m/>
    <m/>
    <m/>
    <m/>
    <m/>
    <m/>
    <m/>
    <m/>
    <m/>
    <m/>
    <m/>
    <m/>
  </r>
  <r>
    <x v="9"/>
    <s v="RR-MIL-000.57"/>
    <m/>
    <n v="2017"/>
    <n v="3"/>
    <x v="21"/>
    <d v="2017-07-13T00:00:00"/>
    <d v="2017-07-27T00:00:00"/>
    <n v="14"/>
    <s v="BOTH"/>
    <n v="6.7055999999999996"/>
    <n v="0.46341463414634149"/>
    <n v="0.21951219512195125"/>
    <m/>
    <n v="11.783816"/>
    <n v="0.67433502119453259"/>
    <n v="0.63294645734313582"/>
    <m/>
    <n v="66.141599999999997"/>
    <n v="9.205020920502098E-2"/>
    <n v="3.7656903765690405E-2"/>
    <m/>
    <n v="78.721356999999998"/>
    <n v="8.2693948127539885E-2"/>
    <n v="3.0690536488359732E-2"/>
    <m/>
    <n v="20.755018"/>
    <n v="0.21921800208235936"/>
    <n v="0.10774612941438169"/>
    <m/>
    <m/>
    <m/>
    <m/>
    <m/>
    <n v="17.3"/>
    <n v="0.16425120772946852"/>
    <n v="0.16425120772946852"/>
    <m/>
    <n v="8.1999999999999993"/>
    <n v="8.8888888888888962E-2"/>
    <n v="4.333333333333339E-2"/>
    <m/>
    <n v="2"/>
    <n v="6"/>
    <n v="39"/>
    <n v="4"/>
    <n v="49"/>
    <m/>
    <m/>
    <m/>
    <m/>
    <m/>
    <m/>
    <m/>
    <m/>
    <m/>
    <m/>
    <m/>
    <m/>
    <m/>
    <m/>
    <m/>
    <m/>
    <m/>
    <m/>
    <m/>
    <m/>
    <m/>
    <m/>
    <m/>
    <m/>
    <m/>
    <m/>
    <m/>
    <m/>
    <m/>
    <m/>
    <m/>
    <m/>
    <m/>
    <m/>
    <m/>
    <m/>
  </r>
  <r>
    <x v="9"/>
    <s v="RR-MIL-000.57"/>
    <m/>
    <n v="2017"/>
    <n v="4"/>
    <x v="22"/>
    <d v="2017-07-27T00:00:00"/>
    <d v="2017-08-10T00:00:00"/>
    <n v="14"/>
    <s v="BOTH"/>
    <n v="6.1"/>
    <n v="0.51187504001024264"/>
    <n v="4.8460405863901157E-2"/>
    <m/>
    <n v="28.599257999999999"/>
    <n v="0.20961284948593112"/>
    <n v="-0.46472217170860147"/>
    <m/>
    <n v="64.007999999999996"/>
    <n v="0.12133891213389128"/>
    <n v="2.92887029288703E-2"/>
    <m/>
    <n v="78.136067999999995"/>
    <n v="8.9514068641905295E-2"/>
    <n v="6.8201205143654103E-3"/>
    <m/>
    <n v="19.677842999999999"/>
    <n v="0.25974019525063002"/>
    <n v="4.0522193168270659E-2"/>
    <m/>
    <m/>
    <m/>
    <m/>
    <m/>
    <n v="17.3"/>
    <n v="0.16425120772946852"/>
    <n v="0"/>
    <m/>
    <n v="7.14"/>
    <n v="0.20666666666666669"/>
    <n v="0.11777777777777773"/>
    <m/>
    <n v="1"/>
    <n v="2"/>
    <n v="20"/>
    <n v="0"/>
    <n v="22"/>
    <m/>
    <m/>
    <m/>
    <m/>
    <m/>
    <m/>
    <m/>
    <m/>
    <m/>
    <m/>
    <m/>
    <m/>
    <m/>
    <m/>
    <m/>
    <m/>
    <m/>
    <m/>
    <m/>
    <m/>
    <m/>
    <m/>
    <m/>
    <m/>
    <m/>
    <m/>
    <m/>
    <m/>
    <m/>
    <m/>
    <m/>
    <m/>
    <m/>
    <m/>
    <m/>
    <m/>
  </r>
  <r>
    <x v="9"/>
    <s v="RR-MIL-000.57"/>
    <m/>
    <n v="2017"/>
    <n v="5"/>
    <x v="23"/>
    <d v="2017-08-10T00:00:00"/>
    <d v="2017-08-24T00:00:00"/>
    <n v="14"/>
    <s v="BOTH"/>
    <n v="4.8768000000000002"/>
    <n v="0.6097560975609756"/>
    <n v="9.7881057550732953E-2"/>
    <m/>
    <n v="30.048544"/>
    <n v="0.16955946656879622"/>
    <n v="-4.0053382917134894E-2"/>
    <m/>
    <n v="62.484000000000002"/>
    <n v="0.14225941422594141"/>
    <n v="2.0920502092050125E-2"/>
    <m/>
    <n v="77.111812999999998"/>
    <n v="0.10144927080261784"/>
    <n v="1.1935202160712546E-2"/>
    <m/>
    <n v="19.184856"/>
    <n v="0.2782858488755714"/>
    <n v="1.8545653624941372E-2"/>
    <m/>
    <m/>
    <m/>
    <m/>
    <m/>
    <n v="17.600000000000001"/>
    <n v="0.14975845410628011"/>
    <n v="-1.4492753623188415E-2"/>
    <m/>
    <n v="6.09"/>
    <n v="0.32333333333333336"/>
    <n v="0.11666666666666667"/>
    <m/>
    <n v="2"/>
    <n v="6"/>
    <n v="39"/>
    <n v="3"/>
    <n v="48"/>
    <m/>
    <m/>
    <m/>
    <m/>
    <m/>
    <m/>
    <m/>
    <m/>
    <m/>
    <m/>
    <m/>
    <m/>
    <m/>
    <m/>
    <m/>
    <m/>
    <m/>
    <m/>
    <m/>
    <m/>
    <m/>
    <m/>
    <m/>
    <m/>
    <m/>
    <m/>
    <m/>
    <m/>
    <m/>
    <m/>
    <m/>
    <m/>
    <m/>
    <m/>
    <m/>
    <m/>
  </r>
  <r>
    <x v="9"/>
    <s v="RR-MIL-000.57"/>
    <m/>
    <n v="2017"/>
    <n v="6"/>
    <x v="24"/>
    <d v="2017-08-24T00:00:00"/>
    <d v="2017-09-08T00:00:00"/>
    <n v="15"/>
    <s v="BOTH"/>
    <n v="4.5720000000000001"/>
    <n v="0.63414634146341464"/>
    <n v="2.4390243902439046E-2"/>
    <m/>
    <n v="23.961539999999999"/>
    <n v="0.33778375220333051"/>
    <n v="0.16822428563453429"/>
    <m/>
    <n v="62.179200000000002"/>
    <n v="0.14644351464435146"/>
    <n v="4.1841004184100528E-3"/>
    <m/>
    <n v="75.282785000000004"/>
    <n v="0.12276214595343843"/>
    <n v="2.1312875150820587E-2"/>
    <m/>
    <n v="17.898008999999998"/>
    <n v="0.32669568266489035"/>
    <n v="4.8409833789318957E-2"/>
    <m/>
    <m/>
    <m/>
    <m/>
    <m/>
    <n v="16.7"/>
    <n v="0.19323671497584541"/>
    <n v="4.3478260869565299E-2"/>
    <m/>
    <n v="5.25"/>
    <n v="0.41666666666666669"/>
    <n v="9.3333333333333324E-2"/>
    <m/>
    <n v="2"/>
    <n v="6"/>
    <n v="34"/>
    <n v="0"/>
    <n v="40"/>
    <m/>
    <m/>
    <m/>
    <m/>
    <m/>
    <m/>
    <m/>
    <m/>
    <m/>
    <m/>
    <m/>
    <m/>
    <m/>
    <m/>
    <m/>
    <m/>
    <m/>
    <m/>
    <m/>
    <m/>
    <m/>
    <m/>
    <m/>
    <m/>
    <m/>
    <m/>
    <m/>
    <m/>
    <m/>
    <m/>
    <m/>
    <m/>
    <m/>
    <m/>
    <m/>
    <m/>
  </r>
  <r>
    <x v="9"/>
    <s v="RR-MIL-000.57"/>
    <m/>
    <n v="2017"/>
    <n v="7"/>
    <x v="25"/>
    <d v="2017-09-08T00:00:00"/>
    <d v="2017-09-21T00:00:00"/>
    <n v="13"/>
    <s v="BOTH"/>
    <n v="3.048"/>
    <n v="0.75609756097560976"/>
    <n v="0.12195121951219512"/>
    <m/>
    <n v="21.546063"/>
    <n v="0.40453939961076574"/>
    <n v="6.6755647407435226E-2"/>
    <m/>
    <n v="62.788800000000002"/>
    <n v="0.13807531380753135"/>
    <n v="-8.3682008368201055E-3"/>
    <m/>
    <n v="75.868073999999993"/>
    <n v="0.11594202543907318"/>
    <n v="-6.8201205143652438E-3"/>
    <m/>
    <n v="18.441838000000001"/>
    <n v="0.30623740635091395"/>
    <n v="-2.0458276313976398E-2"/>
    <m/>
    <m/>
    <m/>
    <m/>
    <m/>
    <n v="17.600000000000001"/>
    <n v="0.14975845410628011"/>
    <n v="-4.3478260869565299E-2"/>
    <m/>
    <n v="2.67"/>
    <n v="0.70333333333333337"/>
    <n v="0.28666666666666668"/>
    <m/>
    <n v="2"/>
    <n v="3"/>
    <n v="15"/>
    <n v="2"/>
    <n v="20"/>
    <m/>
    <m/>
    <m/>
    <m/>
    <m/>
    <m/>
    <m/>
    <m/>
    <m/>
    <m/>
    <m/>
    <m/>
    <m/>
    <m/>
    <m/>
    <m/>
    <m/>
    <m/>
    <m/>
    <m/>
    <m/>
    <m/>
    <m/>
    <m/>
    <m/>
    <m/>
    <m/>
    <m/>
    <m/>
    <m/>
    <m/>
    <m/>
    <m/>
    <m/>
    <m/>
    <m/>
  </r>
  <r>
    <x v="9"/>
    <s v="RR-MIL-000.57"/>
    <m/>
    <n v="2017"/>
    <n v="8"/>
    <x v="26"/>
    <d v="2017-09-21T00:00:00"/>
    <d v="2017-10-03T00:00:00"/>
    <n v="12"/>
    <s v="BOTH"/>
    <n v="2.4384000000000001"/>
    <n v="0.80487804878048785"/>
    <n v="4.8780487804878092E-2"/>
    <m/>
    <n v="11.401054999999999"/>
    <n v="0.68491324585049806"/>
    <n v="0.28037384623973233"/>
    <m/>
    <n v="61.264800000000001"/>
    <n v="0.15899581589958159"/>
    <n v="2.0920502092050236E-2"/>
    <m/>
    <n v="74.551174000000003"/>
    <n v="0.1312872936832529"/>
    <n v="1.5345268244179713E-2"/>
    <m/>
    <n v="18.462575999999999"/>
    <n v="0.3054572645522986"/>
    <n v="-7.8014179861535249E-4"/>
    <m/>
    <m/>
    <m/>
    <m/>
    <m/>
    <n v="15.8"/>
    <n v="0.23671497584541057"/>
    <n v="8.695652173913046E-2"/>
    <m/>
    <n v="2.83"/>
    <n v="0.68555555555555558"/>
    <n v="-1.7777777777777781E-2"/>
    <m/>
    <n v="2"/>
    <n v="1"/>
    <n v="16"/>
    <n v="0"/>
    <n v="17"/>
    <m/>
    <m/>
    <m/>
    <m/>
    <m/>
    <m/>
    <m/>
    <m/>
    <m/>
    <m/>
    <m/>
    <m/>
    <m/>
    <m/>
    <m/>
    <m/>
    <m/>
    <m/>
    <m/>
    <m/>
    <m/>
    <m/>
    <m/>
    <m/>
    <m/>
    <m/>
    <m/>
    <m/>
    <m/>
    <m/>
    <m/>
    <m/>
    <m/>
    <m/>
    <m/>
    <m/>
  </r>
  <r>
    <x v="9"/>
    <s v="RR-MIL-000.57"/>
    <m/>
    <n v="2017"/>
    <n v="9"/>
    <x v="27"/>
    <d v="2017-10-03T00:00:00"/>
    <d v="2017-10-19T00:00:00"/>
    <n v="16"/>
    <s v="BOTH"/>
    <n v="1.2192000000000001"/>
    <n v="0.90243902439024382"/>
    <n v="9.7560975609755962E-2"/>
    <m/>
    <n v="8.8889569999999996"/>
    <n v="0.75433917221656288"/>
    <n v="6.9425926366064816E-2"/>
    <m/>
    <n v="60.3504"/>
    <n v="0.17154811715481172"/>
    <n v="1.2552301255230131E-2"/>
    <m/>
    <n v="73.526917999999995"/>
    <n v="0.14322250749653467"/>
    <n v="1.1935213813281775E-2"/>
    <m/>
    <n v="18.601111"/>
    <n v="0.30024572322376197"/>
    <n v="-5.2115413285366285E-3"/>
    <m/>
    <m/>
    <m/>
    <m/>
    <m/>
    <n v="15.5"/>
    <n v="0.25120772946859898"/>
    <n v="1.4492753623188415E-2"/>
    <m/>
    <n v="2.11"/>
    <n v="0.76555555555555566"/>
    <n v="8.0000000000000071E-2"/>
    <m/>
    <n v="1"/>
    <n v="1"/>
    <n v="0"/>
    <n v="0"/>
    <n v="1"/>
    <m/>
    <m/>
    <m/>
    <m/>
    <m/>
    <m/>
    <m/>
    <m/>
    <m/>
    <m/>
    <m/>
    <m/>
    <m/>
    <m/>
    <m/>
    <m/>
    <m/>
    <m/>
    <m/>
    <m/>
    <m/>
    <m/>
    <m/>
    <m/>
    <m/>
    <m/>
    <m/>
    <m/>
    <m/>
    <m/>
    <m/>
    <m/>
    <m/>
    <m/>
    <m/>
    <m/>
  </r>
  <r>
    <x v="9"/>
    <s v="RR-MIL-000.57"/>
    <m/>
    <n v="2017"/>
    <n v="10"/>
    <x v="28"/>
    <m/>
    <m/>
    <n v="0"/>
    <s v="NEITHER"/>
    <n v="0"/>
    <n v="1"/>
    <n v="9.7560975609756184E-2"/>
    <m/>
    <n v="0"/>
    <n v="1"/>
    <n v="0.24566082778343712"/>
    <m/>
    <n v="58.216799999999999"/>
    <n v="0.20083682008368203"/>
    <n v="2.9288702928870314E-2"/>
    <m/>
    <n v="66.500432000000004"/>
    <n v="0.22509912112245459"/>
    <n v="8.1876613625919914E-2"/>
    <m/>
    <n v="15.455347"/>
    <n v="0.41858606390173148"/>
    <n v="0.1183403406779695"/>
    <m/>
    <m/>
    <m/>
    <m/>
    <m/>
    <n v="14.4"/>
    <n v="0.30434782608695649"/>
    <n v="5.3140096618357502E-2"/>
    <m/>
    <n v="1.4"/>
    <n v="0.84444444444444444"/>
    <n v="7.8888888888888786E-2"/>
    <m/>
    <n v="2"/>
    <n v="0"/>
    <n v="0"/>
    <n v="0"/>
    <n v="0"/>
    <m/>
    <m/>
    <m/>
    <m/>
    <m/>
    <m/>
    <m/>
    <m/>
    <m/>
    <m/>
    <m/>
    <m/>
    <m/>
    <m/>
    <m/>
    <m/>
    <m/>
    <m/>
    <m/>
    <m/>
    <m/>
    <m/>
    <m/>
    <m/>
    <m/>
    <m/>
    <m/>
    <m/>
    <m/>
    <m/>
    <m/>
    <m/>
    <m/>
    <m/>
    <m/>
    <m/>
  </r>
  <r>
    <x v="10"/>
    <s v="RR-MIL-006.59"/>
    <m/>
    <n v="2017"/>
    <n v="1"/>
    <x v="19"/>
    <d v="2017-06-13T00:00:00"/>
    <d v="2017-06-27T00:00:00"/>
    <n v="14"/>
    <m/>
    <n v="25.908000000000001"/>
    <m/>
    <m/>
    <n v="13.106400000000001"/>
    <n v="8.5507919999999995"/>
    <m/>
    <m/>
    <n v="4.7826459999999997"/>
    <n v="78.028800000000004"/>
    <m/>
    <m/>
    <n v="78.028800000000004"/>
    <n v="187.16702900000001"/>
    <m/>
    <m/>
    <n v="171.05416500000001"/>
    <n v="63.395082000000002"/>
    <m/>
    <m/>
    <n v="50.573129000000002"/>
    <m/>
    <m/>
    <m/>
    <m/>
    <n v="14.5"/>
    <m/>
    <m/>
    <n v="19.7"/>
    <n v="9.91"/>
    <m/>
    <m/>
    <n v="9.0500000000000007"/>
    <n v="2"/>
    <m/>
    <m/>
    <m/>
    <m/>
    <m/>
    <m/>
    <m/>
    <m/>
    <m/>
    <m/>
    <m/>
    <m/>
    <m/>
    <m/>
    <m/>
    <m/>
    <m/>
    <m/>
    <m/>
    <m/>
    <m/>
    <m/>
    <m/>
    <m/>
    <m/>
    <m/>
    <m/>
    <m/>
    <m/>
    <m/>
    <m/>
    <m/>
    <m/>
    <m/>
    <m/>
    <m/>
    <m/>
    <m/>
    <m/>
    <m/>
  </r>
  <r>
    <x v="10"/>
    <s v="RR-MIL-006.59"/>
    <m/>
    <n v="2017"/>
    <n v="2"/>
    <x v="20"/>
    <d v="2017-06-27T00:00:00"/>
    <d v="2017-07-13T00:00:00"/>
    <n v="16"/>
    <s v="BOTH"/>
    <n v="21.945599999999999"/>
    <n v="0.15294117647058833"/>
    <n v="0.15294117647058833"/>
    <m/>
    <n v="8.5507919999999995"/>
    <n v="0.23908732039118502"/>
    <n v="0.23908732039118502"/>
    <m/>
    <n v="82.905600000000007"/>
    <n v="0"/>
    <n v="0"/>
    <m/>
    <n v="186.00690299999999"/>
    <n v="6.198345970432749E-3"/>
    <n v="6.198345970432749E-3"/>
    <m/>
    <n v="61.088684000000001"/>
    <n v="3.6381339486239665E-2"/>
    <n v="3.6381339486239665E-2"/>
    <m/>
    <m/>
    <m/>
    <m/>
    <m/>
    <n v="18.3"/>
    <n v="7.1065989847715672E-2"/>
    <n v="7.1065989847715672E-2"/>
    <m/>
    <n v="9.5500000000000007"/>
    <n v="7.7294685990338063E-2"/>
    <n v="7.7294685990338063E-2"/>
    <m/>
    <n v="1"/>
    <n v="172"/>
    <n v="54"/>
    <n v="0"/>
    <n v="226"/>
    <m/>
    <m/>
    <m/>
    <m/>
    <m/>
    <m/>
    <m/>
    <m/>
    <m/>
    <m/>
    <m/>
    <m/>
    <m/>
    <m/>
    <m/>
    <m/>
    <m/>
    <m/>
    <m/>
    <m/>
    <m/>
    <m/>
    <m/>
    <m/>
    <m/>
    <m/>
    <m/>
    <m/>
    <m/>
    <m/>
    <m/>
    <m/>
    <m/>
    <m/>
    <m/>
    <m/>
  </r>
  <r>
    <x v="10"/>
    <s v="RR-MIL-006.59"/>
    <m/>
    <n v="2017"/>
    <n v="3"/>
    <x v="21"/>
    <d v="2017-07-13T00:00:00"/>
    <d v="2017-07-27T00:00:00"/>
    <n v="14"/>
    <s v="BOTH"/>
    <n v="18.288"/>
    <n v="0.29411764705882354"/>
    <n v="0.14117647058823521"/>
    <m/>
    <n v="11.237546999999999"/>
    <n v="0"/>
    <n v="-0.23908732039118502"/>
    <m/>
    <n v="80.467200000000005"/>
    <n v="2.9411764705882366E-2"/>
    <n v="2.9411764705882366E-2"/>
    <m/>
    <n v="182.52652399999999"/>
    <n v="2.4793389224552036E-2"/>
    <n v="1.8595043254119287E-2"/>
    <m/>
    <n v="55.494931999999999"/>
    <n v="0.1246177108817369"/>
    <n v="8.8236371395497226E-2"/>
    <m/>
    <m/>
    <m/>
    <m/>
    <m/>
    <n v="18.600000000000001"/>
    <n v="5.5837563451776547E-2"/>
    <n v="-1.5228426395939125E-2"/>
    <m/>
    <n v="9.4499999999999993"/>
    <n v="8.6956521739130474E-2"/>
    <n v="9.6618357487924106E-3"/>
    <m/>
    <n v="1"/>
    <n v="176"/>
    <n v="44"/>
    <n v="0"/>
    <n v="220"/>
    <m/>
    <m/>
    <m/>
    <m/>
    <m/>
    <m/>
    <m/>
    <m/>
    <m/>
    <m/>
    <m/>
    <m/>
    <m/>
    <m/>
    <m/>
    <m/>
    <m/>
    <m/>
    <m/>
    <m/>
    <m/>
    <m/>
    <m/>
    <m/>
    <m/>
    <m/>
    <m/>
    <m/>
    <m/>
    <m/>
    <m/>
    <m/>
    <m/>
    <m/>
    <m/>
    <m/>
  </r>
  <r>
    <x v="10"/>
    <s v="RR-MIL-006.59"/>
    <m/>
    <n v="2017"/>
    <n v="4"/>
    <x v="22"/>
    <d v="2017-07-27T00:00:00"/>
    <d v="2017-08-10T00:00:00"/>
    <n v="14"/>
    <s v="BOTH"/>
    <n v="14.3256"/>
    <n v="0.44705882352941179"/>
    <n v="0.15294117647058825"/>
    <m/>
    <n v="5.4106709999999998"/>
    <n v="0.5185184987435425"/>
    <n v="0.5185184987435425"/>
    <m/>
    <n v="79.857600000000005"/>
    <n v="3.6764705882352963E-2"/>
    <n v="7.3529411764705968E-3"/>
    <m/>
    <n v="178.91724300000001"/>
    <n v="4.4077132837322536E-2"/>
    <n v="1.92837436127705E-2"/>
    <m/>
    <n v="54.193074000000003"/>
    <n v="0.1451533417055916"/>
    <n v="2.0535630823854706E-2"/>
    <m/>
    <m/>
    <m/>
    <m/>
    <m/>
    <n v="19.7"/>
    <n v="0"/>
    <n v="-5.5837563451776547E-2"/>
    <m/>
    <n v="9.5500000000000007"/>
    <n v="7.7294685990338063E-2"/>
    <n v="-9.6618357487924106E-3"/>
    <m/>
    <n v="2"/>
    <n v="188"/>
    <n v="46"/>
    <n v="0"/>
    <n v="234"/>
    <m/>
    <m/>
    <m/>
    <m/>
    <m/>
    <m/>
    <m/>
    <m/>
    <m/>
    <m/>
    <m/>
    <m/>
    <m/>
    <m/>
    <m/>
    <m/>
    <m/>
    <m/>
    <m/>
    <m/>
    <m/>
    <m/>
    <m/>
    <m/>
    <m/>
    <m/>
    <m/>
    <m/>
    <m/>
    <m/>
    <m/>
    <m/>
    <m/>
    <m/>
    <m/>
    <m/>
  </r>
  <r>
    <x v="10"/>
    <s v="RR-MIL-006.59"/>
    <m/>
    <n v="2017"/>
    <n v="5"/>
    <x v="23"/>
    <d v="2017-08-10T00:00:00"/>
    <d v="2017-08-24T00:00:00"/>
    <n v="14"/>
    <s v="BOTH"/>
    <n v="13.715999999999999"/>
    <n v="0.4705882352941177"/>
    <n v="2.352941176470591E-2"/>
    <m/>
    <n v="4.7826459999999997"/>
    <n v="0.57440480560392759"/>
    <n v="5.5886306860385093E-2"/>
    <m/>
    <n v="78.333600000000004"/>
    <n v="5.5147058823529438E-2"/>
    <n v="1.8382352941176475E-2"/>
    <m/>
    <n v="177.11260200000001"/>
    <n v="5.3719007315118535E-2"/>
    <n v="9.6418744777959989E-3"/>
    <m/>
    <n v="55.670851999999996"/>
    <n v="0.12184273221698814"/>
    <n v="-2.3310609488603459E-2"/>
    <m/>
    <m/>
    <m/>
    <m/>
    <m/>
    <n v="18.7"/>
    <n v="5.0761421319796954E-2"/>
    <n v="5.0761421319796954E-2"/>
    <m/>
    <n v="9.5"/>
    <n v="8.2125603864734262E-2"/>
    <n v="4.8309178743961984E-3"/>
    <m/>
    <n v="2"/>
    <n v="164"/>
    <n v="32"/>
    <n v="0"/>
    <n v="196"/>
    <m/>
    <m/>
    <m/>
    <m/>
    <m/>
    <m/>
    <m/>
    <m/>
    <m/>
    <m/>
    <m/>
    <m/>
    <m/>
    <m/>
    <m/>
    <m/>
    <m/>
    <m/>
    <m/>
    <m/>
    <m/>
    <m/>
    <m/>
    <m/>
    <m/>
    <m/>
    <m/>
    <m/>
    <m/>
    <m/>
    <m/>
    <m/>
    <m/>
    <m/>
    <m/>
    <m/>
  </r>
  <r>
    <x v="10"/>
    <s v="RR-MIL-006.59"/>
    <m/>
    <n v="2017"/>
    <n v="6"/>
    <x v="24"/>
    <d v="2017-08-24T00:00:00"/>
    <d v="2017-09-08T00:00:00"/>
    <n v="15"/>
    <s v="BOTH"/>
    <n v="13.715999999999999"/>
    <n v="0.4705882352941177"/>
    <n v="0"/>
    <m/>
    <n v="4.8309559999999996"/>
    <n v="0.57010582469643956"/>
    <n v="-4.298980907488037E-3"/>
    <m/>
    <n v="79.552800000000005"/>
    <n v="4.0441176470588258E-2"/>
    <n v="-1.470588235294118E-2"/>
    <m/>
    <n v="176.081378"/>
    <n v="5.9228652926899918E-2"/>
    <n v="5.509645611781383E-3"/>
    <m/>
    <n v="54.407494"/>
    <n v="0.14177106041127926"/>
    <n v="1.992832819429112E-2"/>
    <m/>
    <m/>
    <m/>
    <m/>
    <m/>
    <n v="16.899999999999999"/>
    <n v="0.14213197969543151"/>
    <n v="9.1370558375634556E-2"/>
    <m/>
    <n v="9.8699999999999992"/>
    <n v="4.6376811594202941E-2"/>
    <n v="-3.5748792270531321E-2"/>
    <m/>
    <n v="2"/>
    <n v="225"/>
    <n v="54"/>
    <n v="4"/>
    <n v="283"/>
    <m/>
    <m/>
    <m/>
    <m/>
    <m/>
    <m/>
    <m/>
    <m/>
    <m/>
    <m/>
    <m/>
    <m/>
    <m/>
    <m/>
    <m/>
    <m/>
    <m/>
    <m/>
    <m/>
    <m/>
    <m/>
    <m/>
    <m/>
    <m/>
    <m/>
    <m/>
    <m/>
    <m/>
    <m/>
    <m/>
    <m/>
    <m/>
    <m/>
    <m/>
    <m/>
    <m/>
  </r>
  <r>
    <x v="10"/>
    <s v="RR-MIL-006.59"/>
    <m/>
    <n v="2017"/>
    <n v="7"/>
    <x v="25"/>
    <d v="2017-09-08T00:00:00"/>
    <d v="2017-09-21T00:00:00"/>
    <n v="13"/>
    <s v="BOTH"/>
    <n v="14.3256"/>
    <n v="0.44705882352941179"/>
    <n v="-2.352941176470591E-2"/>
    <m/>
    <n v="5.4106709999999998"/>
    <n v="0.5185184987435425"/>
    <n v="-5.1587325952897056E-2"/>
    <m/>
    <n v="79.552800000000005"/>
    <n v="4.0441176470588258E-2"/>
    <n v="0"/>
    <m/>
    <n v="171.05416500000001"/>
    <n v="8.6088153913048443E-2"/>
    <n v="2.6859500986148525E-2"/>
    <m/>
    <n v="50.573129000000002"/>
    <n v="0.20225469540365923"/>
    <n v="6.0483634992379964E-2"/>
    <m/>
    <m/>
    <m/>
    <m/>
    <m/>
    <n v="18.3"/>
    <n v="7.1065989847715672E-2"/>
    <n v="-7.1065989847715838E-2"/>
    <m/>
    <n v="9.0500000000000007"/>
    <n v="0.12560386473429941"/>
    <n v="7.9227053140096468E-2"/>
    <m/>
    <n v="2"/>
    <n v="140"/>
    <n v="82"/>
    <n v="0"/>
    <n v="222"/>
    <m/>
    <m/>
    <m/>
    <m/>
    <m/>
    <m/>
    <m/>
    <m/>
    <m/>
    <m/>
    <m/>
    <m/>
    <m/>
    <m/>
    <m/>
    <m/>
    <m/>
    <m/>
    <m/>
    <m/>
    <m/>
    <m/>
    <m/>
    <m/>
    <m/>
    <m/>
    <m/>
    <m/>
    <m/>
    <m/>
    <m/>
    <m/>
    <m/>
    <m/>
    <m/>
    <m/>
  </r>
  <r>
    <x v="10"/>
    <s v="RR-MIL-006.59"/>
    <m/>
    <n v="2017"/>
    <n v="8"/>
    <x v="26"/>
    <d v="2017-09-21T00:00:00"/>
    <d v="2017-10-03T00:00:00"/>
    <n v="12"/>
    <s v="BOTH"/>
    <n v="13.106400000000001"/>
    <n v="0.49411764705882355"/>
    <n v="4.7058823529411764E-2"/>
    <m/>
    <n v="4.927575"/>
    <n v="0.56150795186885538"/>
    <n v="4.2989453125312882E-2"/>
    <m/>
    <n v="79.857600000000005"/>
    <n v="3.6764705882352963E-2"/>
    <n v="-3.6764705882352949E-3"/>
    <m/>
    <n v="176.468087"/>
    <n v="5.7162535822481937E-2"/>
    <n v="-2.8925618090566506E-2"/>
    <m/>
    <n v="53.451236999999999"/>
    <n v="0.1568551484798143"/>
    <n v="-4.539954692384493E-2"/>
    <m/>
    <m/>
    <m/>
    <m/>
    <m/>
    <n v="15.5"/>
    <n v="0.21319796954314718"/>
    <n v="0.14213197969543151"/>
    <m/>
    <n v="9.6300000000000008"/>
    <n v="6.9565217391304238E-2"/>
    <n v="-5.6038647342995171E-2"/>
    <m/>
    <n v="2"/>
    <n v="123"/>
    <n v="58"/>
    <n v="4"/>
    <n v="185"/>
    <m/>
    <m/>
    <m/>
    <m/>
    <m/>
    <m/>
    <m/>
    <m/>
    <m/>
    <m/>
    <m/>
    <m/>
    <m/>
    <m/>
    <m/>
    <m/>
    <m/>
    <m/>
    <m/>
    <m/>
    <m/>
    <m/>
    <m/>
    <m/>
    <m/>
    <m/>
    <m/>
    <m/>
    <m/>
    <m/>
    <m/>
    <m/>
    <m/>
    <m/>
    <m/>
    <m/>
  </r>
  <r>
    <x v="10"/>
    <s v="RR-MIL-006.59"/>
    <m/>
    <n v="2017"/>
    <n v="9"/>
    <x v="27"/>
    <d v="2017-10-03T00:00:00"/>
    <d v="2017-10-19T00:00:00"/>
    <n v="16"/>
    <s v="BOTH"/>
    <n v="13.106400000000001"/>
    <n v="0.49411764705882355"/>
    <n v="0"/>
    <m/>
    <n v="5.3140520000000002"/>
    <n v="0.52711637157112667"/>
    <n v="-3.4391580297728708E-2"/>
    <m/>
    <n v="80.162400000000005"/>
    <n v="3.3088235294117661E-2"/>
    <n v="-3.6764705882353019E-3"/>
    <m/>
    <n v="177.757116"/>
    <n v="5.027548415057663E-2"/>
    <n v="-6.8870516719053074E-3"/>
    <m/>
    <n v="58.921078999999999"/>
    <n v="7.0573345105855417E-2"/>
    <n v="-8.6281803373958882E-2"/>
    <m/>
    <m/>
    <m/>
    <m/>
    <m/>
    <n v="13.9"/>
    <n v="0.29441624365482227"/>
    <n v="8.1218274111675093E-2"/>
    <m/>
    <n v="9.44"/>
    <n v="8.7922705314009683E-2"/>
    <n v="1.8357487922705445E-2"/>
    <m/>
    <n v="2"/>
    <n v="98"/>
    <n v="56"/>
    <n v="0"/>
    <n v="154"/>
    <m/>
    <m/>
    <m/>
    <m/>
    <m/>
    <m/>
    <m/>
    <m/>
    <m/>
    <m/>
    <m/>
    <m/>
    <m/>
    <m/>
    <m/>
    <m/>
    <m/>
    <m/>
    <m/>
    <m/>
    <m/>
    <m/>
    <m/>
    <m/>
    <m/>
    <m/>
    <m/>
    <m/>
    <m/>
    <m/>
    <m/>
    <m/>
    <m/>
    <m/>
    <m/>
    <m/>
  </r>
  <r>
    <x v="10"/>
    <s v="RR-MIL-006.59"/>
    <m/>
    <n v="2017"/>
    <n v="10"/>
    <x v="28"/>
    <m/>
    <m/>
    <n v="0"/>
    <s v="BOTH"/>
    <n v="14.9352"/>
    <n v="0.42352941176470593"/>
    <n v="-7.0588235294117618E-2"/>
    <m/>
    <n v="5.0241939999999996"/>
    <n v="0.55291007904127121"/>
    <n v="2.5793707470144533E-2"/>
    <m/>
    <n v="81.076800000000006"/>
    <n v="2.2058823529411777E-2"/>
    <n v="-1.1029411764705885E-2"/>
    <m/>
    <n v="177.62821299999999"/>
    <n v="5.0964189852049341E-2"/>
    <n v="6.8870570147271104E-4"/>
    <m/>
    <n v="55.156157999999998"/>
    <n v="0.12996156389544544"/>
    <n v="5.9388218789590025E-2"/>
    <m/>
    <m/>
    <m/>
    <m/>
    <m/>
    <n v="11.6"/>
    <n v="0.41116751269035534"/>
    <n v="0.11675126903553307"/>
    <m/>
    <n v="10.35"/>
    <n v="0"/>
    <n v="-8.7922705314009683E-2"/>
    <m/>
    <n v="2"/>
    <n v="129"/>
    <n v="34"/>
    <n v="2"/>
    <n v="165"/>
    <m/>
    <m/>
    <m/>
    <m/>
    <m/>
    <m/>
    <m/>
    <m/>
    <m/>
    <m/>
    <m/>
    <m/>
    <m/>
    <m/>
    <m/>
    <m/>
    <m/>
    <m/>
    <m/>
    <m/>
    <m/>
    <m/>
    <m/>
    <m/>
    <m/>
    <m/>
    <m/>
    <m/>
    <m/>
    <m/>
    <m/>
    <m/>
    <m/>
    <m/>
    <m/>
    <m/>
  </r>
  <r>
    <x v="11"/>
    <s v="RR-MIL-013.39"/>
    <m/>
    <n v="2017"/>
    <n v="1"/>
    <x v="19"/>
    <d v="2017-06-13T00:00:00"/>
    <d v="2017-06-27T00:00:00"/>
    <n v="14"/>
    <m/>
    <n v="15.24"/>
    <m/>
    <m/>
    <n v="4.8768000000000002"/>
    <n v="54.625723999999998"/>
    <m/>
    <m/>
    <n v="44.040356000000003"/>
    <n v="98.755200000000002"/>
    <m/>
    <m/>
    <n v="89.001599999999996"/>
    <n v="81.562794999999994"/>
    <m/>
    <m/>
    <n v="81.562794999999994"/>
    <n v="33.685720000000003"/>
    <m/>
    <m/>
    <n v="29.912588"/>
    <m/>
    <m/>
    <m/>
    <m/>
    <n v="13.1"/>
    <m/>
    <m/>
    <n v="18.5"/>
    <n v="9.5"/>
    <m/>
    <m/>
    <n v="8.9499999999999993"/>
    <n v="2"/>
    <m/>
    <m/>
    <m/>
    <m/>
    <m/>
    <m/>
    <m/>
    <m/>
    <m/>
    <m/>
    <m/>
    <m/>
    <m/>
    <m/>
    <m/>
    <m/>
    <m/>
    <m/>
    <m/>
    <m/>
    <m/>
    <m/>
    <m/>
    <m/>
    <m/>
    <m/>
    <m/>
    <m/>
    <m/>
    <m/>
    <m/>
    <m/>
    <m/>
    <m/>
    <m/>
    <m/>
    <m/>
    <m/>
    <m/>
    <m/>
  </r>
  <r>
    <x v="11"/>
    <s v="RR-MIL-013.39"/>
    <m/>
    <n v="2017"/>
    <n v="2"/>
    <x v="20"/>
    <d v="2017-06-27T00:00:00"/>
    <d v="2017-07-13T00:00:00"/>
    <n v="16"/>
    <s v="BOTH"/>
    <n v="17.0688"/>
    <n v="0"/>
    <n v="0"/>
    <m/>
    <n v="53.972304999999999"/>
    <n v="1.1961745349132573E-2"/>
    <n v="1.1961745349132573E-2"/>
    <m/>
    <n v="97.231200000000001"/>
    <n v="1.5432098765432108E-2"/>
    <n v="1.5432098765432108E-2"/>
    <m/>
    <n v="83.724879999999999"/>
    <n v="5.31443822882725E-3"/>
    <n v="5.31443822882725E-3"/>
    <m/>
    <n v="32.441426"/>
    <n v="7.6722943109394356E-2"/>
    <n v="7.6722943109394356E-2"/>
    <m/>
    <m/>
    <m/>
    <m/>
    <m/>
    <n v="16"/>
    <n v="0.13513513513513514"/>
    <n v="0.13513513513513514"/>
    <m/>
    <n v="9.33"/>
    <n v="0.10028929604628729"/>
    <n v="0.10028929604628729"/>
    <m/>
    <n v="2"/>
    <n v="122"/>
    <n v="26"/>
    <n v="0"/>
    <n v="148"/>
    <m/>
    <m/>
    <m/>
    <m/>
    <m/>
    <m/>
    <m/>
    <m/>
    <m/>
    <m/>
    <m/>
    <m/>
    <m/>
    <m/>
    <m/>
    <m/>
    <m/>
    <m/>
    <m/>
    <m/>
    <m/>
    <m/>
    <m/>
    <m/>
    <m/>
    <m/>
    <m/>
    <m/>
    <m/>
    <m/>
    <m/>
    <m/>
    <m/>
    <m/>
    <m/>
    <m/>
  </r>
  <r>
    <x v="11"/>
    <s v="RR-MIL-013.39"/>
    <m/>
    <n v="2017"/>
    <n v="3"/>
    <x v="21"/>
    <d v="2017-07-13T00:00:00"/>
    <d v="2017-07-27T00:00:00"/>
    <n v="14"/>
    <s v="BOTH"/>
    <n v="14.6304"/>
    <n v="0.14285714285714285"/>
    <n v="0.14285714285714285"/>
    <m/>
    <n v="53.841622999999998"/>
    <n v="1.4354061467450751E-2"/>
    <n v="2.3923161183181784E-3"/>
    <m/>
    <n v="89.001599999999996"/>
    <n v="9.8765432098765482E-2"/>
    <n v="8.333333333333337E-2"/>
    <m/>
    <n v="82.904779000000005"/>
    <n v="1.5057571021541847E-2"/>
    <n v="9.7431327927145969E-3"/>
    <m/>
    <n v="33.197603000000001"/>
    <n v="5.5202283843418555E-2"/>
    <n v="-2.1520659265975801E-2"/>
    <m/>
    <m/>
    <m/>
    <m/>
    <m/>
    <n v="18.5"/>
    <n v="0"/>
    <n v="-0.13513513513513514"/>
    <m/>
    <n v="9.11"/>
    <n v="0.1215043394406943"/>
    <n v="2.121504339440701E-2"/>
    <m/>
    <n v="2"/>
    <n v="150"/>
    <n v="33"/>
    <n v="2"/>
    <n v="185"/>
    <m/>
    <m/>
    <m/>
    <m/>
    <m/>
    <m/>
    <m/>
    <m/>
    <m/>
    <m/>
    <m/>
    <m/>
    <m/>
    <m/>
    <m/>
    <m/>
    <m/>
    <m/>
    <m/>
    <m/>
    <m/>
    <m/>
    <m/>
    <m/>
    <m/>
    <m/>
    <m/>
    <m/>
    <m/>
    <m/>
    <m/>
    <m/>
    <m/>
    <m/>
    <m/>
    <m/>
  </r>
  <r>
    <x v="11"/>
    <s v="RR-MIL-013.39"/>
    <m/>
    <n v="2017"/>
    <n v="4"/>
    <x v="22"/>
    <d v="2017-07-27T00:00:00"/>
    <d v="2017-08-10T00:00:00"/>
    <n v="14"/>
    <s v="BOTH"/>
    <n v="12.4968"/>
    <n v="0.26785714285714279"/>
    <n v="0.12499999999999994"/>
    <m/>
    <n v="48.483595999999999"/>
    <n v="0.11244021223407491"/>
    <n v="9.8086150766624164E-2"/>
    <m/>
    <n v="97.536000000000001"/>
    <n v="1.2345679012345685E-2"/>
    <n v="-8.6419753086419804E-2"/>
    <m/>
    <n v="84.172207999999998"/>
    <n v="0"/>
    <n v="-1.5057571021541847E-2"/>
    <m/>
    <n v="33.031660000000002"/>
    <n v="5.9924991305525692E-2"/>
    <n v="4.7227074621071369E-3"/>
    <m/>
    <m/>
    <m/>
    <m/>
    <m/>
    <n v="17.600000000000001"/>
    <n v="4.8648648648648575E-2"/>
    <n v="4.8648648648648575E-2"/>
    <m/>
    <n v="9.39"/>
    <n v="9.4503375120539898E-2"/>
    <n v="-2.7000964320154405E-2"/>
    <m/>
    <n v="2"/>
    <n v="171"/>
    <n v="24"/>
    <n v="3"/>
    <n v="198"/>
    <m/>
    <m/>
    <m/>
    <m/>
    <m/>
    <m/>
    <m/>
    <m/>
    <m/>
    <m/>
    <m/>
    <m/>
    <m/>
    <m/>
    <m/>
    <m/>
    <m/>
    <m/>
    <m/>
    <m/>
    <m/>
    <m/>
    <m/>
    <m/>
    <m/>
    <m/>
    <m/>
    <m/>
    <m/>
    <m/>
    <m/>
    <m/>
    <m/>
    <m/>
    <m/>
    <m/>
  </r>
  <r>
    <x v="11"/>
    <s v="RR-MIL-013.39"/>
    <m/>
    <n v="2017"/>
    <n v="5"/>
    <x v="23"/>
    <d v="2017-08-10T00:00:00"/>
    <d v="2017-08-24T00:00:00"/>
    <n v="14"/>
    <s v="BOTH"/>
    <n v="12.192"/>
    <n v="0.2857142857142857"/>
    <n v="1.7857142857142905E-2"/>
    <m/>
    <n v="44.040356000000003"/>
    <n v="0.19377991218935597"/>
    <n v="8.1339699955281064E-2"/>
    <m/>
    <n v="95.7072"/>
    <n v="3.0864197530864217E-2"/>
    <n v="1.8518518518518531E-2"/>
    <m/>
    <n v="82.755669999999995"/>
    <n v="1.6829046471015741E-2"/>
    <n v="1.6829046471015741E-2"/>
    <m/>
    <n v="32.696477999999999"/>
    <n v="6.9464209787558809E-2"/>
    <n v="9.5392184820331169E-3"/>
    <m/>
    <m/>
    <m/>
    <m/>
    <m/>
    <n v="18.2"/>
    <n v="1.6216216216216255E-2"/>
    <n v="-3.2432432432432323E-2"/>
    <m/>
    <n v="8.9499999999999993"/>
    <n v="0.1369334619093539"/>
    <n v="4.2430086788814006E-2"/>
    <m/>
    <n v="2"/>
    <n v="154"/>
    <n v="14"/>
    <n v="0"/>
    <n v="168"/>
    <m/>
    <m/>
    <m/>
    <m/>
    <m/>
    <m/>
    <m/>
    <m/>
    <m/>
    <m/>
    <m/>
    <m/>
    <m/>
    <m/>
    <m/>
    <m/>
    <m/>
    <m/>
    <m/>
    <m/>
    <m/>
    <m/>
    <m/>
    <m/>
    <m/>
    <m/>
    <m/>
    <m/>
    <m/>
    <m/>
    <m/>
    <m/>
    <m/>
    <m/>
    <m/>
    <m/>
  </r>
  <r>
    <x v="11"/>
    <s v="RR-MIL-013.39"/>
    <m/>
    <n v="2017"/>
    <n v="6"/>
    <x v="24"/>
    <d v="2017-08-24T00:00:00"/>
    <d v="2017-09-08T00:00:00"/>
    <n v="15"/>
    <s v="BOTH"/>
    <n v="6.0960000000000001"/>
    <n v="0.64285714285714279"/>
    <n v="0.3571428571428571"/>
    <m/>
    <n v="47.699494000000001"/>
    <n v="0.12679429200791914"/>
    <n v="-6.6985620181436833E-2"/>
    <m/>
    <n v="94.7928"/>
    <n v="4.0123456790123482E-2"/>
    <n v="9.2592592592592657E-3"/>
    <m/>
    <n v="82.904779000000005"/>
    <n v="1.5057571021541847E-2"/>
    <n v="-1.7714754494738937E-3"/>
    <m/>
    <n v="29.912588"/>
    <n v="0.1486932105690654"/>
    <n v="7.9229000781506589E-2"/>
    <m/>
    <m/>
    <m/>
    <m/>
    <m/>
    <n v="16.899999999999999"/>
    <n v="8.6486486486486561E-2"/>
    <n v="7.0270270270270302E-2"/>
    <m/>
    <n v="9.1999999999999993"/>
    <n v="0.11282545805207329"/>
    <n v="-2.410800385728061E-2"/>
    <m/>
    <n v="2"/>
    <n v="150"/>
    <n v="30"/>
    <n v="2"/>
    <n v="182"/>
    <m/>
    <m/>
    <m/>
    <m/>
    <m/>
    <m/>
    <m/>
    <m/>
    <m/>
    <m/>
    <m/>
    <m/>
    <m/>
    <m/>
    <m/>
    <m/>
    <m/>
    <m/>
    <m/>
    <m/>
    <m/>
    <m/>
    <m/>
    <m/>
    <m/>
    <m/>
    <m/>
    <m/>
    <m/>
    <m/>
    <m/>
    <m/>
    <m/>
    <m/>
    <m/>
    <m/>
  </r>
  <r>
    <x v="11"/>
    <s v="RR-MIL-013.39"/>
    <m/>
    <n v="2017"/>
    <n v="7"/>
    <x v="25"/>
    <d v="2017-09-08T00:00:00"/>
    <d v="2017-09-21T00:00:00"/>
    <n v="13"/>
    <s v="BOTH"/>
    <n v="7.62"/>
    <n v="0.55357142857142849"/>
    <n v="-8.9285714285714302E-2"/>
    <m/>
    <n v="51.097268"/>
    <n v="6.4593304063118667E-2"/>
    <n v="-6.2200987944800473E-2"/>
    <m/>
    <n v="94.183199999999999"/>
    <n v="4.6296296296296321E-2"/>
    <n v="6.1728395061728392E-3"/>
    <m/>
    <n v="83.277552"/>
    <n v="1.06288764576545E-2"/>
    <n v="-4.4286945638873469E-3"/>
    <m/>
    <n v="35.137259999999998"/>
    <n v="0"/>
    <n v="-0.1486932105690654"/>
    <m/>
    <m/>
    <m/>
    <m/>
    <m/>
    <n v="17.600000000000001"/>
    <n v="4.8648648648648575E-2"/>
    <n v="-3.7837837837837986E-2"/>
    <m/>
    <n v="9.1"/>
    <n v="0.1224686595949855"/>
    <n v="9.6432015429122053E-3"/>
    <m/>
    <n v="2"/>
    <n v="276"/>
    <n v="64"/>
    <n v="0"/>
    <n v="340"/>
    <m/>
    <m/>
    <m/>
    <m/>
    <m/>
    <m/>
    <m/>
    <m/>
    <m/>
    <m/>
    <m/>
    <m/>
    <m/>
    <m/>
    <m/>
    <m/>
    <m/>
    <m/>
    <m/>
    <m/>
    <m/>
    <m/>
    <m/>
    <m/>
    <m/>
    <m/>
    <m/>
    <m/>
    <m/>
    <m/>
    <m/>
    <m/>
    <m/>
    <m/>
    <m/>
    <m/>
  </r>
  <r>
    <x v="11"/>
    <s v="RR-MIL-013.39"/>
    <m/>
    <n v="2017"/>
    <n v="8"/>
    <x v="26"/>
    <d v="2017-09-21T00:00:00"/>
    <d v="2017-10-03T00:00:00"/>
    <n v="12"/>
    <s v="BOTH"/>
    <n v="4.8768000000000002"/>
    <n v="0.7142857142857143"/>
    <n v="0.16071428571428581"/>
    <m/>
    <n v="46.654029000000001"/>
    <n v="0.14593298571200625"/>
    <n v="8.133968164888758E-2"/>
    <m/>
    <n v="95.7072"/>
    <n v="3.0864197530864217E-2"/>
    <n v="-1.5432098765432105E-2"/>
    <m/>
    <n v="83.053888000000001"/>
    <n v="1.3286095572068123E-2"/>
    <n v="2.6572191144136233E-3"/>
    <m/>
    <n v="33.383885999999997"/>
    <n v="4.9900703697442574E-2"/>
    <n v="4.9900703697442574E-2"/>
    <m/>
    <m/>
    <m/>
    <m/>
    <m/>
    <n v="14.4"/>
    <n v="0.22162162162162161"/>
    <n v="0.17297297297297304"/>
    <m/>
    <n v="9.68"/>
    <n v="6.6538090646094464E-2"/>
    <n v="-5.5930568948891035E-2"/>
    <m/>
    <n v="2"/>
    <n v="122"/>
    <n v="26"/>
    <n v="0"/>
    <n v="148"/>
    <m/>
    <m/>
    <m/>
    <m/>
    <m/>
    <m/>
    <m/>
    <m/>
    <m/>
    <m/>
    <m/>
    <m/>
    <m/>
    <m/>
    <m/>
    <m/>
    <m/>
    <m/>
    <m/>
    <m/>
    <m/>
    <m/>
    <m/>
    <m/>
    <m/>
    <m/>
    <m/>
    <m/>
    <m/>
    <m/>
    <m/>
    <m/>
    <m/>
    <m/>
    <m/>
    <m/>
  </r>
  <r>
    <x v="11"/>
    <s v="RR-MIL-013.39"/>
    <m/>
    <n v="2017"/>
    <n v="9"/>
    <x v="27"/>
    <d v="2017-10-03T00:00:00"/>
    <d v="2017-10-19T00:00:00"/>
    <n v="16"/>
    <s v="BOTH"/>
    <n v="5.4863999999999997"/>
    <n v="0.6785714285714286"/>
    <n v="-3.5714285714285698E-2"/>
    <m/>
    <n v="47.960863000000003"/>
    <n v="0.12200956823931515"/>
    <n v="-2.3923417472691097E-2"/>
    <m/>
    <n v="95.0976"/>
    <n v="3.7037037037037056E-2"/>
    <n v="6.1728395061728392E-3"/>
    <m/>
    <n v="83.053888000000001"/>
    <n v="1.3286095572068123E-2"/>
    <n v="0"/>
    <m/>
    <n v="35.092632999999999"/>
    <n v="1.2700762666183539E-3"/>
    <n v="-4.8630627430824219E-2"/>
    <m/>
    <m/>
    <m/>
    <m/>
    <m/>
    <n v="13.1"/>
    <n v="0.29189189189189191"/>
    <n v="7.0270270270270302E-2"/>
    <m/>
    <n v="9.7799999999999994"/>
    <n v="5.6894889103182245E-2"/>
    <n v="-9.6432015429122192E-3"/>
    <m/>
    <n v="1"/>
    <n v="98"/>
    <n v="20"/>
    <n v="0"/>
    <n v="118"/>
    <m/>
    <m/>
    <m/>
    <m/>
    <m/>
    <m/>
    <m/>
    <m/>
    <m/>
    <m/>
    <m/>
    <m/>
    <m/>
    <m/>
    <m/>
    <m/>
    <m/>
    <m/>
    <m/>
    <m/>
    <m/>
    <m/>
    <m/>
    <m/>
    <m/>
    <m/>
    <m/>
    <m/>
    <m/>
    <m/>
    <m/>
    <m/>
    <m/>
    <m/>
    <m/>
    <m/>
  </r>
  <r>
    <x v="11"/>
    <s v="RR-MIL-013.39"/>
    <m/>
    <n v="2017"/>
    <n v="10"/>
    <x v="28"/>
    <m/>
    <m/>
    <n v="0"/>
    <s v="BOTH"/>
    <n v="7.0103999999999997"/>
    <n v="0.58928571428571419"/>
    <n v="-8.9285714285714413E-2"/>
    <m/>
    <n v="44.563088999999998"/>
    <n v="0.18421055618411575"/>
    <n v="6.2200987944800598E-2"/>
    <m/>
    <n v="93.878399999999999"/>
    <n v="4.9382716049382741E-2"/>
    <n v="1.2345679012345685E-2"/>
    <m/>
    <n v="83.873990000000006"/>
    <n v="3.5429508989474464E-3"/>
    <n v="-9.743144673120676E-3"/>
    <m/>
    <n v="34.288735000000003"/>
    <n v="2.4148866473936645E-2"/>
    <n v="2.2878790207318291E-2"/>
    <m/>
    <m/>
    <m/>
    <m/>
    <m/>
    <n v="11.3"/>
    <n v="0.38918918918918916"/>
    <n v="9.7297297297297247E-2"/>
    <m/>
    <n v="10.37"/>
    <n v="0"/>
    <n v="-5.6894889103182245E-2"/>
    <m/>
    <n v="2"/>
    <n v="168"/>
    <n v="16"/>
    <n v="0"/>
    <n v="184"/>
    <m/>
    <m/>
    <m/>
    <m/>
    <m/>
    <m/>
    <m/>
    <m/>
    <m/>
    <m/>
    <m/>
    <m/>
    <m/>
    <m/>
    <m/>
    <m/>
    <m/>
    <m/>
    <m/>
    <m/>
    <m/>
    <m/>
    <m/>
    <m/>
    <m/>
    <m/>
    <m/>
    <m/>
    <m/>
    <m/>
    <m/>
    <m/>
    <m/>
    <m/>
    <m/>
    <m/>
  </r>
  <r>
    <x v="12"/>
    <m/>
    <m/>
    <m/>
    <m/>
    <x v="29"/>
    <m/>
    <m/>
    <m/>
    <m/>
    <m/>
    <m/>
    <m/>
    <m/>
    <m/>
    <m/>
    <m/>
    <m/>
    <m/>
    <m/>
    <m/>
    <m/>
    <m/>
    <m/>
    <m/>
    <m/>
    <m/>
    <m/>
    <m/>
    <m/>
    <m/>
    <m/>
    <m/>
    <m/>
    <m/>
    <m/>
    <m/>
    <m/>
    <m/>
    <m/>
    <m/>
    <m/>
    <m/>
    <m/>
    <m/>
    <m/>
    <m/>
    <m/>
    <m/>
    <m/>
    <m/>
    <m/>
    <m/>
    <m/>
    <m/>
    <m/>
    <m/>
    <m/>
    <m/>
    <m/>
    <m/>
    <m/>
    <m/>
    <m/>
    <m/>
    <m/>
    <m/>
    <m/>
    <m/>
    <m/>
    <m/>
    <m/>
    <m/>
    <m/>
    <m/>
    <m/>
    <m/>
    <m/>
    <m/>
    <m/>
    <m/>
    <m/>
    <m/>
  </r>
</pivotCacheRecords>
</file>

<file path=xl/pivotCache/pivotCacheRecords2.xml><?xml version="1.0" encoding="utf-8"?>
<pivotCacheRecords xmlns="http://schemas.openxmlformats.org/spreadsheetml/2006/main" xmlns:r="http://schemas.openxmlformats.org/officeDocument/2006/relationships" count="119">
  <r>
    <s v="ER CO  "/>
    <x v="0"/>
    <s v="RR-DUT-002.79"/>
    <n v="2.66"/>
    <n v="16.600000000000001"/>
    <n v="17.763755"/>
    <s v="Intermittency logger is still in tailout of above pool but riffle is dry and flow is subsurface"/>
    <n v="25.877520000000001"/>
    <n v="53.949599999999997"/>
    <s v="Dutch Bill Creek"/>
    <x v="0"/>
    <n v="4"/>
    <n v="3.2346900000000001"/>
    <n v="21.221699999999998"/>
    <n v="0"/>
    <n v="10.972799999999999"/>
    <n v="4.2671999999999999"/>
    <m/>
    <s v="M"/>
    <n v="2"/>
    <n v="1.05664"/>
    <m/>
    <m/>
    <s v="DOWN ONLY"/>
    <n v="83.705719000000002"/>
    <n v="11.594291999999999"/>
    <n v="2017"/>
    <m/>
    <s v="PSRR-DUT-2.792017072506920"/>
    <s v="HPSRR-DUT-2.792017072506920"/>
    <n v="0"/>
    <n v="0"/>
    <n v="2"/>
    <n v="1"/>
    <n v="42941"/>
    <n v="0"/>
    <n v="0"/>
    <n v="2"/>
    <n v="0"/>
    <n v="42942"/>
    <s v="ER"/>
    <s v="TC"/>
    <n v="1.8635416666666658"/>
    <n v="16.738541666666649"/>
    <n v="1.41"/>
    <n v="2.36"/>
    <s v="alluvial"/>
  </r>
  <r>
    <s v="ER AM  "/>
    <x v="1"/>
    <s v="RR-DUT-001.96"/>
    <n v="2.12"/>
    <n v="15.7"/>
    <n v="2.6378189999999999"/>
    <m/>
    <n v="19.293839999999999"/>
    <n v="64.922399999999996"/>
    <s v="Dutch Bill Creek"/>
    <x v="1"/>
    <n v="5"/>
    <n v="1.4706600000000001"/>
    <n v="9.2964000000000002"/>
    <n v="0"/>
    <n v="0"/>
    <n v="0"/>
    <m/>
    <m/>
    <n v="1"/>
    <n v="0"/>
    <m/>
    <m/>
    <s v="NEITHER"/>
    <n v="28.374666999999999"/>
    <n v="0"/>
    <n v="2017"/>
    <m/>
    <s v="PSRR-DUT-1.962017080809440"/>
    <s v="HPSRR-DUT-1.962017080809440"/>
    <n v="0"/>
    <n v="0"/>
    <n v="1"/>
    <n v="0"/>
    <n v="42955"/>
    <n v="0"/>
    <n v="0"/>
    <n v="5"/>
    <n v="0"/>
    <n v="42956"/>
    <s v="AM"/>
    <s v="TC"/>
    <n v="1.7661458333333322"/>
    <n v="16.012708333333336"/>
    <n v="1.1499999999999999"/>
    <n v="2.29"/>
    <s v="alluvial"/>
  </r>
  <r>
    <s v="ER AM  "/>
    <x v="0"/>
    <s v="RR-DUT-002.79"/>
    <n v="2.29"/>
    <n v="16.3"/>
    <n v="16.628834000000001"/>
    <m/>
    <n v="25.877520000000001"/>
    <n v="53.949599999999997"/>
    <s v="Dutch Bill Creek"/>
    <x v="1"/>
    <n v="5"/>
    <n v="3.2004000000000001"/>
    <n v="20.078700000000001"/>
    <n v="0"/>
    <n v="8.6867999999999999"/>
    <n v="4.2671999999999999"/>
    <m/>
    <s v="M"/>
    <n v="2"/>
    <n v="0.95504"/>
    <m/>
    <m/>
    <s v="DOWN ONLY"/>
    <n v="82.818378999999993"/>
    <n v="8.2962369999999996"/>
    <n v="2017"/>
    <m/>
    <s v="PSRR-DUT-2.792017080811360"/>
    <s v="HPSRR-DUT-2.792017080811360"/>
    <n v="0"/>
    <n v="0"/>
    <n v="5"/>
    <n v="0"/>
    <n v="42955"/>
    <n v="0"/>
    <n v="0"/>
    <n v="3"/>
    <n v="0"/>
    <n v="42956"/>
    <s v="AM"/>
    <s v="TC"/>
    <n v="0.79854166666666693"/>
    <n v="16.520833333333336"/>
    <n v="0.13"/>
    <n v="2.42"/>
    <s v="alluvial"/>
  </r>
  <r>
    <s v="ER   "/>
    <x v="0"/>
    <s v="RR-DUT-002.79"/>
    <n v="2.5499999999999998"/>
    <n v="16.2"/>
    <n v="15.439107"/>
    <m/>
    <n v="25.877520000000001"/>
    <n v="53.035200000000003"/>
    <s v="Dutch Bill Creek"/>
    <x v="2"/>
    <n v="6"/>
    <n v="3.1699199999999998"/>
    <n v="18.821400000000001"/>
    <n v="0"/>
    <n v="8.2295999999999996"/>
    <n v="3.048"/>
    <m/>
    <s v="M"/>
    <n v="2"/>
    <n v="0.95504"/>
    <m/>
    <m/>
    <s v="NEITHER"/>
    <n v="82.029633000000004"/>
    <n v="7.8595930000000003"/>
    <n v="2017"/>
    <m/>
    <s v="PSRR-DUT-2.792017082219640"/>
    <s v="HPSRR-DUT-2.792017082219640"/>
    <n v="0"/>
    <n v="0"/>
    <n v="8"/>
    <n v="0"/>
    <n v="42969"/>
    <n v="0"/>
    <n v="0"/>
    <n v="4"/>
    <n v="2"/>
    <n v="42970"/>
    <s v="CO"/>
    <s v="TC"/>
    <n v="0.75989583333333333"/>
    <n v="16.301041666666666"/>
    <n v="0"/>
    <n v="2"/>
    <s v="alluvial"/>
  </r>
  <r>
    <s v="ER CO  "/>
    <x v="1"/>
    <s v="RR-DUT-001.96"/>
    <n v="1.79"/>
    <n v="15.5"/>
    <n v="8.2735000000000003E-2"/>
    <m/>
    <n v="9.4488000000000003"/>
    <n v="38.404800000000002"/>
    <s v="Dutch Bill Creek"/>
    <x v="2"/>
    <n v="6"/>
    <n v="0.39623999999999998"/>
    <n v="2.2098"/>
    <n v="0"/>
    <n v="0"/>
    <n v="0"/>
    <m/>
    <m/>
    <n v="1"/>
    <n v="0"/>
    <m/>
    <m/>
    <s v="NEITHER"/>
    <n v="3.7439909999999998"/>
    <n v="0"/>
    <n v="2017"/>
    <m/>
    <s v="PSRR-DUT-1.962017082217660"/>
    <s v="HPSRR-DUT-1.962017082217660"/>
    <n v="0"/>
    <n v="0"/>
    <n v="3"/>
    <n v="0"/>
    <n v="42969"/>
    <n v="0"/>
    <n v="0"/>
    <n v="2"/>
    <n v="0"/>
    <n v="42970"/>
    <s v="CO"/>
    <s v="TC"/>
    <n v="2.1262162162162168"/>
    <n v="15.475135135135128"/>
    <n v="1.79"/>
    <n v="2.5"/>
    <s v="alluvial"/>
  </r>
  <r>
    <s v="CD ER ZR "/>
    <x v="2"/>
    <s v="RR-GRE-012.79"/>
    <n v="3.02"/>
    <n v="18"/>
    <n v="3.7235849999999999"/>
    <s v="Pulled riffle cam and intermittency logger because the riffle dried. No flow measured."/>
    <n v="13.197839999999999"/>
    <n v="47.244"/>
    <s v="Green Valley Creek"/>
    <x v="3"/>
    <n v="7"/>
    <n v="2.39649"/>
    <n v="11.7729"/>
    <n v="0"/>
    <n v="0"/>
    <n v="0"/>
    <m/>
    <s v="B"/>
    <n v="2"/>
    <n v="0"/>
    <m/>
    <m/>
    <s v="NEITHER"/>
    <n v="31.628478000000001"/>
    <n v="0"/>
    <n v="2017"/>
    <m/>
    <s v="PSRR-GRE-12.792017090532420"/>
    <s v="HPSRR-GRE-12.792017090532420"/>
    <n v="34"/>
    <n v="0"/>
    <n v="28"/>
    <n v="0"/>
    <n v="42983"/>
    <n v="52"/>
    <n v="0"/>
    <n v="20"/>
    <n v="0"/>
    <n v="42985"/>
    <s v="ZR"/>
    <s v="TC"/>
    <n v="2.2678125000000007"/>
    <n v="19.029999999999994"/>
    <n v="1.55"/>
    <n v="4.12"/>
    <s v="alluvial"/>
  </r>
  <r>
    <s v="AM ER  "/>
    <x v="0"/>
    <s v="RR-DUT-002.79"/>
    <n v="1.29"/>
    <n v="16.2"/>
    <n v="2.0434000000000001"/>
    <m/>
    <n v="18.928080000000001"/>
    <n v="33.832799999999999"/>
    <s v="Dutch Bill Creek"/>
    <x v="4"/>
    <n v="7"/>
    <n v="1.4097"/>
    <n v="7.6581000000000001"/>
    <n v="0"/>
    <n v="0"/>
    <n v="0"/>
    <m/>
    <s v="B"/>
    <n v="2"/>
    <n v="0"/>
    <m/>
    <m/>
    <s v="NEITHER"/>
    <n v="26.682903"/>
    <n v="0"/>
    <n v="2017"/>
    <m/>
    <s v="PSRR-DUT-2.792017090614560"/>
    <s v="HPSRR-DUT-2.792017090614560"/>
    <n v="0"/>
    <n v="0"/>
    <n v="7"/>
    <n v="0"/>
    <n v="42984"/>
    <n v="0"/>
    <n v="0"/>
    <n v="7"/>
    <n v="0"/>
    <n v="42985"/>
    <s v="ER"/>
    <s v="TC"/>
    <n v="0.38354166666666673"/>
    <n v="16.640416666666667"/>
    <n v="0"/>
    <n v="1.03"/>
    <s v="alluvial"/>
  </r>
  <r>
    <s v="ER AM  "/>
    <x v="1"/>
    <s v="RR-DUT-001.96"/>
    <m/>
    <m/>
    <n v="0"/>
    <s v="Pool totally dry, removed loggers._x000a_"/>
    <n v="0"/>
    <n v="0"/>
    <s v="Dutch Bill Creek"/>
    <x v="4"/>
    <n v="7"/>
    <n v="0"/>
    <n v="0"/>
    <n v="0"/>
    <n v="0"/>
    <n v="0"/>
    <m/>
    <m/>
    <n v="1"/>
    <n v="0"/>
    <m/>
    <m/>
    <m/>
    <n v="0"/>
    <n v="0"/>
    <n v="2017"/>
    <m/>
    <s v="PSRR-DUT-1.962017090613660"/>
    <s v="HPSRR-DUT-1.962017090613660"/>
    <m/>
    <m/>
    <m/>
    <m/>
    <m/>
    <m/>
    <m/>
    <m/>
    <m/>
    <m/>
    <m/>
    <m/>
    <m/>
    <m/>
    <m/>
    <m/>
    <s v="alluvial"/>
  </r>
  <r>
    <s v="ER CO  "/>
    <x v="2"/>
    <s v="RR-GRE-012.79"/>
    <n v="4.1900000000000004"/>
    <n v="15.8"/>
    <n v="3.495708"/>
    <s v="Dry above and below _x000a_"/>
    <n v="12.161519999999999"/>
    <n v="47.5488"/>
    <s v="Green Valley Creek"/>
    <x v="5"/>
    <n v="8"/>
    <n v="2.4574500000000001"/>
    <n v="11.6967"/>
    <n v="0"/>
    <n v="0"/>
    <n v="0"/>
    <m/>
    <s v="B"/>
    <n v="2"/>
    <n v="0"/>
    <m/>
    <m/>
    <s v="NEITHER"/>
    <n v="29.886313999999999"/>
    <n v="0"/>
    <n v="2017"/>
    <m/>
    <s v="PSRR-GRE-12.792017091856460"/>
    <s v="HPSRR-GRE-12.792017091856460"/>
    <n v="66"/>
    <n v="0"/>
    <n v="16"/>
    <n v="0"/>
    <n v="42996"/>
    <n v="50"/>
    <n v="0"/>
    <n v="16"/>
    <n v="0"/>
    <d v="2017-09-20T00:00:00"/>
    <s v="CO"/>
    <s v="TC"/>
    <n v="4.1984375000000016"/>
    <n v="16.060416666666672"/>
    <n v="3.56"/>
    <n v="4.83"/>
    <s v="alluvial"/>
  </r>
  <r>
    <s v="ER CO  "/>
    <x v="0"/>
    <s v="RR-DUT-002.79"/>
    <n v="2.2200000000000002"/>
    <n v="15.6"/>
    <n v="8.4821999999999995E-2"/>
    <s v="Too shallow to snorkel, looked from above. No salmonids. Removed loggers, do loggercurrently reading air."/>
    <n v="10.91184"/>
    <n v="21.335999999999999"/>
    <s v="Dutch Bill Creek"/>
    <x v="6"/>
    <n v="8"/>
    <n v="0.32385000000000003"/>
    <n v="2.4003000000000001"/>
    <n v="0"/>
    <n v="0"/>
    <n v="0"/>
    <m/>
    <s v="B"/>
    <n v="2"/>
    <n v="0"/>
    <m/>
    <m/>
    <s v="NEITHER"/>
    <n v="3.533798"/>
    <n v="0"/>
    <n v="2017"/>
    <m/>
    <s v="PSRR-DUT-2.792017091936920"/>
    <s v="HPSRR-DUT-2.792017091936920"/>
    <n v="0"/>
    <n v="0"/>
    <n v="0"/>
    <n v="0"/>
    <n v="42997"/>
    <m/>
    <m/>
    <m/>
    <m/>
    <m/>
    <s v="CO"/>
    <m/>
    <m/>
    <m/>
    <m/>
    <m/>
    <s v="alluvial"/>
  </r>
  <r>
    <s v="ER CO  "/>
    <x v="0"/>
    <s v="RR-DUT-002.79"/>
    <m/>
    <m/>
    <n v="0"/>
    <m/>
    <n v="0"/>
    <n v="0"/>
    <s v="Dutch Bill Creek"/>
    <x v="7"/>
    <n v="9"/>
    <n v="0"/>
    <n v="0"/>
    <n v="0"/>
    <n v="0"/>
    <n v="0"/>
    <m/>
    <m/>
    <n v="1"/>
    <n v="0"/>
    <m/>
    <m/>
    <m/>
    <n v="0"/>
    <n v="0"/>
    <n v="2017"/>
    <m/>
    <s v="PSRR-DUT-2.792017100284480"/>
    <s v="HPSRR-DUT-2.792017100284480"/>
    <m/>
    <m/>
    <m/>
    <m/>
    <m/>
    <m/>
    <m/>
    <m/>
    <m/>
    <m/>
    <m/>
    <m/>
    <m/>
    <m/>
    <m/>
    <m/>
    <s v="alluvial"/>
  </r>
  <r>
    <s v="ER CO  "/>
    <x v="2"/>
    <s v="RR-GRE-012.79"/>
    <n v="6.73"/>
    <n v="11.3"/>
    <n v="3.5044629999999999"/>
    <s v="Dry in/out riffles_x000a_Do/stage pulled at 1:40"/>
    <n v="12.3444"/>
    <n v="46.634399999999999"/>
    <s v="Green Valley Creek"/>
    <x v="8"/>
    <n v="10"/>
    <n v="2.3431500000000001"/>
    <n v="12.1158"/>
    <n v="0"/>
    <n v="0"/>
    <n v="0"/>
    <m/>
    <s v="B"/>
    <n v="2"/>
    <n v="0"/>
    <m/>
    <m/>
    <s v="NEITHER"/>
    <n v="28.924768"/>
    <n v="0"/>
    <n v="2017"/>
    <m/>
    <s v="PSRR-GRE-12.792017101686100"/>
    <s v="HPSRR-GRE-12.792017101686100"/>
    <n v="22"/>
    <n v="0"/>
    <n v="6"/>
    <n v="0"/>
    <n v="43024"/>
    <n v="26"/>
    <n v="0"/>
    <n v="8"/>
    <n v="0"/>
    <d v="2017-10-18T00:00:00"/>
    <s v="ER"/>
    <s v="TC"/>
    <n v="6.0628571428571432"/>
    <n v="10.096071428571429"/>
    <n v="5.78"/>
    <n v="6.73"/>
    <s v="alluvial"/>
  </r>
  <r>
    <s v="ER CO  "/>
    <x v="3"/>
    <s v="RR-GRE-013.91"/>
    <n v="5.2"/>
    <n v="11.2"/>
    <n v="4.3275860000000002"/>
    <s v="Out flow dry_x000a_Inflow mostly dry_x000a_Loggers pulled at 227_x000a_"/>
    <n v="12.801600000000001"/>
    <n v="49.377600000000001"/>
    <s v="Green Valley Creek"/>
    <x v="8"/>
    <n v="10"/>
    <n v="2.1640799999999998"/>
    <n v="15.621"/>
    <n v="0"/>
    <n v="4.5110400000000004"/>
    <n v="0"/>
    <m/>
    <m/>
    <n v="1"/>
    <n v="0.52832000000000001"/>
    <m/>
    <m/>
    <s v="NEITHER"/>
    <n v="27.703675"/>
    <n v="2.3832710000000001"/>
    <n v="2017"/>
    <m/>
    <s v="PSRR-GRE-13.912017101688680"/>
    <s v="HPSRR-GRE-13.912017101688680"/>
    <n v="6"/>
    <n v="0"/>
    <n v="0"/>
    <n v="0"/>
    <n v="43024"/>
    <n v="5"/>
    <n v="0"/>
    <n v="2"/>
    <n v="0"/>
    <d v="2017-10-18T00:00:00"/>
    <s v="ER"/>
    <s v="TC"/>
    <n v="4.9054237288135596"/>
    <n v="10.360677966101694"/>
    <n v="3.82"/>
    <n v="5.43"/>
    <s v="clay"/>
  </r>
  <r>
    <s v="ER CO CD "/>
    <x v="4"/>
    <s v="RR-MIL-000.57"/>
    <n v="1.4"/>
    <n v="14.4"/>
    <n v="15.455347"/>
    <s v="Riffle has been shrinking over time but due to angle the loss of length has not been recorded_x000a_Loggers were pulled at 10:24"/>
    <n v="18.25752"/>
    <n v="58.216799999999999"/>
    <s v="Mill Creek"/>
    <x v="9"/>
    <n v="10"/>
    <n v="3.64236"/>
    <n v="23.241"/>
    <n v="0"/>
    <n v="0"/>
    <n v="0"/>
    <m/>
    <s v="B"/>
    <n v="2"/>
    <n v="0"/>
    <m/>
    <m/>
    <s v="NEITHER"/>
    <n v="66.500432000000004"/>
    <n v="0"/>
    <n v="2017"/>
    <m/>
    <s v="PSRR-MIL-0.572017101933420"/>
    <s v="HPSRR-MIL-0.572017101933420"/>
    <n v="0"/>
    <n v="0"/>
    <n v="0"/>
    <n v="0"/>
    <n v="43026"/>
    <n v="0"/>
    <n v="0"/>
    <n v="0"/>
    <n v="0"/>
    <d v="2017-10-19T00:00:00"/>
    <s v="TC"/>
    <s v="CO"/>
    <n v="0.73488372093023258"/>
    <n v="14.3846511627907"/>
    <n v="0.39"/>
    <n v="1.4"/>
    <s v="alluvial"/>
  </r>
  <r>
    <s v="ER CO  "/>
    <x v="4"/>
    <s v="RR-MIL-000.57"/>
    <n v="2.11"/>
    <n v="15.5"/>
    <n v="18.601111"/>
    <s v="Riffle Transects were not set up great, still connected but 2 RT are dry_x000a_Pool length -1.6 feet"/>
    <n v="19.202400000000001"/>
    <n v="60.3504"/>
    <s v="Mill Creek"/>
    <x v="10"/>
    <n v="9"/>
    <n v="3.8290500000000001"/>
    <n v="25.298400000000001"/>
    <n v="1.2192000000000001"/>
    <n v="9.50976"/>
    <n v="0.91439999999999999"/>
    <m/>
    <m/>
    <n v="1"/>
    <n v="0.93472"/>
    <m/>
    <m/>
    <s v="BOTH"/>
    <n v="73.526917999999995"/>
    <n v="8.8889569999999996"/>
    <n v="2017"/>
    <m/>
    <s v="PSRR-MIL-0.572017100350540"/>
    <s v="HPSRR-MIL-0.572017100350540"/>
    <n v="1"/>
    <n v="0"/>
    <n v="0"/>
    <n v="0"/>
    <n v="43011"/>
    <n v="0"/>
    <n v="0"/>
    <n v="0"/>
    <n v="0"/>
    <d v="2017-10-04T00:00:00"/>
    <s v="ER"/>
    <s v="TC"/>
    <n v="1.426770833333334"/>
    <n v="15.609583333333347"/>
    <n v="0.64"/>
    <n v="2.29"/>
    <s v="alluvial"/>
  </r>
  <r>
    <s v="ER ZR CD "/>
    <x v="5"/>
    <s v="RR-GRE-012.04"/>
    <n v="5.68"/>
    <n v="18.3"/>
    <n v="8.9414820000000006"/>
    <s v="Flag at PTC is blocked with leaf litter. Actually PTC is approximately 1ft towards RR"/>
    <n v="28.590240000000001"/>
    <n v="54.863999999999997"/>
    <s v="Green Valley Creek"/>
    <x v="3"/>
    <n v="7"/>
    <n v="2.1831299999999998"/>
    <n v="14.3256"/>
    <n v="1.524"/>
    <n v="9.4488000000000003"/>
    <n v="3.3527999999999998"/>
    <m/>
    <s v="B"/>
    <n v="2"/>
    <n v="0.94488000000000005"/>
    <m/>
    <n v="3.2743235120244928E-2"/>
    <s v="BOTH"/>
    <n v="62.416184000000001"/>
    <n v="8.9279779999999995"/>
    <n v="2017"/>
    <m/>
    <s v="PSRR-GRE-12.042017090527200"/>
    <s v="HPSRR-GRE-12.042017090527200"/>
    <n v="30"/>
    <n v="0"/>
    <n v="22"/>
    <n v="2"/>
    <n v="42983"/>
    <n v="54"/>
    <n v="0"/>
    <n v="54"/>
    <n v="0"/>
    <n v="42985"/>
    <s v="ZR"/>
    <s v="TC"/>
    <n v="5.6721875000000024"/>
    <n v="18.761666666666674"/>
    <n v="0.75"/>
    <n v="8.56"/>
    <s v="bedrock"/>
  </r>
  <r>
    <s v="ER CO  "/>
    <x v="5"/>
    <s v="RR-GRE-012.04"/>
    <n v="8.1199999999999992"/>
    <n v="11.5"/>
    <n v="9.1911570000000005"/>
    <s v="Pulled inter logger @ 1235_x000a_Pulled do/stage lggers @ 1240"/>
    <n v="28.590240000000001"/>
    <n v="52.120800000000003"/>
    <s v="Green Valley Creek"/>
    <x v="8"/>
    <n v="10"/>
    <n v="2.2440899999999999"/>
    <n v="14.3256"/>
    <n v="1.524"/>
    <n v="9.4488000000000003"/>
    <n v="0.91439999999999999"/>
    <m/>
    <s v="B"/>
    <n v="2"/>
    <n v="0.55879999999999996"/>
    <m/>
    <n v="1.9394431947954389E-2"/>
    <s v="BOTH"/>
    <n v="64.159043999999994"/>
    <n v="5.2799860000000001"/>
    <n v="2017"/>
    <s v="Spin test 60 sec, rcd Pygmy "/>
    <s v="PSRR-GRE-12.042017101682320"/>
    <s v="HPSRR-GRE-12.042017101682320"/>
    <n v="36"/>
    <n v="0"/>
    <n v="12"/>
    <n v="0"/>
    <n v="43024"/>
    <n v="32"/>
    <n v="0"/>
    <n v="18"/>
    <n v="4"/>
    <d v="2017-10-18T00:00:00"/>
    <s v="ER"/>
    <s v="TC"/>
    <n v="7.2257692307692318"/>
    <n v="10.970384615384612"/>
    <n v="4.2699999999999996"/>
    <n v="8.7100000000000009"/>
    <s v="bedrock"/>
  </r>
  <r>
    <s v="ER CO  "/>
    <x v="3"/>
    <s v="RR-GRE-013.91"/>
    <n v="3.73"/>
    <n v="15.5"/>
    <n v="7.6818809999999997"/>
    <s v="Riffle below PTC almost dry. Not flowing, just standing water. T7 wood as problematic as ever, 9.3 with wood."/>
    <n v="14.26464"/>
    <n v="59.436"/>
    <s v="Green Valley Creek"/>
    <x v="5"/>
    <n v="8"/>
    <n v="2.76606"/>
    <n v="19.469100000000001"/>
    <n v="2.1335999999999999"/>
    <n v="5.7607200000000001"/>
    <n v="0.91439999999999999"/>
    <m/>
    <s v="B"/>
    <n v="2"/>
    <n v="0.75183999999999995"/>
    <m/>
    <n v="2.206533470648816E-3"/>
    <s v="UP ONLY"/>
    <n v="39.456833000000003"/>
    <n v="4.331137"/>
    <n v="2017"/>
    <s v="RCD Pygmy: spin test = 66"/>
    <s v="PSRR-GRE-13.912017091859520"/>
    <s v="HPSRR-GRE-13.912017091859520"/>
    <n v="14"/>
    <n v="0"/>
    <n v="8"/>
    <n v="0"/>
    <n v="42996"/>
    <n v="10"/>
    <n v="0"/>
    <n v="6"/>
    <n v="0"/>
    <n v="42998"/>
    <s v="CO"/>
    <s v="TC"/>
    <n v="2.9529166666666651"/>
    <n v="15.51020833333334"/>
    <n v="1.34"/>
    <n v="4.2300000000000004"/>
    <s v="clay"/>
  </r>
  <r>
    <s v="CD ER CO "/>
    <x v="6"/>
    <s v="RR-MIL-000.31"/>
    <n v="5.33"/>
    <n v="12.4"/>
    <n v="14.417516000000001"/>
    <s v="9:40am pulled loggers"/>
    <n v="39.105840000000001"/>
    <n v="48.463200000000001"/>
    <s v="Mill Creek"/>
    <x v="9"/>
    <n v="10"/>
    <n v="2.3317199999999998"/>
    <n v="15.811500000000001"/>
    <n v="2.1335999999999999"/>
    <n v="3.5051999999999999"/>
    <n v="0"/>
    <m/>
    <s v="B"/>
    <n v="2"/>
    <n v="0.89915999999999996"/>
    <m/>
    <n v="4.9477602771098139E-2"/>
    <s v="UP ONLY"/>
    <n v="91.18383"/>
    <n v="3.1517339999999998"/>
    <n v="2017"/>
    <s v="Spin test =52"/>
    <s v="PSRR-MIL-0.312017101930840"/>
    <s v="HPSRR-MIL-0.312017101930840"/>
    <n v="0"/>
    <n v="0"/>
    <n v="16"/>
    <n v="4"/>
    <n v="43026"/>
    <n v="0"/>
    <n v="0"/>
    <n v="28"/>
    <n v="0"/>
    <d v="2017-10-19T00:00:00"/>
    <s v="TC"/>
    <s v="CO"/>
    <n v="5.3605"/>
    <n v="12.441999999999997"/>
    <n v="4.7699999999999996"/>
    <n v="6.01"/>
    <s v="alluvial"/>
  </r>
  <r>
    <s v="ER MT  "/>
    <x v="3"/>
    <s v="RR-GRE-013.91"/>
    <n v="4.1900000000000004"/>
    <n v="17"/>
    <n v="7.8023730000000002"/>
    <m/>
    <n v="14.26464"/>
    <n v="65.227199999999996"/>
    <s v="Green Valley Creek"/>
    <x v="11"/>
    <n v="5"/>
    <n v="2.7241499999999998"/>
    <n v="20.078700000000001"/>
    <n v="2.4384000000000001"/>
    <n v="5.7607200000000001"/>
    <n v="4.5720000000000001"/>
    <m/>
    <s v="B"/>
    <n v="2"/>
    <n v="1.0668"/>
    <m/>
    <n v="4.7946556838245079E-2"/>
    <s v="BOTH"/>
    <n v="38.859001999999997"/>
    <n v="6.1455330000000004"/>
    <n v="2017"/>
    <m/>
    <s v="PSRR-GRE-13.912017080735220"/>
    <s v="HPSRR-GRE-13.912017080735220"/>
    <n v="14"/>
    <n v="0"/>
    <n v="12"/>
    <n v="0"/>
    <n v="42954"/>
    <n v="20"/>
    <n v="0"/>
    <n v="14"/>
    <n v="0"/>
    <n v="42956"/>
    <s v="MT"/>
    <s v="TC"/>
    <n v="4.3558333333333348"/>
    <n v="16.815208333333331"/>
    <n v="3.3"/>
    <n v="5.24"/>
    <s v="clay"/>
  </r>
  <r>
    <s v="ZR ER CD "/>
    <x v="3"/>
    <s v="RR-GRE-013.91"/>
    <n v="1.97"/>
    <n v="17.3"/>
    <n v="7.6007939999999996"/>
    <s v="Riffle transect 3 rr flag moved, unsure if new place, net is correct_x000a__x000a_Subtracted wood from pool transect 6 (-1.5) and transect 7(-1.4)"/>
    <n v="14.26464"/>
    <n v="62.179200000000002"/>
    <s v="Green Valley Creek"/>
    <x v="3"/>
    <n v="7"/>
    <n v="2.7050999999999998"/>
    <n v="19.697700000000001"/>
    <n v="2.4384000000000001"/>
    <n v="5.7607200000000001"/>
    <n v="2.7431999999999999"/>
    <m/>
    <s v="B"/>
    <n v="2"/>
    <n v="0.73151999999999995"/>
    <m/>
    <n v="3.0342567285382835E-3"/>
    <s v="BOTH"/>
    <n v="38.587260999999998"/>
    <n v="4.21408"/>
    <n v="2017"/>
    <s v="Spin test: 44s, transect about 2ft upstream of flag"/>
    <s v="PSRR-GRE-13.912017090534700"/>
    <s v="HPSRR-GRE-13.912017090534700"/>
    <n v="12"/>
    <n v="0"/>
    <n v="10"/>
    <n v="0"/>
    <n v="42983"/>
    <n v="20"/>
    <n v="0"/>
    <n v="22"/>
    <n v="0"/>
    <n v="42985"/>
    <s v="ZR"/>
    <s v="TC"/>
    <n v="0.1569791666666667"/>
    <n v="17.816666666666645"/>
    <n v="-0.01"/>
    <n v="1.45"/>
    <s v="clay"/>
  </r>
  <r>
    <s v="ER NB  "/>
    <x v="6"/>
    <s v="RR-MIL-000.31"/>
    <n v="6.56"/>
    <n v="15.3"/>
    <n v="22.630499"/>
    <m/>
    <n v="41.696640000000002"/>
    <n v="50.292000000000002"/>
    <s v="Mill Creek"/>
    <x v="12"/>
    <n v="8"/>
    <n v="2.76606"/>
    <n v="19.621500000000001"/>
    <n v="2.4384000000000001"/>
    <n v="3.5051999999999999"/>
    <n v="1.8288"/>
    <m/>
    <s v="B"/>
    <n v="2"/>
    <n v="1.2039599999999999"/>
    <m/>
    <n v="5.856477125078087E-2"/>
    <s v="UP ONLY"/>
    <n v="115.335358"/>
    <n v="4.2201190000000004"/>
    <n v="2017"/>
    <s v="SRCD meter. Spin test =65+"/>
    <s v="PSRR-MIL-0.312017092114100"/>
    <s v="HPSRR-MIL-0.312017092114100"/>
    <n v="0"/>
    <n v="0"/>
    <n v="46"/>
    <n v="4"/>
    <n v="42998"/>
    <n v="0"/>
    <n v="0"/>
    <n v="44"/>
    <n v="6"/>
    <n v="42999"/>
    <s v="TC"/>
    <s v="NB"/>
    <n v="6.0055208333333363"/>
    <n v="16.075208333333332"/>
    <n v="4.88"/>
    <n v="6.83"/>
    <s v="alluvial"/>
  </r>
  <r>
    <s v="ER NB  "/>
    <x v="4"/>
    <s v="RR-MIL-000.57"/>
    <n v="2.83"/>
    <n v="15.8"/>
    <n v="18.462575999999999"/>
    <s v="Riffle transect one is almost parallel to riffle, mostly just wet gravel. For T5 the riffle dried so there is an extra 1.4ft past flag."/>
    <n v="19.202400000000001"/>
    <n v="61.264800000000001"/>
    <s v="Mill Creek"/>
    <x v="12"/>
    <n v="8"/>
    <n v="3.88239"/>
    <n v="24.765000000000001"/>
    <n v="2.4384000000000001"/>
    <n v="9.50976"/>
    <n v="3.3527999999999998"/>
    <m/>
    <s v="B"/>
    <n v="2"/>
    <n v="1.1988799999999999"/>
    <m/>
    <n v="2.2769617335177501E-3"/>
    <s v="BOTH"/>
    <n v="74.551174000000003"/>
    <n v="11.401054999999999"/>
    <n v="2017"/>
    <s v="Very minimal flow. Attempted to take flow at top of RL pool upstream of ps P2. Used SRCD pigmy. 65+ spins"/>
    <s v="PSRR-MIL-0.572017092116980"/>
    <s v="HPSRR-MIL-0.572017092116980"/>
    <n v="0"/>
    <n v="0"/>
    <n v="16"/>
    <n v="0"/>
    <n v="42998"/>
    <n v="1"/>
    <n v="0"/>
    <n v="6"/>
    <n v="0"/>
    <n v="42999"/>
    <s v="TC"/>
    <s v="NB"/>
    <n v="2.4946875000000004"/>
    <n v="15.980833333333331"/>
    <n v="1.87"/>
    <n v="3.64"/>
    <s v="alluvial"/>
  </r>
  <r>
    <s v="MT ER  "/>
    <x v="5"/>
    <s v="RR-GRE-012.04"/>
    <n v="6.65"/>
    <n v="16.600000000000001"/>
    <n v="10.210440999999999"/>
    <m/>
    <n v="28.590240000000001"/>
    <n v="51.816000000000003"/>
    <s v="Green Valley Creek"/>
    <x v="11"/>
    <n v="5"/>
    <n v="2.3317199999999998"/>
    <n v="15.3162"/>
    <n v="2.7431999999999999"/>
    <n v="9.4488000000000003"/>
    <n v="2.7431999999999999"/>
    <m/>
    <m/>
    <n v="1"/>
    <n v="1.2192000000000001"/>
    <m/>
    <n v="9.9771761732965966E-2"/>
    <s v="BOTH"/>
    <n v="66.664406"/>
    <n v="11.519971999999999"/>
    <n v="2017"/>
    <m/>
    <s v="PSRR-GRE-12.042017080722140"/>
    <s v="HPSRR-GRE-12.042017080722140"/>
    <n v="30"/>
    <n v="0"/>
    <n v="28"/>
    <n v="0"/>
    <n v="42954"/>
    <n v="36"/>
    <n v="0"/>
    <n v="26"/>
    <n v="0"/>
    <n v="42956"/>
    <s v="MT"/>
    <s v="TC"/>
    <n v="8.9447916666666689"/>
    <n v="17.395416666666662"/>
    <n v="6.65"/>
    <n v="10.7"/>
    <s v="bedrock"/>
  </r>
  <r>
    <s v="ER CO  "/>
    <x v="5"/>
    <s v="RR-GRE-012.04"/>
    <n v="6.65"/>
    <n v="15.5"/>
    <n v="9.2109950000000005"/>
    <s v="Labeled PTC has leaves racked up, seems like actual PTC is several inches towards RBK._x000a_T3 RL flag not anchored"/>
    <n v="28.590240000000001"/>
    <n v="55.168799999999997"/>
    <s v="Green Valley Creek"/>
    <x v="5"/>
    <n v="8"/>
    <n v="2.2136100000000001"/>
    <n v="14.5542"/>
    <n v="2.7431999999999999"/>
    <n v="9.4488000000000003"/>
    <n v="2.7431999999999999"/>
    <m/>
    <s v="B"/>
    <n v="2"/>
    <n v="0.91439999999999999"/>
    <m/>
    <n v="4.8037354229976563E-2"/>
    <s v="BOTH"/>
    <n v="63.287613999999998"/>
    <n v="8.6399790000000003"/>
    <n v="2017"/>
    <s v="RCD Pygmy: Spin Test = 65 + seconds"/>
    <s v="PSRR-GRE-12.042017091851720"/>
    <s v="HPSRR-GRE-12.042017091851720"/>
    <n v="26"/>
    <n v="0"/>
    <n v="24"/>
    <n v="0"/>
    <n v="42996"/>
    <n v="38"/>
    <n v="0"/>
    <n v="24"/>
    <n v="0"/>
    <n v="42998"/>
    <s v="CO"/>
    <s v="TC"/>
    <n v="6.5451041666666683"/>
    <n v="15.925208333333336"/>
    <n v="3.18"/>
    <n v="7.71"/>
    <s v="bedrock"/>
  </r>
  <r>
    <s v="ER CO  "/>
    <x v="3"/>
    <s v="RR-GRE-013.91"/>
    <n v="5.97"/>
    <n v="13.3"/>
    <n v="9.1910240000000005"/>
    <m/>
    <n v="14.26464"/>
    <n v="59.436"/>
    <s v="Green Valley Creek"/>
    <x v="7"/>
    <n v="9"/>
    <n v="2.9984700000000002"/>
    <n v="21.488399999999999"/>
    <n v="2.7431999999999999"/>
    <n v="5.7607200000000001"/>
    <n v="4.5720000000000001"/>
    <m/>
    <m/>
    <n v="1"/>
    <n v="1.3004800000000001"/>
    <m/>
    <n v="7.680939179682883E-2"/>
    <s v="BOTH"/>
    <n v="42.772077000000003"/>
    <n v="7.4916970000000003"/>
    <n v="2017"/>
    <s v="Spin test at&gt; 60"/>
    <s v="PSRR-GRE-13.912017100266420"/>
    <s v="HPSRR-GRE-13.912017100266420"/>
    <n v="6"/>
    <n v="0"/>
    <n v="8"/>
    <n v="0"/>
    <n v="43010"/>
    <n v="6"/>
    <n v="0"/>
    <n v="6"/>
    <n v="0"/>
    <n v="43012"/>
    <s v="CO"/>
    <s v="TC"/>
    <n v="5.7828125000000012"/>
    <n v="13.698541666666669"/>
    <n v="4.97"/>
    <n v="6.23"/>
    <s v="clay"/>
  </r>
  <r>
    <s v="ER CD  "/>
    <x v="4"/>
    <s v="RR-MIL-000.57"/>
    <n v="2.67"/>
    <n v="17.600000000000001"/>
    <n v="18.441838000000001"/>
    <m/>
    <n v="19.202400000000001"/>
    <n v="62.788800000000002"/>
    <s v="Mill Creek"/>
    <x v="13"/>
    <n v="7"/>
    <n v="3.9509699999999999"/>
    <n v="24.3078"/>
    <n v="3.048"/>
    <n v="9.50976"/>
    <n v="4.8768000000000002"/>
    <m/>
    <s v="B"/>
    <n v="2"/>
    <n v="2.2656800000000001"/>
    <m/>
    <n v="5.9664427653087597E-2"/>
    <s v="BOTH"/>
    <n v="75.868073999999993"/>
    <n v="21.546063"/>
    <n v="2017"/>
    <s v="SRCD Pygmy, spin test= 60. Moved to the head of the upstream pool to try to get spins, 25 feet u/s of xs"/>
    <s v="PSRR-MIL-0.572017090889220"/>
    <s v="HPSRR-MIL-0.572017090889220"/>
    <n v="3"/>
    <n v="0"/>
    <n v="15"/>
    <n v="0"/>
    <n v="42985"/>
    <n v="2"/>
    <n v="0"/>
    <n v="10"/>
    <n v="2"/>
    <d v="2017-09-08T00:00:00"/>
    <s v="TC"/>
    <s v="ER"/>
    <n v="1.1803124999999999"/>
    <n v="17.781250000000004"/>
    <n v="0.47"/>
    <n v="2.73"/>
    <s v="alluvial"/>
  </r>
  <r>
    <s v="ER CO  "/>
    <x v="6"/>
    <s v="RR-MIL-000.31"/>
    <n v="6.11"/>
    <n v="13.8"/>
    <n v="21.547668999999999"/>
    <m/>
    <n v="41.696640000000002"/>
    <n v="53.644799999999996"/>
    <s v="Mill Creek"/>
    <x v="10"/>
    <n v="9"/>
    <n v="2.71272"/>
    <n v="19.05"/>
    <n v="3.048"/>
    <n v="3.5051999999999999"/>
    <n v="0.60960000000000003"/>
    <m/>
    <s v="B"/>
    <n v="2"/>
    <n v="1.2039599999999999"/>
    <m/>
    <n v="5.2750670604215039E-2"/>
    <s v="UP ONLY"/>
    <n v="113.111261"/>
    <n v="4.2201190000000004"/>
    <n v="2017"/>
    <s v="Rcd pygmy, spin test = 58. Pool study measurement"/>
    <s v="PSRR-MIL-0.312017100347180"/>
    <s v="HPSRR-MIL-0.312017100347180"/>
    <n v="0"/>
    <n v="0"/>
    <n v="27"/>
    <n v="0"/>
    <n v="43011"/>
    <n v="0"/>
    <n v="0"/>
    <n v="25"/>
    <n v="0"/>
    <d v="2017-10-04T00:00:00"/>
    <s v="ER"/>
    <s v="TC"/>
    <n v="5.5984374999999993"/>
    <n v="15.066041666666663"/>
    <n v="5.18"/>
    <n v="6.17"/>
    <s v="alluvial"/>
  </r>
  <r>
    <s v="ER CO  "/>
    <x v="7"/>
    <s v="RR-GRE-014.12"/>
    <n v="5.34"/>
    <n v="10.5"/>
    <n v="10.42074"/>
    <s v="Disconnected downstream_x000a_Loggers pulled at 319"/>
    <n v="21.793199999999999"/>
    <n v="48.768000000000001"/>
    <s v="Green Valley Creek"/>
    <x v="8"/>
    <n v="10"/>
    <n v="3.3789259999999999"/>
    <n v="14.151407000000001"/>
    <n v="3.048"/>
    <n v="3.5356800000000002"/>
    <n v="0"/>
    <m/>
    <m/>
    <n v="1"/>
    <n v="0.75183999999999995"/>
    <m/>
    <m/>
    <s v="UP ONLY"/>
    <n v="73.637569999999997"/>
    <n v="2.658264"/>
    <n v="2017"/>
    <m/>
    <s v="PSRR-GRE-14.122017101690960"/>
    <s v="HPSRR-GRE-14.122017101690960"/>
    <n v="16"/>
    <n v="0"/>
    <n v="6"/>
    <n v="0"/>
    <n v="43024"/>
    <n v="18"/>
    <n v="0"/>
    <n v="8"/>
    <n v="0"/>
    <n v="43026"/>
    <s v="ER"/>
    <s v="TC"/>
    <n v="6.140983606557378"/>
    <n v="9.6367213114754087"/>
    <n v="2.78"/>
    <n v="8.17"/>
    <s v="clay"/>
  </r>
  <r>
    <s v="CO ER SF "/>
    <x v="5"/>
    <s v="RR-GRE-012.04"/>
    <n v="7.14"/>
    <n v="18.100000000000001"/>
    <n v="11.963228000000001"/>
    <s v="T4 reflagged right bank"/>
    <n v="28.590240000000001"/>
    <n v="56.083199999999998"/>
    <s v="Green Valley Creek"/>
    <x v="14"/>
    <n v="4"/>
    <n v="2.4460199999999999"/>
    <n v="17.1069"/>
    <n v="3.3527999999999998"/>
    <n v="9.4488000000000003"/>
    <n v="6.0960000000000001"/>
    <m/>
    <s v="B"/>
    <n v="2"/>
    <n v="1.39192"/>
    <m/>
    <n v="0.16672096343882287"/>
    <s v="BOTH"/>
    <n v="69.932269000000005"/>
    <n v="13.151966"/>
    <n v="2017"/>
    <m/>
    <s v="PSRR-GRE-12.042017072423160"/>
    <s v="HPSRR-GRE-12.042017072423160"/>
    <n v="44"/>
    <n v="0"/>
    <n v="36"/>
    <n v="0"/>
    <n v="42940"/>
    <n v="36"/>
    <n v="0"/>
    <n v="30"/>
    <n v="0"/>
    <n v="42942"/>
    <s v="SB"/>
    <s v="TC"/>
    <n v="7.0458333333333334"/>
    <n v="17.430625000000003"/>
    <n v="6.3"/>
    <n v="7.55"/>
    <s v="bedrock"/>
  </r>
  <r>
    <s v="SF CO ER "/>
    <x v="3"/>
    <s v="RR-GRE-013.91"/>
    <n v="4.7300000000000004"/>
    <n v="16.600000000000001"/>
    <n v="8.2045589999999997"/>
    <s v="Intermittency logger came out of water and detached from stake. Subtracted 1.7 ft from pool T5, 2.3 from T6, and 1.9 from T7 to account for increased exposure of LWD in transects."/>
    <n v="14.26464"/>
    <n v="63.703200000000002"/>
    <s v="Green Valley Creek"/>
    <x v="14"/>
    <n v="4"/>
    <n v="2.8270200000000001"/>
    <n v="20.345400000000001"/>
    <n v="3.3527999999999998"/>
    <n v="5.7607200000000001"/>
    <n v="4.2671999999999999"/>
    <m/>
    <s v="B"/>
    <n v="2"/>
    <n v="1.0871200000000001"/>
    <m/>
    <n v="5.9968976212574229E-2"/>
    <s v="BOTH"/>
    <n v="40.326405000000001"/>
    <n v="6.2625900000000003"/>
    <n v="2017"/>
    <m/>
    <s v="PSRR-GRE-13.912017072418780"/>
    <s v="HPSRR-GRE-13.912017072418780"/>
    <n v="22"/>
    <n v="0"/>
    <n v="10"/>
    <n v="0"/>
    <n v="42940"/>
    <n v="16"/>
    <n v="0"/>
    <n v="22"/>
    <n v="0"/>
    <n v="42942"/>
    <s v="ER"/>
    <s v="TC"/>
    <n v="4.8747916666666633"/>
    <n v="16.967708333333324"/>
    <n v="3.84"/>
    <n v="5.99"/>
    <s v="clay"/>
  </r>
  <r>
    <s v="CO ER CS "/>
    <x v="5"/>
    <s v="RR-GRE-012.04"/>
    <n v="6.76"/>
    <n v="16.3"/>
    <n v="9.7734279999999991"/>
    <m/>
    <n v="28.590240000000001"/>
    <n v="53.34"/>
    <s v="Green Valley Creek"/>
    <x v="15"/>
    <n v="6"/>
    <n v="2.3736299999999999"/>
    <n v="14.4018"/>
    <n v="3.3527999999999998"/>
    <n v="9.4488000000000003"/>
    <n v="5.1816000000000004"/>
    <m/>
    <s v="B"/>
    <n v="2"/>
    <n v="1.0058400000000001"/>
    <m/>
    <n v="8.9719638525618262E-2"/>
    <s v="BOTH"/>
    <n v="67.862622000000002"/>
    <n v="9.5039770000000008"/>
    <n v="2017"/>
    <m/>
    <s v="PSRR-GRE-12.042017082134380"/>
    <s v="HPSRR-GRE-12.042017082134380"/>
    <n v="34"/>
    <n v="0"/>
    <n v="30"/>
    <n v="0"/>
    <n v="42968"/>
    <n v="36"/>
    <n v="0"/>
    <n v="32"/>
    <n v="0"/>
    <n v="42970"/>
    <s v="ER"/>
    <s v="TC"/>
    <n v="6.8656249999999988"/>
    <n v="16.512083333333337"/>
    <n v="6.39"/>
    <n v="7.39"/>
    <s v="bedrock"/>
  </r>
  <r>
    <s v="ER CO  "/>
    <x v="7"/>
    <s v="RR-GRE-014.12"/>
    <n v="4.01"/>
    <n v="15.7"/>
    <n v="13.258842"/>
    <m/>
    <n v="22.799040000000002"/>
    <n v="49.377600000000001"/>
    <s v="Green Valley Creek"/>
    <x v="5"/>
    <n v="8"/>
    <n v="3.6097030000000001"/>
    <n v="16.110844"/>
    <n v="3.3527999999999998"/>
    <n v="3.5356800000000002"/>
    <n v="2.7431999999999999"/>
    <m/>
    <m/>
    <n v="1"/>
    <n v="1.05664"/>
    <m/>
    <n v="4.2253700252673342E-3"/>
    <s v="BOTH"/>
    <n v="82.297723000000005"/>
    <n v="3.7359390000000001"/>
    <n v="2017"/>
    <s v="RCD Pygmy:  Spin test= 70+ seconds"/>
    <s v="PSRR-GRE-14.122017091862580"/>
    <s v="HPSRR-GRE-14.122017091862580"/>
    <n v="36"/>
    <n v="0"/>
    <n v="3"/>
    <n v="3"/>
    <n v="42996"/>
    <n v="51"/>
    <n v="0"/>
    <n v="3"/>
    <n v="3"/>
    <n v="42998"/>
    <s v="CO"/>
    <s v="TC"/>
    <n v="3.6671874999999994"/>
    <n v="15.318958333333343"/>
    <n v="0.03"/>
    <n v="7.02"/>
    <s v="clay"/>
  </r>
  <r>
    <s v="ER CO  "/>
    <x v="5"/>
    <s v="RR-GRE-012.04"/>
    <n v="7.71"/>
    <n v="12.9"/>
    <n v="10.204715"/>
    <s v="Flag T3 on RLB was moved/loose, we relocated 10.5 feet US from flag 2"/>
    <n v="28.590240000000001"/>
    <n v="53.035200000000003"/>
    <s v="Green Valley Creek"/>
    <x v="7"/>
    <n v="9"/>
    <n v="2.4460199999999999"/>
    <n v="14.5923"/>
    <n v="3.3527999999999998"/>
    <n v="9.4488000000000003"/>
    <n v="4.8768000000000002"/>
    <m/>
    <s v="B"/>
    <n v="2"/>
    <n v="1.27"/>
    <m/>
    <n v="9.1126088061738594E-2"/>
    <s v="BOTH"/>
    <n v="69.932269000000005"/>
    <n v="11.999969"/>
    <n v="2017"/>
    <s v="Spin test &gt; 60"/>
    <s v="PSRR-GRE-12.042017100258800"/>
    <s v="HPSRR-GRE-12.042017100258800"/>
    <n v="33"/>
    <n v="0"/>
    <n v="27"/>
    <n v="0"/>
    <n v="43010"/>
    <n v="26"/>
    <n v="0"/>
    <n v="22"/>
    <n v="2"/>
    <n v="43012"/>
    <s v="CO"/>
    <s v="TC"/>
    <n v="8.3684374999999971"/>
    <n v="13.985625000000001"/>
    <n v="6.97"/>
    <n v="9.02"/>
    <s v="bedrock"/>
  </r>
  <r>
    <s v="CS CO ER "/>
    <x v="3"/>
    <s v="RR-GRE-013.91"/>
    <n v="3.99"/>
    <n v="16.2"/>
    <n v="8.9179440000000003"/>
    <m/>
    <n v="14.26464"/>
    <n v="62.179200000000002"/>
    <s v="Green Valley Creek"/>
    <x v="15"/>
    <n v="6"/>
    <n v="2.9565600000000001"/>
    <n v="21.145499999999998"/>
    <n v="3.6576"/>
    <n v="5.7607200000000001"/>
    <n v="4.5720000000000001"/>
    <m/>
    <s v="B"/>
    <n v="2"/>
    <n v="1.05664"/>
    <m/>
    <n v="4.0968777311608556E-2"/>
    <s v="BOTH"/>
    <n v="42.174245999999997"/>
    <n v="6.0870030000000002"/>
    <n v="2017"/>
    <s v="SRCD Pygmy. Corrected site code and staff reading on 3.13.18"/>
    <s v="PSRR-GRE-13.912017082145120"/>
    <s v="HPSRR-GRE-13.912017082145120"/>
    <n v="16"/>
    <n v="0"/>
    <n v="6"/>
    <n v="0"/>
    <n v="42968"/>
    <n v="16"/>
    <n v="0"/>
    <n v="8"/>
    <n v="0"/>
    <n v="42970"/>
    <s v="ER"/>
    <s v="TC"/>
    <n v="4.1475"/>
    <n v="16.111666666666657"/>
    <n v="3.41"/>
    <n v="4.8899999999999997"/>
    <s v="clay"/>
  </r>
  <r>
    <s v="CO SF ER "/>
    <x v="3"/>
    <s v="RR-GRE-013.91"/>
    <n v="5.9"/>
    <n v="17.399999999999999"/>
    <n v="8.9221269999999997"/>
    <m/>
    <n v="14.26464"/>
    <n v="64.617599999999996"/>
    <s v="Green Valley Creek"/>
    <x v="16"/>
    <n v="3"/>
    <n v="2.9794200000000002"/>
    <n v="20.993099999999998"/>
    <n v="4.5720000000000001"/>
    <n v="5.7607200000000001"/>
    <n v="5.4863999999999997"/>
    <m/>
    <s v="B"/>
    <n v="2"/>
    <n v="1.1785600000000001"/>
    <m/>
    <n v="0.19866523593755978"/>
    <s v="BOTH"/>
    <n v="42.500335"/>
    <n v="6.7893499999999998"/>
    <n v="2017"/>
    <m/>
    <s v="PSRR-GRE-13.912017071016140"/>
    <s v="HPSRR-GRE-13.912017071016140"/>
    <n v="10"/>
    <n v="0"/>
    <n v="6"/>
    <n v="0"/>
    <n v="42926"/>
    <n v="18"/>
    <n v="0"/>
    <n v="10"/>
    <n v="0"/>
    <d v="2017-07-12T00:00:00"/>
    <s v="ER"/>
    <s v="TC"/>
    <n v="5.7359374999999977"/>
    <n v="17.335624999999997"/>
    <n v="5.46"/>
    <n v="6.18"/>
    <s v="clay"/>
  </r>
  <r>
    <s v="ER CO SF "/>
    <x v="5"/>
    <s v="RR-GRE-012.04"/>
    <n v="7.32"/>
    <n v="16.7"/>
    <n v="11.414825"/>
    <m/>
    <n v="28.590240000000001"/>
    <n v="59.1312"/>
    <s v="Green Valley Creek"/>
    <x v="16"/>
    <n v="3"/>
    <n v="2.50698"/>
    <n v="15.925800000000001"/>
    <n v="4.5720000000000001"/>
    <n v="9.4488000000000003"/>
    <n v="8.5343999999999998"/>
    <m/>
    <s v="B"/>
    <n v="2"/>
    <n v="1.53416"/>
    <m/>
    <n v="0.33514189139109674"/>
    <s v="BOTH"/>
    <n v="71.675128999999998"/>
    <n v="14.495964000000001"/>
    <n v="2017"/>
    <m/>
    <s v="PSRR-GRE-12.042017071003000"/>
    <s v="HPSRR-GRE-12.042017071003000"/>
    <n v="46"/>
    <n v="0"/>
    <n v="54"/>
    <n v="0"/>
    <n v="42926"/>
    <n v="36"/>
    <n v="0"/>
    <n v="26"/>
    <n v="0"/>
    <n v="42928"/>
    <s v="CO"/>
    <s v="TC"/>
    <n v="7.4460416666666633"/>
    <n v="17.794999999999998"/>
    <n v="7.09"/>
    <n v="7.8"/>
    <s v="bedrock"/>
  </r>
  <r>
    <s v="ER CO  "/>
    <x v="1"/>
    <s v="RR-DUT-001.96"/>
    <n v="5.27"/>
    <n v="16"/>
    <n v="21.848068000000001"/>
    <s v="PTC is Dry; moved the RCT intermittency logger to the true RCT , leaves stacked up on stake causing scour"/>
    <n v="38.374319999999997"/>
    <n v="85.953599999999994"/>
    <s v="Dutch Bill Creek"/>
    <x v="0"/>
    <n v="4"/>
    <n v="2.9946600000000001"/>
    <n v="19.011900000000001"/>
    <n v="4.5720000000000001"/>
    <n v="8.1686399999999999"/>
    <n v="0"/>
    <m/>
    <m/>
    <n v="1"/>
    <n v="0.98551999999999995"/>
    <m/>
    <n v="0.11026335935809876"/>
    <s v="UP ONLY"/>
    <n v="114.917992"/>
    <n v="8.0503540000000005"/>
    <n v="2017"/>
    <s v="Getting skinny"/>
    <s v="PSRR-DUT-1.962017072502780"/>
    <s v="HPSRR-DUT-1.962017072502780"/>
    <n v="0"/>
    <n v="0"/>
    <n v="2"/>
    <n v="0"/>
    <n v="42941"/>
    <n v="0"/>
    <n v="0"/>
    <n v="2"/>
    <n v="0"/>
    <n v="42942"/>
    <s v="ER"/>
    <s v="TC"/>
    <n v="5.5615624999999982"/>
    <n v="16.16958333333335"/>
    <n v="5"/>
    <n v="6.68"/>
    <s v="alluvial"/>
  </r>
  <r>
    <s v="ER CO  "/>
    <x v="4"/>
    <s v="RR-MIL-000.57"/>
    <n v="5.25"/>
    <n v="16.7"/>
    <n v="17.898008999999998"/>
    <m/>
    <n v="19.202400000000001"/>
    <n v="62.179200000000002"/>
    <s v="Mill Creek"/>
    <x v="17"/>
    <n v="6"/>
    <n v="3.92049"/>
    <n v="23.7744"/>
    <n v="4.5720000000000001"/>
    <n v="9.50976"/>
    <n v="4.8768000000000002"/>
    <m/>
    <s v="B"/>
    <n v="2"/>
    <n v="2.5196800000000001"/>
    <m/>
    <n v="0.17304666172093472"/>
    <s v="BOTH"/>
    <n v="75.282785000000004"/>
    <n v="23.961539999999999"/>
    <n v="2017"/>
    <s v="Rcd pygmy"/>
    <s v="PSRR-MIL-0.572017082493940"/>
    <s v="HPSRR-MIL-0.572017082493940"/>
    <n v="4"/>
    <n v="0"/>
    <n v="34"/>
    <n v="0"/>
    <n v="42970"/>
    <n v="6"/>
    <n v="0"/>
    <n v="16"/>
    <n v="0"/>
    <n v="42971"/>
    <s v="TC"/>
    <s v="ER"/>
    <n v="4.8902083333333328"/>
    <n v="17.247499999999985"/>
    <n v="3.92"/>
    <n v="5.65"/>
    <s v="alluvial"/>
  </r>
  <r>
    <s v="ER ZR CD "/>
    <x v="7"/>
    <s v="RR-GRE-014.12"/>
    <n v="3.81"/>
    <n v="18.399999999999999"/>
    <n v="12.009936"/>
    <m/>
    <n v="22.799040000000002"/>
    <n v="50.596800000000002"/>
    <s v="Green Valley Creek"/>
    <x v="3"/>
    <n v="7"/>
    <n v="3.4964909999999998"/>
    <n v="15.065807"/>
    <n v="4.5720000000000001"/>
    <n v="3.5356800000000002"/>
    <n v="3.3527999999999998"/>
    <m/>
    <s v="B"/>
    <n v="2"/>
    <n v="1.1785600000000001"/>
    <m/>
    <n v="1.0869324999999999E-2"/>
    <s v="BOTH"/>
    <n v="79.716610000000003"/>
    <n v="4.1670090000000002"/>
    <n v="2017"/>
    <s v="Spin test: 58"/>
    <s v="PSRR-GRE-14.122017090537580"/>
    <s v="HPSRR-GRE-14.122017090537580"/>
    <n v="18"/>
    <n v="0"/>
    <n v="12"/>
    <n v="3"/>
    <n v="42983"/>
    <n v="39"/>
    <n v="0"/>
    <n v="12"/>
    <n v="6"/>
    <n v="42985"/>
    <s v="ZR"/>
    <s v="TC"/>
    <n v="1.5602083333333336"/>
    <n v="18.544583333333318"/>
    <n v="-0.05"/>
    <n v="5.01"/>
    <s v="clay"/>
  </r>
  <r>
    <s v="ER WB  "/>
    <x v="5"/>
    <s v="RR-GRE-012.04"/>
    <n v="7.91"/>
    <n v="17.399999999999999"/>
    <n v="14.075340000000001"/>
    <m/>
    <n v="28.590240000000001"/>
    <n v="59.7408"/>
    <s v="Green Valley Creek"/>
    <x v="18"/>
    <n v="2"/>
    <n v="2.7203400000000002"/>
    <n v="18.0975"/>
    <n v="4.8768000000000002"/>
    <n v="9.4488000000000003"/>
    <n v="10.972799999999999"/>
    <m/>
    <s v="B"/>
    <n v="2"/>
    <n v="1.56464"/>
    <m/>
    <n v="0.56789143520343555"/>
    <s v="BOTH"/>
    <n v="77.775139999999993"/>
    <n v="14.783963"/>
    <n v="2017"/>
    <m/>
    <s v="PSRR-GRE-12.042017062697235"/>
    <s v="HPSRR-GRE-12.042017062697235"/>
    <n v="32"/>
    <n v="0"/>
    <n v="38"/>
    <n v="0"/>
    <n v="42912"/>
    <n v="30"/>
    <n v="0"/>
    <n v="56"/>
    <n v="0"/>
    <n v="42914"/>
    <s v="WB"/>
    <s v="TC"/>
    <n v="7.8333333333333348"/>
    <n v="17.673124999999992"/>
    <n v="7.48"/>
    <n v="8.18"/>
    <s v="bedrock"/>
  </r>
  <r>
    <s v="ER MT  "/>
    <x v="2"/>
    <s v="RR-GRE-012.79"/>
    <n v="7.58"/>
    <n v="16.600000000000001"/>
    <n v="14.698499"/>
    <m/>
    <n v="16.48968"/>
    <n v="61.264800000000001"/>
    <s v="Green Valley Creek"/>
    <x v="11"/>
    <n v="5"/>
    <n v="4.5605700000000002"/>
    <n v="19.545300000000001"/>
    <n v="4.8768000000000002"/>
    <n v="3.8404799999999999"/>
    <n v="2.7431999999999999"/>
    <m/>
    <s v="B"/>
    <n v="2"/>
    <n v="1.9303999999999999"/>
    <m/>
    <n v="0.11820280839460448"/>
    <s v="BOTH"/>
    <n v="75.202308000000002"/>
    <n v="7.413659"/>
    <n v="2017"/>
    <m/>
    <s v="PSRR-GRE-12.792017080727600"/>
    <s v="HPSRR-GRE-12.792017080727600"/>
    <n v="28"/>
    <n v="0"/>
    <n v="24"/>
    <n v="0"/>
    <n v="42954"/>
    <n v="52"/>
    <n v="0"/>
    <n v="22"/>
    <n v="0"/>
    <d v="2017-08-09T00:00:00"/>
    <s v="MT"/>
    <s v="TC"/>
    <n v="7.3228125000000013"/>
    <n v="17.251666666666669"/>
    <n v="6.76"/>
    <n v="8.7899999999999991"/>
    <s v="alluvial"/>
  </r>
  <r>
    <s v="ER CO  "/>
    <x v="4"/>
    <s v="RR-MIL-000.57"/>
    <n v="6.09"/>
    <n v="17.600000000000001"/>
    <n v="19.184856"/>
    <m/>
    <n v="19.202400000000001"/>
    <n v="62.484000000000002"/>
    <s v="Mill Creek"/>
    <x v="19"/>
    <n v="5"/>
    <n v="4.0157400000000001"/>
    <n v="24.879300000000001"/>
    <n v="4.8768000000000002"/>
    <n v="9.50976"/>
    <n v="5.4863999999999997"/>
    <m/>
    <s v="B"/>
    <n v="2"/>
    <n v="3.1597599999999999"/>
    <m/>
    <n v="0.3212944873676189"/>
    <s v="BOTH"/>
    <n v="77.111812999999998"/>
    <n v="30.048544"/>
    <n v="2017"/>
    <m/>
    <s v="PSRR-MIL-0.572017081085360"/>
    <s v="HPSRR-MIL-0.572017081085360"/>
    <n v="6"/>
    <n v="0"/>
    <n v="30"/>
    <n v="3"/>
    <n v="42956"/>
    <n v="6"/>
    <n v="0"/>
    <n v="39"/>
    <n v="0"/>
    <n v="42957"/>
    <s v="TC"/>
    <s v="ER"/>
    <n v="5.9137499999999994"/>
    <n v="18.270833333333329"/>
    <n v="5.7"/>
    <n v="6.14"/>
    <s v="alluvial"/>
  </r>
  <r>
    <s v="ER CD  "/>
    <x v="6"/>
    <s v="RR-MIL-000.31"/>
    <n v="6.1"/>
    <n v="18.100000000000001"/>
    <n v="23.72598"/>
    <m/>
    <n v="41.696640000000002"/>
    <n v="56.083199999999998"/>
    <s v="Mill Creek"/>
    <x v="13"/>
    <n v="7"/>
    <n v="2.82321"/>
    <n v="20.154900000000001"/>
    <n v="4.8768000000000002"/>
    <n v="8.1686399999999999"/>
    <n v="3.6576"/>
    <m/>
    <s v="B"/>
    <n v="2"/>
    <n v="1.2039599999999999"/>
    <m/>
    <n v="0.25210311958045323"/>
    <s v="BOTH"/>
    <n v="117.71832000000001"/>
    <n v="9.8347119999999997"/>
    <n v="2017"/>
    <s v="SRCD Pygmy    60+ sec for spin test. Transect one is below rct"/>
    <s v="PSRR-MIL-0.312017090885800"/>
    <s v="HPSRR-MIL-0.312017090885800"/>
    <n v="0"/>
    <n v="0"/>
    <n v="80"/>
    <n v="4"/>
    <n v="42985"/>
    <n v="4"/>
    <n v="0"/>
    <n v="36"/>
    <n v="0"/>
    <n v="42986"/>
    <s v="TC"/>
    <s v="ER"/>
    <n v="6.4397916666666672"/>
    <n v="19.09333333333333"/>
    <n v="5.42"/>
    <n v="7.62"/>
    <s v="alluvial"/>
  </r>
  <r>
    <s v="ER NB  "/>
    <x v="8"/>
    <s v="RR-MIL-013.39"/>
    <n v="9.68"/>
    <n v="14.4"/>
    <n v="33.383885999999997"/>
    <s v="Alt RCT= .12"/>
    <n v="19.568159999999999"/>
    <n v="95.7072"/>
    <s v="Mill Creek"/>
    <x v="12"/>
    <n v="8"/>
    <n v="4.2443400000000002"/>
    <n v="40.195500000000003"/>
    <n v="4.8768000000000002"/>
    <n v="12.86256"/>
    <n v="7.62"/>
    <m/>
    <s v="B"/>
    <n v="2"/>
    <n v="3.6271200000000001"/>
    <m/>
    <n v="0.51928782301527476"/>
    <s v="BOTH"/>
    <n v="83.053888000000001"/>
    <n v="46.654029000000001"/>
    <n v="2017"/>
    <s v="Used SRCD pigmy. 65+ seconds. 2ft downstream of riffle T2"/>
    <s v="PSRR-MIL-13.392017092125740"/>
    <s v="HPSRR-MIL-13.392017092125740"/>
    <n v="98"/>
    <n v="0"/>
    <n v="26"/>
    <n v="0"/>
    <n v="42998"/>
    <n v="122"/>
    <n v="0"/>
    <n v="22"/>
    <n v="0"/>
    <n v="42999"/>
    <s v="TC"/>
    <s v="NB"/>
    <n v="9.493645833333332"/>
    <n v="14.222499999999998"/>
    <n v="9.24"/>
    <n v="9.73"/>
    <s v="bedrock"/>
  </r>
  <r>
    <s v="ER WB  "/>
    <x v="3"/>
    <s v="RR-GRE-013.91"/>
    <n v="7.33"/>
    <n v="17.5"/>
    <n v="9.070449"/>
    <m/>
    <n v="14.26464"/>
    <n v="66.751199999999997"/>
    <s v="Green Valley Creek"/>
    <x v="18"/>
    <n v="2"/>
    <n v="3.02895"/>
    <n v="20.993099999999998"/>
    <n v="5.4863999999999997"/>
    <n v="5.7607200000000001"/>
    <n v="5.1816000000000004"/>
    <m/>
    <s v="B"/>
    <n v="2"/>
    <n v="1.5443199999999999"/>
    <m/>
    <n v="0.35608769965125597"/>
    <s v="BOTH"/>
    <n v="43.206862999999998"/>
    <n v="8.8963900000000002"/>
    <n v="2017"/>
    <m/>
    <s v="PSRR-GRE-13.912017062611401"/>
    <s v="HPSRR-GRE-13.912017062611401"/>
    <n v="14"/>
    <n v="0"/>
    <n v="14"/>
    <n v="0"/>
    <n v="42912"/>
    <n v="20"/>
    <n v="0"/>
    <n v="10"/>
    <n v="0"/>
    <n v="42914"/>
    <s v="WB"/>
    <s v="TC"/>
    <n v="6.8733333333333348"/>
    <n v="16.99541666666666"/>
    <n v="6.46"/>
    <n v="7.34"/>
    <s v="clay"/>
  </r>
  <r>
    <s v="ER CO SF "/>
    <x v="7"/>
    <s v="RR-GRE-014.12"/>
    <n v="5.78"/>
    <n v="16.5"/>
    <n v="14.015084999999999"/>
    <m/>
    <n v="22.799040000000002"/>
    <n v="53.949599999999997"/>
    <s v="Green Valley Creek"/>
    <x v="14"/>
    <n v="4"/>
    <n v="3.5922860000000001"/>
    <n v="17.112324999999998"/>
    <n v="5.4863999999999997"/>
    <n v="3.5356800000000002"/>
    <n v="4.8768000000000002"/>
    <m/>
    <s v="B"/>
    <n v="2"/>
    <n v="1.2496799999999999"/>
    <m/>
    <n v="6.3946417852170728E-2"/>
    <s v="BOTH"/>
    <n v="81.900627999999998"/>
    <n v="4.4184669999999997"/>
    <n v="2017"/>
    <m/>
    <s v="PSRR-GRE-14.122017072414760"/>
    <s v="HPSRR-GRE-14.122017072414760"/>
    <n v="60"/>
    <n v="0"/>
    <n v="15"/>
    <n v="0"/>
    <n v="42940"/>
    <n v="48"/>
    <n v="0"/>
    <n v="12"/>
    <n v="2"/>
    <n v="42942"/>
    <s v="ER"/>
    <s v="TC"/>
    <n v="6.9088541666666652"/>
    <n v="16.953749999999996"/>
    <n v="5.78"/>
    <n v="8.27"/>
    <s v="clay"/>
  </r>
  <r>
    <s v="CS ER CO "/>
    <x v="7"/>
    <s v="RR-GRE-014.12"/>
    <n v="6.06"/>
    <n v="16.2"/>
    <n v="13.574871"/>
    <m/>
    <n v="22.799040000000002"/>
    <n v="51.816000000000003"/>
    <s v="Green Valley Creek"/>
    <x v="15"/>
    <n v="6"/>
    <n v="3.6271200000000001"/>
    <n v="16.415644"/>
    <n v="5.4863999999999997"/>
    <n v="3.5356800000000002"/>
    <n v="4.8768000000000002"/>
    <m/>
    <s v="B"/>
    <n v="2"/>
    <n v="1.35128"/>
    <m/>
    <n v="4.5809689899736737E-2"/>
    <s v="BOTH"/>
    <n v="82.694817999999998"/>
    <n v="4.7776909999999999"/>
    <n v="2017"/>
    <s v="SRCD Pygmy"/>
    <s v="PSRR-GRE-14.122017082148900"/>
    <s v="HPSRR-GRE-14.122017082148900"/>
    <n v="51"/>
    <n v="0"/>
    <n v="9"/>
    <n v="3"/>
    <n v="42968"/>
    <n v="48"/>
    <n v="0"/>
    <n v="12"/>
    <n v="3"/>
    <d v="2017-08-23T00:00:00"/>
    <s v="ER"/>
    <s v="TC"/>
    <n v="5.6515625000000007"/>
    <n v="16.064999999999994"/>
    <n v="4.4000000000000004"/>
    <n v="6.69"/>
    <s v="clay"/>
  </r>
  <r>
    <s v="ER CO  "/>
    <x v="2"/>
    <s v="RR-GRE-012.79"/>
    <n v="8.64"/>
    <n v="12.9"/>
    <n v="15.586712"/>
    <s v="Releaseupstream has reconnected this pool. RCT stake was removed when riffle dried. Measured at estimated RCT."/>
    <n v="16.48968"/>
    <n v="60.96"/>
    <s v="Green Valley Creek"/>
    <x v="7"/>
    <n v="9"/>
    <n v="4.5605700000000002"/>
    <n v="20.726400000000002"/>
    <n v="5.4863999999999997"/>
    <n v="3.8404799999999999"/>
    <n v="2.4384000000000001"/>
    <m/>
    <s v="B"/>
    <n v="2"/>
    <n v="2.1335999999999999"/>
    <m/>
    <n v="0.12241192206539939"/>
    <s v="BOTH"/>
    <n v="75.202308000000002"/>
    <n v="8.1940449999999991"/>
    <n v="2017"/>
    <s v="Release occurring upstream. RCD Pygmy. Spin test =65"/>
    <s v="PSRR-GRE-12.792017100262640"/>
    <s v="HPSRR-GRE-12.792017100262640"/>
    <n v="8"/>
    <n v="0"/>
    <n v="16"/>
    <n v="0"/>
    <n v="43010"/>
    <n v="26"/>
    <n v="0"/>
    <n v="10"/>
    <n v="0"/>
    <n v="43012"/>
    <s v="CO"/>
    <s v="TC"/>
    <n v="8.025520833333335"/>
    <n v="13.654166666666667"/>
    <n v="5.91"/>
    <n v="8.64"/>
    <s v="alluvial"/>
  </r>
  <r>
    <s v="ER CO  "/>
    <x v="8"/>
    <s v="RR-MIL-013.39"/>
    <n v="9.7799999999999994"/>
    <n v="13.1"/>
    <n v="35.092632999999999"/>
    <s v="Upstream secondary RCT = .29"/>
    <n v="19.568159999999999"/>
    <n v="95.0976"/>
    <s v="Mill Creek"/>
    <x v="10"/>
    <n v="9"/>
    <n v="4.2443400000000002"/>
    <n v="42.252899999999997"/>
    <n v="5.4863999999999997"/>
    <n v="12.86256"/>
    <n v="4.8768000000000002"/>
    <m/>
    <m/>
    <n v="1"/>
    <n v="3.72872"/>
    <m/>
    <n v="0.34763366422456637"/>
    <s v="BOTH"/>
    <n v="83.053888000000001"/>
    <n v="47.960863000000003"/>
    <n v="2017"/>
    <s v="Island upstream of cross section. Flow taken 1 foot below riffle T2."/>
    <s v="PSRR-MIL-13.392017100358940"/>
    <s v="HPSRR-MIL-13.392017100358940"/>
    <n v="98"/>
    <n v="0"/>
    <n v="20"/>
    <n v="0"/>
    <n v="43011"/>
    <n v="94"/>
    <n v="0"/>
    <n v="14"/>
    <n v="0"/>
    <n v="43012"/>
    <s v="ER"/>
    <s v="TC"/>
    <n v="9.5461458333333304"/>
    <n v="13.033749999999998"/>
    <n v="9.34"/>
    <n v="9.8000000000000007"/>
    <s v="bedrock"/>
  </r>
  <r>
    <s v="ER CO SF "/>
    <x v="2"/>
    <s v="RR-GRE-012.79"/>
    <n v="7.82"/>
    <n v="18.600000000000001"/>
    <n v="15.179216"/>
    <m/>
    <n v="16.48968"/>
    <n v="61.569600000000001"/>
    <s v="Green Valley Creek"/>
    <x v="14"/>
    <n v="4"/>
    <n v="4.5415200000000002"/>
    <n v="20.269200000000001"/>
    <n v="5.7911999999999999"/>
    <n v="3.8404799999999999"/>
    <n v="3.9624000000000001"/>
    <m/>
    <s v="B"/>
    <n v="2"/>
    <n v="1.91008"/>
    <m/>
    <n v="8.0604543573284851E-2"/>
    <s v="BOTH"/>
    <n v="74.888178999999994"/>
    <n v="7.3356199999999996"/>
    <n v="2017"/>
    <m/>
    <s v="PSRR-GRE-12.792017072432160"/>
    <s v="HPSRR-GRE-12.792017072432160"/>
    <n v="30"/>
    <n v="0"/>
    <n v="70"/>
    <n v="0"/>
    <n v="42940"/>
    <n v="42"/>
    <n v="0"/>
    <n v="30"/>
    <n v="0"/>
    <n v="42942"/>
    <s v="SB"/>
    <s v="TC"/>
    <n v="6.6627083333333337"/>
    <n v="17.181250000000002"/>
    <n v="5.38"/>
    <n v="8.26"/>
    <s v="alluvial"/>
  </r>
  <r>
    <s v="ER MT  "/>
    <x v="7"/>
    <s v="RR-GRE-014.12"/>
    <n v="6.06"/>
    <n v="17.2"/>
    <n v="13.828215999999999"/>
    <m/>
    <n v="22.799040000000002"/>
    <n v="49.987200000000001"/>
    <s v="Green Valley Creek"/>
    <x v="11"/>
    <n v="5"/>
    <n v="3.5443880000000001"/>
    <n v="17.112324999999998"/>
    <n v="5.7911999999999999"/>
    <n v="3.5356800000000002"/>
    <n v="4.5720000000000001"/>
    <m/>
    <m/>
    <n v="1"/>
    <n v="1.35128"/>
    <m/>
    <n v="2.592978553949786E-2"/>
    <s v="BOTH"/>
    <n v="80.808618999999993"/>
    <n v="4.7776909999999999"/>
    <n v="2017"/>
    <m/>
    <s v="PSRR-GRE-14.122017080739000"/>
    <s v="HPSRR-GRE-14.122017080739000"/>
    <n v="32"/>
    <n v="0"/>
    <n v="6"/>
    <n v="0"/>
    <n v="42954"/>
    <n v="34"/>
    <n v="0"/>
    <n v="12"/>
    <n v="0"/>
    <n v="42956"/>
    <s v="MT"/>
    <s v="TC"/>
    <n v="5.6018749999999997"/>
    <n v="16.886666666666667"/>
    <n v="4.78"/>
    <n v="6.16"/>
    <s v="clay"/>
  </r>
  <r>
    <s v="CS ER CO "/>
    <x v="2"/>
    <s v="RR-GRE-012.79"/>
    <n v="7.33"/>
    <n v="16.399999999999999"/>
    <n v="13.876973"/>
    <s v="Downstream riffle dry."/>
    <n v="16.48968"/>
    <n v="58.8264"/>
    <s v="Green Valley Creek"/>
    <x v="15"/>
    <n v="6"/>
    <n v="4.3738799999999998"/>
    <n v="19.240500000000001"/>
    <n v="5.7911999999999999"/>
    <n v="3.8404799999999999"/>
    <n v="0"/>
    <m/>
    <s v="B"/>
    <n v="2"/>
    <n v="1.6865600000000001"/>
    <m/>
    <n v="6.8883135340710416E-2"/>
    <s v="UP ONLY"/>
    <n v="72.123851000000002"/>
    <n v="6.4771970000000003"/>
    <n v="2017"/>
    <m/>
    <s v="PSRR-GRE-12.792017082139900"/>
    <s v="HPSRR-GRE-12.792017082139900"/>
    <n v="69"/>
    <n v="0"/>
    <n v="24"/>
    <n v="0"/>
    <n v="42968"/>
    <n v="38"/>
    <n v="0"/>
    <n v="22"/>
    <n v="2"/>
    <n v="42970"/>
    <s v="ER"/>
    <s v="TC"/>
    <n v="7.0131249999999978"/>
    <n v="16.437291666666663"/>
    <n v="6.36"/>
    <n v="7.91"/>
    <s v="alluvial"/>
  </r>
  <r>
    <s v="CO ER SS "/>
    <x v="4"/>
    <s v="RR-MIL-000.57"/>
    <n v="7.14"/>
    <n v="17.3"/>
    <n v="19.677842999999999"/>
    <m/>
    <n v="19.202400000000001"/>
    <n v="64.007999999999996"/>
    <s v="Mill Creek"/>
    <x v="20"/>
    <n v="4"/>
    <n v="4.0690799999999996"/>
    <n v="25.184100000000001"/>
    <n v="6.0960000000000001"/>
    <n v="9.50976"/>
    <n v="6.7055999999999996"/>
    <m/>
    <m/>
    <n v="1"/>
    <n v="3.0073599999999998"/>
    <m/>
    <n v="0.8114281057200633"/>
    <s v="BOTH"/>
    <n v="78.136067999999995"/>
    <n v="28.599257999999999"/>
    <n v="2017"/>
    <m/>
    <s v="PSRR-MIL-0.572017072776120"/>
    <s v="HPSRR-MIL-0.572017072776120"/>
    <n v="0"/>
    <n v="0"/>
    <n v="20"/>
    <n v="0"/>
    <n v="42942"/>
    <n v="2"/>
    <n v="0"/>
    <n v="12"/>
    <n v="0"/>
    <n v="42943"/>
    <s v="TC"/>
    <s v="CO"/>
    <n v="6.9662499999999996"/>
    <n v="18.471874999999994"/>
    <n v="6.53"/>
    <n v="7.46"/>
    <s v="alluvial"/>
  </r>
  <r>
    <s v="ER CO  "/>
    <x v="8"/>
    <s v="RR-MIL-013.39"/>
    <n v="9.1999999999999993"/>
    <n v="16.899999999999999"/>
    <n v="29.912588"/>
    <s v="Alt RCT .26"/>
    <n v="19.568159999999999"/>
    <n v="94.7928"/>
    <s v="Mill Creek"/>
    <x v="17"/>
    <n v="6"/>
    <n v="4.23672"/>
    <n v="36.0807"/>
    <n v="6.0960000000000001"/>
    <n v="12.86256"/>
    <n v="7.3151999999999999"/>
    <m/>
    <s v="B"/>
    <n v="2"/>
    <n v="3.7084000000000001"/>
    <m/>
    <n v="0.44614944520910244"/>
    <s v="BOTH"/>
    <n v="82.904779000000005"/>
    <n v="47.699494000000001"/>
    <n v="2017"/>
    <s v="Rcd pygmy"/>
    <s v="PSRR-MIL-13.392017082406840"/>
    <s v="HPSRR-MIL-13.392017082406840"/>
    <n v="86"/>
    <n v="0"/>
    <n v="30"/>
    <n v="2"/>
    <n v="42970"/>
    <n v="150"/>
    <n v="0"/>
    <n v="24"/>
    <n v="0"/>
    <n v="42971"/>
    <s v="TC"/>
    <s v="ER"/>
    <n v="8.7578125000000018"/>
    <n v="16.371875000000003"/>
    <n v="8.31"/>
    <n v="9.32"/>
    <s v="bedrock"/>
  </r>
  <r>
    <s v="ER CO  "/>
    <x v="7"/>
    <s v="RR-GRE-014.12"/>
    <n v="7.7"/>
    <n v="13"/>
    <n v="15.261037"/>
    <m/>
    <n v="22.799040000000002"/>
    <n v="51.511200000000002"/>
    <s v="Green Valley Creek"/>
    <x v="7"/>
    <n v="9"/>
    <n v="3.7403309999999999"/>
    <n v="17.896087999999999"/>
    <n v="6.0960000000000001"/>
    <n v="3.5356800000000002"/>
    <n v="4.8768000000000002"/>
    <m/>
    <s v="B"/>
    <n v="2"/>
    <n v="1.5138400000000001"/>
    <m/>
    <n v="5.674484612109907E-2"/>
    <s v="BOTH"/>
    <n v="85.275925000000001"/>
    <n v="5.3524510000000003"/>
    <n v="2017"/>
    <s v="RCD Pygmy. Spin test = 67"/>
    <s v="PSRR-GRE-14.122017100270080"/>
    <s v="HPSRR-GRE-14.122017100270080"/>
    <n v="12"/>
    <n v="0"/>
    <n v="4"/>
    <n v="0"/>
    <n v="43010"/>
    <n v="30"/>
    <n v="0"/>
    <n v="8"/>
    <n v="0"/>
    <d v="2017-10-04T00:00:00"/>
    <s v="CO"/>
    <s v="TC"/>
    <n v="8.0155208333333334"/>
    <n v="13.342708333333334"/>
    <n v="7.28"/>
    <n v="8.76"/>
    <s v="clay"/>
  </r>
  <r>
    <s v="ER CO  "/>
    <x v="9"/>
    <s v="RR-DUT-007.10"/>
    <n v="9.58"/>
    <n v="9.4"/>
    <n v="40.935304000000002"/>
    <s v="Logger pulled at 1054"/>
    <n v="37.490400000000001"/>
    <n v="92.659199999999998"/>
    <s v="Dutch Bill Creek"/>
    <x v="8"/>
    <n v="10"/>
    <n v="4.9072800000000001"/>
    <n v="22.250399999999999"/>
    <n v="6.0960000000000001"/>
    <n v="7.0103999999999997"/>
    <n v="4.8768000000000002"/>
    <m/>
    <m/>
    <n v="1"/>
    <n v="0.97536"/>
    <m/>
    <n v="4.3792361968170275E-2"/>
    <s v="BOTH"/>
    <n v="183.97581099999999"/>
    <n v="6.8376609999999998"/>
    <n v="2017"/>
    <s v="SRCD Pygmy, spin test= 65+"/>
    <s v="PSRR-DUT-7.102017101675360"/>
    <s v="HPSRR-DUT-7.102017101675360"/>
    <n v="96"/>
    <n v="0"/>
    <n v="24"/>
    <n v="3"/>
    <n v="43024"/>
    <n v="120"/>
    <n v="0"/>
    <n v="12"/>
    <n v="3"/>
    <d v="2017-10-18T00:00:00"/>
    <s v="ER"/>
    <s v="TC"/>
    <n v="9.5054545454545458"/>
    <n v="9.4754545454545447"/>
    <n v="9.2100000000000009"/>
    <n v="9.7899999999999991"/>
    <s v="bedrock"/>
  </r>
  <r>
    <s v="ER CO SF "/>
    <x v="2"/>
    <s v="RR-GRE-012.79"/>
    <n v="7.22"/>
    <n v="16.899999999999999"/>
    <n v="16.132753000000001"/>
    <m/>
    <n v="16.48968"/>
    <n v="63.093600000000002"/>
    <s v="Green Valley Creek"/>
    <x v="16"/>
    <n v="3"/>
    <n v="4.5529500000000001"/>
    <n v="21.488399999999999"/>
    <n v="6.7055999999999996"/>
    <n v="3.8404799999999999"/>
    <n v="3.9624000000000001"/>
    <m/>
    <s v="B"/>
    <n v="4"/>
    <n v="2.5196800000000001"/>
    <m/>
    <n v="0.1648778148239905"/>
    <s v="BOTH"/>
    <n v="75.076656"/>
    <n v="9.6767760000000003"/>
    <n v="2017"/>
    <m/>
    <s v="PSRR-GRE-12.792017071009780"/>
    <s v="HPSRR-GRE-12.792017071009780"/>
    <n v="56"/>
    <n v="0"/>
    <n v="32"/>
    <n v="0"/>
    <n v="42926"/>
    <n v="44"/>
    <n v="0"/>
    <n v="40"/>
    <n v="0"/>
    <n v="42928"/>
    <s v="CO"/>
    <s v="TC"/>
    <n v="6.8326041666666653"/>
    <n v="17.499374999999997"/>
    <n v="5.64"/>
    <n v="8.24"/>
    <s v="alluvial"/>
  </r>
  <r>
    <s v="LH ER  "/>
    <x v="4"/>
    <s v="RR-MIL-000.57"/>
    <n v="8.1999999999999993"/>
    <n v="17.3"/>
    <n v="20.755018"/>
    <s v="changed pool length from 54.1"/>
    <n v="19.202400000000001"/>
    <n v="66.141599999999997"/>
    <s v="Mill Creek"/>
    <x v="21"/>
    <n v="3"/>
    <n v="4.0995600000000003"/>
    <n v="26.365200000000002"/>
    <n v="6.7055999999999996"/>
    <n v="3.8404799999999999"/>
    <n v="8.5343999999999998"/>
    <m/>
    <s v="B"/>
    <n v="2"/>
    <n v="3.0683199999999999"/>
    <m/>
    <n v="1.6174421770862861"/>
    <s v="BOTH"/>
    <n v="78.721356999999998"/>
    <n v="11.783816"/>
    <n v="2017"/>
    <m/>
    <s v="PSRR-MIL-0.572017071368080"/>
    <s v="HPSRR-MIL-0.572017071368080"/>
    <n v="4"/>
    <n v="0"/>
    <n v="34"/>
    <n v="4"/>
    <n v="42928"/>
    <n v="6"/>
    <n v="0"/>
    <n v="39"/>
    <n v="0"/>
    <n v="42929"/>
    <s v="TC"/>
    <s v="ER"/>
    <n v="7.9539583333333326"/>
    <n v="18.330000000000002"/>
    <n v="7.4"/>
    <n v="8.68"/>
    <s v="alluvial"/>
  </r>
  <r>
    <s v="ER CO  "/>
    <x v="6"/>
    <s v="RR-MIL-000.31"/>
    <n v="7.03"/>
    <n v="16.8"/>
    <n v="23.751404000000001"/>
    <m/>
    <n v="41.696640000000002"/>
    <n v="55.473599999999998"/>
    <s v="Mill Creek"/>
    <x v="17"/>
    <n v="6"/>
    <n v="2.8155899999999998"/>
    <n v="20.231100000000001"/>
    <n v="6.7055999999999996"/>
    <n v="3.5051999999999999"/>
    <n v="5.4863999999999997"/>
    <m/>
    <s v="B"/>
    <n v="2"/>
    <n v="1.28016"/>
    <m/>
    <n v="0.29294882979411646"/>
    <s v="BOTH"/>
    <n v="117.400592"/>
    <n v="4.487215"/>
    <n v="2017"/>
    <s v="rcd Pygmy, in riffle transect 1."/>
    <s v="PSRR-MIL-0.312017082490280"/>
    <s v="HPSRR-MIL-0.312017082490280"/>
    <n v="0"/>
    <n v="0"/>
    <n v="98"/>
    <n v="8"/>
    <n v="42970"/>
    <n v="4"/>
    <n v="0"/>
    <n v="40"/>
    <n v="0"/>
    <n v="42971"/>
    <s v="TC"/>
    <s v="ER"/>
    <n v="6.9884375000000025"/>
    <n v="17.887499999999996"/>
    <n v="6.16"/>
    <n v="8.6"/>
    <s v="alluvial"/>
  </r>
  <r>
    <s v="TC ER SN CO"/>
    <x v="5"/>
    <s v="RR-GRE-012.04"/>
    <n v="9.01"/>
    <n v="14.9"/>
    <n v="16.565367999999999"/>
    <s v="Training. Surface flow into riffle from Trib3. "/>
    <n v="28.590240000000001"/>
    <n v="61.264800000000001"/>
    <s v="Green Valley Creek"/>
    <x v="22"/>
    <n v="1"/>
    <n v="2.9599470000000001"/>
    <n v="19.574926999999999"/>
    <n v="7.0103999999999997"/>
    <n v="9.4488000000000003"/>
    <n v="15.24"/>
    <n v="85"/>
    <s v="B"/>
    <n v="2"/>
    <n v="1.4325600000000001"/>
    <m/>
    <m/>
    <m/>
    <n v="84.625547999999995"/>
    <n v="13.535966999999999"/>
    <n v="2017"/>
    <m/>
    <s v="PSRR-GRE-12.042017060853337"/>
    <s v="HPSRR-GRE-12.042017060853337"/>
    <m/>
    <m/>
    <m/>
    <m/>
    <m/>
    <m/>
    <m/>
    <m/>
    <m/>
    <m/>
    <m/>
    <m/>
    <n v="8.8983333333333352"/>
    <n v="15.087619047619052"/>
    <n v="8.69"/>
    <n v="9.0500000000000007"/>
    <s v="bedrock"/>
  </r>
  <r>
    <s v="ER CO  "/>
    <x v="3"/>
    <s v="RR-GRE-013.91"/>
    <n v="8.32"/>
    <n v="13.6"/>
    <n v="10.914232"/>
    <m/>
    <n v="14.26464"/>
    <n v="61.264800000000001"/>
    <s v="Green Valley Creek"/>
    <x v="23"/>
    <n v="1"/>
    <n v="3.17754"/>
    <n v="24.0792"/>
    <n v="7.0103999999999997"/>
    <n v="5.7607200000000001"/>
    <n v="7.62"/>
    <n v="95"/>
    <s v="B"/>
    <n v="2"/>
    <n v="1.64592"/>
    <m/>
    <n v="0.65977144628536966"/>
    <m/>
    <n v="45.326445"/>
    <n v="9.4816800000000008"/>
    <n v="2017"/>
    <s v="At riffle transect 2"/>
    <s v="PSRR-GRE-13.912017061285203"/>
    <s v="HPSRR-GRE-13.912017061285203"/>
    <m/>
    <m/>
    <m/>
    <m/>
    <m/>
    <m/>
    <m/>
    <m/>
    <m/>
    <m/>
    <m/>
    <m/>
    <n v="8.2217857142857138"/>
    <n v="14.569999999999995"/>
    <n v="7.65"/>
    <n v="8.51"/>
    <s v="clay"/>
  </r>
  <r>
    <s v="ER CO SF "/>
    <x v="1"/>
    <s v="RR-DUT-001.96"/>
    <n v="7.02"/>
    <n v="15.4"/>
    <n v="38.659748999999998"/>
    <m/>
    <n v="40.72128"/>
    <n v="96.926400000000001"/>
    <s v="Dutch Bill Creek"/>
    <x v="24"/>
    <n v="3"/>
    <n v="3.5394899999999998"/>
    <n v="26.822399999999998"/>
    <n v="7.0103999999999997"/>
    <n v="8.1686399999999999"/>
    <n v="6.4008000000000003"/>
    <m/>
    <s v="B"/>
    <n v="2"/>
    <n v="1.2598400000000001"/>
    <m/>
    <n v="0.51954270982690975"/>
    <s v="BOTH"/>
    <n v="144.13250099999999"/>
    <n v="10.291174"/>
    <n v="2017"/>
    <m/>
    <s v="PSRR-DUT-1.962017071190292"/>
    <s v="HPSRR-DUT-1.962017071190292"/>
    <n v="1"/>
    <n v="0"/>
    <n v="2"/>
    <n v="0"/>
    <n v="42927"/>
    <n v="0"/>
    <n v="0"/>
    <n v="8"/>
    <n v="0"/>
    <d v="2017-07-12T00:00:00"/>
    <s v="ER"/>
    <s v="TC"/>
    <n v="8.2110416666666666"/>
    <n v="16.204375000000002"/>
    <n v="6.86"/>
    <n v="9.68"/>
    <s v="alluvial"/>
  </r>
  <r>
    <s v="ER CO  "/>
    <x v="9"/>
    <s v="RR-DUT-007.10"/>
    <n v="8.07"/>
    <n v="13.8"/>
    <n v="48.508200000000002"/>
    <m/>
    <n v="37.490400000000001"/>
    <n v="95.0976"/>
    <s v="Dutch Bill Creek"/>
    <x v="6"/>
    <n v="8"/>
    <n v="5.2006500000000004"/>
    <n v="24.879300000000001"/>
    <n v="7.0103999999999997"/>
    <n v="7.0103999999999997"/>
    <n v="6.7055999999999996"/>
    <m/>
    <s v="B"/>
    <n v="2"/>
    <n v="1.2903199999999999"/>
    <m/>
    <n v="0.11720426007396481"/>
    <s v="BOTH"/>
    <n v="194.97436500000001"/>
    <n v="9.045655"/>
    <n v="2017"/>
    <s v="SRCD Pygmy, spin test 65+"/>
    <s v="PSRR-DUT-7.102017091943040"/>
    <s v="HPSRR-DUT-7.102017091943040"/>
    <n v="66"/>
    <n v="0"/>
    <n v="22"/>
    <n v="2"/>
    <n v="42997"/>
    <n v="141"/>
    <n v="0"/>
    <n v="27"/>
    <n v="0"/>
    <n v="42998"/>
    <s v="CO"/>
    <s v="TC"/>
    <n v="7.3021874999999952"/>
    <n v="14.281458333333335"/>
    <n v="6.47"/>
    <n v="8.23"/>
    <s v="bedrock"/>
  </r>
  <r>
    <s v="ER CO  "/>
    <x v="9"/>
    <s v="RR-DUT-007.10"/>
    <n v="9.3800000000000008"/>
    <n v="12.6"/>
    <n v="41.806265000000003"/>
    <m/>
    <n v="37.490400000000001"/>
    <n v="95.0976"/>
    <s v="Dutch Bill Creek"/>
    <x v="7"/>
    <n v="9"/>
    <n v="5.1168300000000002"/>
    <n v="21.793199999999999"/>
    <n v="7.0103999999999997"/>
    <n v="7.0103999999999997"/>
    <n v="6.0960000000000001"/>
    <m/>
    <m/>
    <n v="1"/>
    <n v="1.524"/>
    <m/>
    <n v="9.0368945638614612E-2"/>
    <s v="BOTH"/>
    <n v="191.83192099999999"/>
    <n v="10.683845"/>
    <n v="2017"/>
    <s v="RCD pygmy, spin test = 60+"/>
    <s v="PSRR-DUT-7.102017100275600"/>
    <s v="HPSRR-DUT-7.102017100275600"/>
    <n v="82"/>
    <n v="0"/>
    <n v="26"/>
    <n v="2"/>
    <n v="43010"/>
    <n v="117"/>
    <n v="0"/>
    <n v="18"/>
    <n v="0"/>
    <n v="43012"/>
    <s v="NB"/>
    <s v="TC"/>
    <n v="8.3638541666666679"/>
    <n v="12.210833333333341"/>
    <n v="7.25"/>
    <n v="9.5"/>
    <s v="bedrock"/>
  </r>
  <r>
    <s v="CD ER CO "/>
    <x v="8"/>
    <s v="RR-MIL-013.39"/>
    <n v="10.37"/>
    <n v="11.3"/>
    <n v="34.288735000000003"/>
    <s v="Alt RCT .26_x000a_"/>
    <n v="19.568159999999999"/>
    <n v="93.878399999999999"/>
    <s v="Mill Creek"/>
    <x v="9"/>
    <n v="10"/>
    <n v="4.2862499999999999"/>
    <n v="40.881300000000003"/>
    <n v="7.0103999999999997"/>
    <n v="12.86256"/>
    <n v="4.2671999999999999"/>
    <m/>
    <s v="B"/>
    <n v="2"/>
    <n v="3.4645600000000001"/>
    <m/>
    <n v="7.5892594525126866E-2"/>
    <s v="BOTH"/>
    <n v="83.873990000000006"/>
    <n v="44.563088999999998"/>
    <n v="2017"/>
    <s v="Original crosssection"/>
    <s v="PSRR-MIL-13.392017101943140"/>
    <s v="HPSRR-MIL-13.392017101943140"/>
    <n v="168"/>
    <n v="0"/>
    <n v="14"/>
    <n v="0"/>
    <n v="43026"/>
    <n v="120"/>
    <n v="0"/>
    <n v="16"/>
    <n v="0"/>
    <d v="2017-10-19T00:00:00"/>
    <s v="NB"/>
    <s v="CO"/>
    <n v="10.159444444444446"/>
    <n v="10.640740740740741"/>
    <n v="9.9600000000000009"/>
    <n v="10.37"/>
    <s v="bedrock"/>
  </r>
  <r>
    <s v="ER CO SF "/>
    <x v="0"/>
    <s v="RR-DUT-002.79"/>
    <n v="4.47"/>
    <n v="16.7"/>
    <n v="17.896995"/>
    <s v="Staff depth is deepest spot "/>
    <n v="25.877520000000001"/>
    <n v="54.863999999999997"/>
    <s v="Dutch Bill Creek"/>
    <x v="24"/>
    <n v="3"/>
    <n v="3.2766000000000002"/>
    <n v="21.107399999999998"/>
    <n v="7.3151999999999999"/>
    <n v="12.954000000000001"/>
    <n v="7.0103999999999997"/>
    <m/>
    <s v="B"/>
    <n v="3"/>
    <n v="2.0726399999999998"/>
    <m/>
    <n v="0.30492190666079499"/>
    <s v="BOTH"/>
    <n v="84.790245999999996"/>
    <n v="26.848966999999998"/>
    <n v="2017"/>
    <m/>
    <s v="PSRR-DUT-2.792017071195142"/>
    <s v="HPSRR-DUT-2.792017071195142"/>
    <n v="0"/>
    <n v="0"/>
    <n v="2"/>
    <n v="0"/>
    <n v="42927"/>
    <n v="0"/>
    <n v="0"/>
    <n v="3"/>
    <n v="0"/>
    <n v="42928"/>
    <s v="ER"/>
    <s v="TC"/>
    <n v="4.5886458333333309"/>
    <n v="16.777499999999993"/>
    <n v="4.16"/>
    <n v="4.9800000000000004"/>
    <s v="alluvial"/>
  </r>
  <r>
    <s v="ER CO  "/>
    <x v="6"/>
    <s v="RR-MIL-000.31"/>
    <n v="7.2"/>
    <n v="17.899999999999999"/>
    <n v="25.803455"/>
    <m/>
    <n v="41.696640000000002"/>
    <n v="56.692799999999998"/>
    <s v="Mill Creek"/>
    <x v="19"/>
    <n v="5"/>
    <n v="2.8346399999999998"/>
    <n v="21.831299999999999"/>
    <n v="7.62"/>
    <n v="3.5051999999999999"/>
    <n v="4.5720000000000001"/>
    <m/>
    <s v="B"/>
    <n v="2"/>
    <n v="1.2192000000000001"/>
    <m/>
    <n v="0.37037146774461033"/>
    <s v="BOTH"/>
    <n v="118.194913"/>
    <n v="4.2735380000000003"/>
    <n v="2017"/>
    <m/>
    <s v="PSRR-MIL-0.312017081080980"/>
    <s v="HPSRR-MIL-0.312017081080980"/>
    <n v="0"/>
    <n v="0"/>
    <n v="48"/>
    <n v="3"/>
    <n v="42956"/>
    <n v="0"/>
    <n v="0"/>
    <n v="42"/>
    <n v="0"/>
    <d v="2017-08-10T00:00:00"/>
    <s v="TC"/>
    <s v="ER"/>
    <n v="7.8320833333333333"/>
    <n v="18.735416666666662"/>
    <n v="6.43"/>
    <n v="10.31"/>
    <s v="alluvial"/>
  </r>
  <r>
    <s v="AM ER  "/>
    <x v="9"/>
    <s v="RR-DUT-007.10"/>
    <n v="7.04"/>
    <n v="17.100000000000001"/>
    <n v="46.225929999999998"/>
    <m/>
    <n v="37.490400000000001"/>
    <n v="96.012"/>
    <s v="Dutch Bill Creek"/>
    <x v="4"/>
    <n v="7"/>
    <n v="5.1206399999999999"/>
    <n v="24.0792"/>
    <n v="7.62"/>
    <n v="7.0103999999999997"/>
    <n v="5.7911999999999999"/>
    <m/>
    <s v="B"/>
    <n v="2"/>
    <n v="1.36144"/>
    <m/>
    <n v="9.0917271141186445E-2"/>
    <s v="BOTH"/>
    <n v="191.97475900000001"/>
    <n v="9.5442330000000002"/>
    <n v="2017"/>
    <s v="Srcd 65+"/>
    <s v="PSRR-DUT-7.102017090621040"/>
    <s v="HPSRR-DUT-7.102017090621040"/>
    <n v="120"/>
    <n v="0"/>
    <n v="15"/>
    <n v="0"/>
    <n v="42984"/>
    <n v="82"/>
    <n v="0"/>
    <n v="10"/>
    <n v="2"/>
    <n v="42985"/>
    <s v="ER"/>
    <s v="TC"/>
    <n v="5.2211458333333338"/>
    <n v="17.53812499999999"/>
    <n v="1.55"/>
    <n v="7.41"/>
    <s v="bedrock"/>
  </r>
  <r>
    <s v="ER CD  "/>
    <x v="8"/>
    <s v="RR-MIL-013.39"/>
    <n v="9.1"/>
    <n v="17.600000000000001"/>
    <n v="35.137259999999998"/>
    <s v="Alt RCT = .1"/>
    <n v="19.568159999999999"/>
    <n v="94.183199999999999"/>
    <s v="Mill Creek"/>
    <x v="13"/>
    <n v="7"/>
    <n v="4.2557700000000001"/>
    <n v="42.193007000000001"/>
    <n v="7.62"/>
    <n v="12.86256"/>
    <n v="7.62"/>
    <m/>
    <s v="B"/>
    <n v="2"/>
    <n v="3.9725600000000001"/>
    <m/>
    <n v="0.37449361423456545"/>
    <s v="BOTH"/>
    <n v="83.277552"/>
    <n v="51.097268"/>
    <n v="2017"/>
    <s v="SRCD Pygmy sin test=65+"/>
    <s v="PSRR-MIL-13.392017090898880"/>
    <s v="HPSRR-MIL-13.392017090898880"/>
    <n v="196"/>
    <n v="0"/>
    <n v="64"/>
    <n v="0"/>
    <n v="42986"/>
    <n v="276"/>
    <n v="0"/>
    <n v="32"/>
    <n v="0"/>
    <n v="42986"/>
    <s v="TC"/>
    <s v="ER"/>
    <n v="8.7900000000000027"/>
    <n v="17.432500000000008"/>
    <n v="8.56"/>
    <n v="9.1"/>
    <s v="bedrock"/>
  </r>
  <r>
    <s v="ER WB  "/>
    <x v="2"/>
    <s v="RR-GRE-012.79"/>
    <n v="9.57"/>
    <n v="18.7"/>
    <n v="17.017686999999999"/>
    <s v="DO logger housing covered in algae "/>
    <n v="16.48968"/>
    <n v="64.007999999999996"/>
    <s v="Green Valley Creek"/>
    <x v="18"/>
    <n v="2"/>
    <n v="4.5910500000000001"/>
    <n v="22.478999999999999"/>
    <n v="7.9248000000000003"/>
    <n v="3.8404799999999999"/>
    <n v="4.8768000000000002"/>
    <m/>
    <s v="B"/>
    <n v="5"/>
    <n v="2.4079199999999998"/>
    <m/>
    <n v="0.45225616597657403"/>
    <s v="BOTH"/>
    <n v="75.704913000000005"/>
    <n v="9.2475649999999998"/>
    <n v="2017"/>
    <m/>
    <s v="PSRR-GRE-12.792017062604735"/>
    <s v="HPSRR-GRE-12.792017062604735"/>
    <n v="42"/>
    <n v="0"/>
    <n v="24"/>
    <n v="0"/>
    <n v="42912"/>
    <n v="32"/>
    <n v="0"/>
    <n v="22"/>
    <n v="0"/>
    <n v="42914"/>
    <s v="WB"/>
    <s v="TC"/>
    <n v="8.6419791666666654"/>
    <n v="17.378541666666671"/>
    <n v="7.75"/>
    <n v="10.130000000000001"/>
    <s v="alluvial"/>
  </r>
  <r>
    <s v="ER CO SF "/>
    <x v="7"/>
    <s v="RR-GRE-014.12"/>
    <n v="7.42"/>
    <n v="17.899999999999999"/>
    <n v="12.987984000000001"/>
    <m/>
    <n v="22.799040000000002"/>
    <n v="51.816000000000003"/>
    <s v="Green Valley Creek"/>
    <x v="16"/>
    <n v="3"/>
    <n v="3.675017"/>
    <n v="15.501244"/>
    <n v="7.9248000000000003"/>
    <n v="3.5356800000000002"/>
    <n v="3.6576"/>
    <m/>
    <s v="B"/>
    <n v="2"/>
    <n v="1.65608"/>
    <m/>
    <n v="0.15593678783487616"/>
    <s v="BOTH"/>
    <n v="83.786821000000003"/>
    <n v="5.8553660000000001"/>
    <n v="2017"/>
    <m/>
    <s v="PSRR-GRE-14.122017071020580"/>
    <s v="HPSRR-GRE-14.122017071020580"/>
    <n v="38"/>
    <n v="0"/>
    <n v="6"/>
    <n v="0"/>
    <n v="42926"/>
    <n v="58"/>
    <n v="0"/>
    <n v="12"/>
    <n v="0"/>
    <d v="2017-07-12T00:00:00"/>
    <s v="ER"/>
    <s v="TC"/>
    <n v="7.0950000000000024"/>
    <n v="17.509374999999995"/>
    <n v="6.26"/>
    <n v="7.63"/>
    <s v="clay"/>
  </r>
  <r>
    <s v="ER CO  "/>
    <x v="9"/>
    <s v="RR-DUT-007.10"/>
    <n v="8.92"/>
    <n v="16.399999999999999"/>
    <n v="48.662320999999999"/>
    <m/>
    <n v="37.490400000000001"/>
    <n v="95.0976"/>
    <s v="Dutch Bill Creek"/>
    <x v="2"/>
    <n v="6"/>
    <n v="5.1854100000000001"/>
    <n v="25.031700000000001"/>
    <n v="8.8391999999999999"/>
    <n v="7.0103999999999997"/>
    <n v="7.62"/>
    <m/>
    <s v="B"/>
    <n v="2"/>
    <n v="1.7678400000000001"/>
    <m/>
    <n v="0.23828582093304682"/>
    <s v="BOTH"/>
    <n v="194.40301099999999"/>
    <n v="12.39326"/>
    <n v="2017"/>
    <m/>
    <s v="PSRR-DUT-7.102017082229900"/>
    <s v="HPSRR-DUT-7.102017082229900"/>
    <n v="98"/>
    <n v="0"/>
    <n v="12"/>
    <n v="0"/>
    <n v="42969"/>
    <n v="86"/>
    <n v="0"/>
    <n v="10"/>
    <n v="0"/>
    <n v="42970"/>
    <s v="CO"/>
    <s v="TC"/>
    <n v="8.3372916666666708"/>
    <n v="15.926250000000003"/>
    <n v="7.32"/>
    <n v="8.92"/>
    <s v="bedrock"/>
  </r>
  <r>
    <s v="ER CO  "/>
    <x v="9"/>
    <s v="RR-DUT-007.10"/>
    <n v="9.26"/>
    <n v="17"/>
    <n v="45.895484000000003"/>
    <m/>
    <n v="37.490400000000001"/>
    <n v="95.7072"/>
    <s v="Dutch Bill Creek"/>
    <x v="0"/>
    <n v="4"/>
    <n v="5.05206"/>
    <n v="24.2316"/>
    <n v="9.1440000000000001"/>
    <n v="7.0103999999999997"/>
    <n v="8.2295999999999996"/>
    <m/>
    <s v="B"/>
    <n v="2"/>
    <n v="2.9159199999999998"/>
    <m/>
    <n v="5.3751788015634697E-2"/>
    <s v="BOTH"/>
    <n v="189.40366900000001"/>
    <n v="20.441755000000001"/>
    <n v="2017"/>
    <s v="Poor flow site location"/>
    <s v="PSRR-DUT-7.102017072513760"/>
    <s v="HPSRR-DUT-7.102017072513760"/>
    <n v="147"/>
    <n v="0"/>
    <n v="24"/>
    <n v="3"/>
    <n v="42941"/>
    <n v="150"/>
    <n v="0"/>
    <n v="21"/>
    <n v="3"/>
    <n v="42942"/>
    <s v="ER"/>
    <s v="TC"/>
    <n v="8.7693749999999984"/>
    <n v="16.278749999999999"/>
    <n v="8.35"/>
    <n v="9.82"/>
    <s v="bedrock"/>
  </r>
  <r>
    <s v="ER NB  "/>
    <x v="4"/>
    <s v="RR-MIL-000.57"/>
    <n v="8.59"/>
    <n v="20.7"/>
    <n v="23.619163"/>
    <m/>
    <n v="19.202400000000001"/>
    <n v="68.884799999999998"/>
    <s v="Mill Creek"/>
    <x v="25"/>
    <n v="2"/>
    <n v="4.23672"/>
    <n v="29.0322"/>
    <n v="9.4488000000000003"/>
    <n v="9.50976"/>
    <n v="10.058400000000001"/>
    <m/>
    <s v="B"/>
    <n v="2"/>
    <n v="3.64744"/>
    <m/>
    <n v="3.2698775190136238"/>
    <s v="BOTH"/>
    <n v="81.355157000000005"/>
    <n v="34.686261999999999"/>
    <n v="2017"/>
    <m/>
    <s v="PSRR-MIL-0.572017062701644"/>
    <s v="HPSRR-MIL-0.572017062701644"/>
    <n v="4"/>
    <n v="0"/>
    <n v="36"/>
    <n v="0"/>
    <n v="42913"/>
    <n v="4"/>
    <n v="0"/>
    <n v="38"/>
    <n v="0"/>
    <n v="42914"/>
    <s v="NB"/>
    <s v="TC"/>
    <n v="8.0070833333333287"/>
    <n v="18.669583333333339"/>
    <n v="7.53"/>
    <n v="8.67"/>
    <s v="alluvial"/>
  </r>
  <r>
    <s v="ER CO  "/>
    <x v="7"/>
    <s v="RR-GRE-014.12"/>
    <n v="8.6999999999999993"/>
    <n v="14.1"/>
    <n v="16.849824999999999"/>
    <m/>
    <n v="22.799040000000002"/>
    <n v="51.206400000000002"/>
    <s v="Green Valley Creek"/>
    <x v="23"/>
    <n v="1"/>
    <n v="3.8056459999999999"/>
    <n v="19.420088"/>
    <n v="9.7536000000000005"/>
    <n v="3.5356800000000002"/>
    <n v="15.24"/>
    <n v="90"/>
    <s v="B"/>
    <n v="2"/>
    <n v="2.4079199999999998"/>
    <m/>
    <n v="0.55124737161854054"/>
    <m/>
    <n v="86.765029999999996"/>
    <n v="8.5136310000000002"/>
    <n v="2017"/>
    <m/>
    <s v="PSRR-GRE-14.122017061291428"/>
    <s v="HPSRR-GRE-14.122017061291428"/>
    <m/>
    <m/>
    <m/>
    <m/>
    <m/>
    <m/>
    <m/>
    <m/>
    <m/>
    <m/>
    <m/>
    <m/>
    <n v="8.5725000000000033"/>
    <n v="14.729166666666666"/>
    <n v="8.17"/>
    <n v="8.77"/>
    <s v="clay"/>
  </r>
  <r>
    <s v="AB LH ER "/>
    <x v="1"/>
    <s v="RR-DUT-001.96"/>
    <n v="8.16"/>
    <n v="17.600000000000001"/>
    <n v="39.360689999999998"/>
    <s v="Did not take flow because Pygmy broken. "/>
    <n v="40.72128"/>
    <n v="96.621600000000001"/>
    <s v="Dutch Bill Creek"/>
    <x v="26"/>
    <n v="2"/>
    <n v="3.9090600000000002"/>
    <n v="24.726900000000001"/>
    <n v="9.7536000000000005"/>
    <n v="8.1686399999999999"/>
    <n v="8.8391999999999999"/>
    <m/>
    <s v="B"/>
    <n v="1"/>
    <n v="1.3817600000000001"/>
    <m/>
    <m/>
    <s v="BOTH"/>
    <n v="159.18185800000001"/>
    <n v="11.287094"/>
    <n v="2017"/>
    <m/>
    <s v="PSRR-DUT-1.962017062972165"/>
    <s v="HPSRR-DUT-1.962017062972165"/>
    <n v="0"/>
    <n v="0"/>
    <n v="1"/>
    <n v="0"/>
    <n v="42914"/>
    <n v="0"/>
    <n v="0"/>
    <n v="2"/>
    <n v="0"/>
    <d v="2017-06-29T00:00:00"/>
    <s v="TC"/>
    <s v="ER"/>
    <n v="7.9387500000000015"/>
    <n v="16.058958333333337"/>
    <n v="7.31"/>
    <n v="8.7200000000000006"/>
    <s v="alluvial"/>
  </r>
  <r>
    <s v="AB LH ER "/>
    <x v="0"/>
    <s v="RR-DUT-002.79"/>
    <n v="6.53"/>
    <n v="17.100000000000001"/>
    <n v="20.392747"/>
    <s v="Flow meter broken "/>
    <n v="25.877520000000001"/>
    <n v="56.692799999999998"/>
    <s v="Dutch Bill Creek"/>
    <x v="26"/>
    <n v="2"/>
    <n v="3.3147000000000002"/>
    <n v="23.7744"/>
    <n v="9.7536000000000005"/>
    <n v="12.954000000000001"/>
    <n v="9.1440000000000001"/>
    <m/>
    <s v="M"/>
    <n v="2"/>
    <n v="2.3469600000000002"/>
    <m/>
    <m/>
    <s v="BOTH"/>
    <n v="85.776178999999999"/>
    <n v="30.402507"/>
    <n v="2017"/>
    <m/>
    <s v="PSRR-DUT-2.792017062969069"/>
    <s v="HPSRR-DUT-2.792017062969069"/>
    <n v="0"/>
    <n v="0"/>
    <n v="9"/>
    <n v="0"/>
    <n v="42914"/>
    <n v="0"/>
    <n v="0"/>
    <n v="3"/>
    <n v="0"/>
    <d v="2017-06-29T00:00:00"/>
    <s v="TC"/>
    <s v="ER"/>
    <n v="6.319687499999997"/>
    <n v="16.630833333333346"/>
    <n v="6.08"/>
    <n v="6.73"/>
    <s v="alluvial"/>
  </r>
  <r>
    <s v="ER AM  "/>
    <x v="9"/>
    <s v="RR-DUT-007.10"/>
    <n v="8.5500000000000007"/>
    <n v="16.2"/>
    <n v="48.391463999999999"/>
    <s v="New cobble added by ww between transect 3 and 4"/>
    <n v="37.490400000000001"/>
    <n v="93.268799999999999"/>
    <s v="Dutch Bill Creek"/>
    <x v="1"/>
    <n v="5"/>
    <n v="5.2120800000000003"/>
    <n v="24.765000000000001"/>
    <n v="9.7536000000000005"/>
    <n v="7.0103999999999997"/>
    <n v="5.7911999999999999"/>
    <m/>
    <s v="B"/>
    <n v="2"/>
    <n v="2.4180799999999998"/>
    <m/>
    <n v="0.31320390845594437"/>
    <s v="BOTH"/>
    <n v="195.40288000000001"/>
    <n v="16.951699999999999"/>
    <n v="2017"/>
    <m/>
    <s v="PSRR-GRE-14.122017080818260"/>
    <s v="HPSRR-GRE-14.122017080818260"/>
    <n v="150"/>
    <n v="0"/>
    <n v="18"/>
    <n v="3"/>
    <n v="42955"/>
    <n v="168"/>
    <n v="0"/>
    <n v="18"/>
    <n v="3"/>
    <n v="42956"/>
    <s v="AM"/>
    <s v="TC"/>
    <n v="8.568229166666665"/>
    <n v="16.274583333333336"/>
    <n v="7.53"/>
    <n v="9.89"/>
    <s v="bedrock"/>
  </r>
  <r>
    <s v="ER CO SS "/>
    <x v="6"/>
    <s v="RR-MIL-000.31"/>
    <n v="8.08"/>
    <n v="17.5"/>
    <n v="27.960339999999999"/>
    <s v="Staff depth is max depth"/>
    <n v="41.696640000000002"/>
    <n v="57.911999999999999"/>
    <s v="Mill Creek"/>
    <x v="20"/>
    <n v="4"/>
    <n v="2.9679899999999999"/>
    <n v="22.593299999999999"/>
    <n v="10.058400000000001"/>
    <n v="3.5051999999999999"/>
    <n v="6.0960000000000001"/>
    <m/>
    <s v="B"/>
    <n v="2"/>
    <n v="1.47828"/>
    <m/>
    <n v="0.92282312871148886"/>
    <s v="BOTH"/>
    <n v="123.755157"/>
    <n v="5.1816649999999997"/>
    <n v="2017"/>
    <m/>
    <s v="PSRR-MIL-0.312017072772340"/>
    <s v="HPSRR-MIL-0.312017072772340"/>
    <n v="0"/>
    <n v="0"/>
    <n v="84"/>
    <n v="0"/>
    <n v="42942"/>
    <n v="0"/>
    <n v="0"/>
    <n v="36"/>
    <n v="2"/>
    <d v="2017-07-27T00:00:00"/>
    <s v="TC"/>
    <s v="CO"/>
    <n v="7.7212500000000004"/>
    <n v="18.724583333333324"/>
    <n v="6.64"/>
    <n v="9.86"/>
    <s v="alluvial"/>
  </r>
  <r>
    <s v="ER WB  "/>
    <x v="7"/>
    <s v="RR-GRE-014.12"/>
    <n v="8.48"/>
    <n v="18.2"/>
    <n v="13.471095"/>
    <m/>
    <n v="22.799040000000002"/>
    <n v="49.072800000000001"/>
    <s v="Green Valley Creek"/>
    <x v="18"/>
    <n v="2"/>
    <n v="3.6576"/>
    <n v="16.154399999999999"/>
    <n v="10.972799999999999"/>
    <n v="3.5356800000000002"/>
    <n v="4.5720000000000001"/>
    <m/>
    <s v="B"/>
    <n v="2"/>
    <n v="1.60528"/>
    <m/>
    <n v="0.27164446896134303"/>
    <s v="BOTH"/>
    <n v="83.389733000000007"/>
    <n v="5.6757530000000003"/>
    <n v="2017"/>
    <m/>
    <s v="PSRR-GRE-14.122017062615646"/>
    <s v="HPSRR-GRE-14.122017062615646"/>
    <n v="34"/>
    <n v="0"/>
    <n v="14"/>
    <n v="2"/>
    <n v="42912"/>
    <n v="51"/>
    <n v="0"/>
    <n v="27"/>
    <n v="0"/>
    <n v="42914"/>
    <s v="WB"/>
    <s v="TC"/>
    <n v="8.2113541666666681"/>
    <n v="17.11000000000001"/>
    <n v="7.85"/>
    <n v="8.6199999999999992"/>
    <s v="clay"/>
  </r>
  <r>
    <s v="ER CO  "/>
    <x v="1"/>
    <s v="RR-DUT-001.96"/>
    <n v="8.1199999999999992"/>
    <n v="16.399999999999999"/>
    <n v="45.792948000000003"/>
    <s v="Adjusted gage .08 higher due to loose zip tie. Missing t2 and t3 lb flagging, reflagged. Digital counter malfunctioned, moved cross section upstream, 2 ft upstream of intermittency logger, to count spins more accurately in slower, shallower water."/>
    <n v="40.72128"/>
    <n v="100.8888"/>
    <s v="Dutch Bill Creek"/>
    <x v="27"/>
    <n v="1"/>
    <n v="4.0157400000000001"/>
    <n v="28.003499999999999"/>
    <n v="11.2776"/>
    <n v="8.1686399999999999"/>
    <n v="10.363200000000001"/>
    <n v="90"/>
    <m/>
    <n v="1"/>
    <n v="1.4224000000000001"/>
    <m/>
    <n v="2.0322783324009768"/>
    <m/>
    <n v="163.526003"/>
    <n v="11.619066999999999"/>
    <n v="2017"/>
    <s v="Digital counter malfunctioned. Used stop watch and moved cross section upstream to accurately count spins in slower and shallower water. Measured about 2 feet upstream of intermittency logger."/>
    <s v="PSRR-DUT-1.962017061561417"/>
    <s v="HPSRR-DUT-1.962017061561417"/>
    <m/>
    <m/>
    <m/>
    <m/>
    <m/>
    <m/>
    <m/>
    <m/>
    <m/>
    <m/>
    <m/>
    <m/>
    <n v="7.7157894736842101"/>
    <n v="15.95210526315789"/>
    <n v="7.19"/>
    <n v="8.19"/>
    <s v="alluvial"/>
  </r>
  <r>
    <s v="ER CO  "/>
    <x v="0"/>
    <s v="RR-DUT-002.79"/>
    <n v="7.48"/>
    <n v="15.4"/>
    <n v="20.308040999999999"/>
    <m/>
    <n v="25.877520000000001"/>
    <n v="56.387999999999998"/>
    <s v="Dutch Bill Creek"/>
    <x v="27"/>
    <n v="1"/>
    <n v="3.2956500000000002"/>
    <n v="23.8125"/>
    <n v="11.5824"/>
    <n v="12.954000000000001"/>
    <n v="10.972799999999999"/>
    <n v="80"/>
    <m/>
    <n v="1"/>
    <n v="2.45872"/>
    <m/>
    <n v="1.4388611221627137"/>
    <m/>
    <n v="85.283212000000006"/>
    <n v="31.850242999999999"/>
    <n v="2017"/>
    <m/>
    <s v="PSRR-DUT-2.792017061555954"/>
    <s v="HPSRR-DUT-2.792017061555954"/>
    <m/>
    <m/>
    <m/>
    <m/>
    <m/>
    <m/>
    <m/>
    <m/>
    <m/>
    <m/>
    <m/>
    <m/>
    <n v="7.3073913043478287"/>
    <n v="15.650434782608693"/>
    <n v="6.97"/>
    <n v="7.68"/>
    <s v="alluvial"/>
  </r>
  <r>
    <s v="ER CO  "/>
    <x v="10"/>
    <s v="RR-DUT-004.40"/>
    <n v="7.95"/>
    <n v="10.6"/>
    <n v="16.235609"/>
    <s v="Pulled loggers at 9:42"/>
    <n v="24.444959999999998"/>
    <n v="42.976799999999997"/>
    <s v="Dutch Bill Creek"/>
    <x v="8"/>
    <n v="10"/>
    <n v="4.3472099999999996"/>
    <n v="15.2781"/>
    <n v="11.5824"/>
    <n v="14.9352"/>
    <n v="9.7536000000000005"/>
    <m/>
    <m/>
    <n v="1"/>
    <n v="1.5138400000000001"/>
    <m/>
    <n v="4.1869147591254589E-2"/>
    <s v="BOTH"/>
    <n v="106.267329"/>
    <n v="22.609490000000001"/>
    <n v="2017"/>
    <s v="Spin test 65"/>
    <s v="PSRR-DUT-4.402017101667920"/>
    <s v="HPSRR-DUT-4.402017101667920"/>
    <n v="28"/>
    <n v="0"/>
    <n v="6"/>
    <n v="0"/>
    <n v="43024"/>
    <n v="30"/>
    <n v="0"/>
    <n v="6"/>
    <n v="0"/>
    <d v="2017-10-18T00:00:00"/>
    <s v="ER"/>
    <s v="TC"/>
    <n v="7.9902777777777771"/>
    <n v="10.858888888888888"/>
    <n v="7.59"/>
    <n v="8.36"/>
    <s v="alluvial"/>
  </r>
  <r>
    <s v="ER CO SF "/>
    <x v="9"/>
    <s v="RR-DUT-007.10"/>
    <n v="9.19"/>
    <n v="17.600000000000001"/>
    <n v="44.023933"/>
    <m/>
    <n v="37.490400000000001"/>
    <n v="95.0976"/>
    <s v="Dutch Bill Creek"/>
    <x v="24"/>
    <n v="3"/>
    <n v="5.12826"/>
    <n v="22.898099999999999"/>
    <n v="12.192"/>
    <n v="7.0103999999999997"/>
    <n v="8.8391999999999999"/>
    <m/>
    <s v="B"/>
    <n v="2"/>
    <n v="2.4891999999999999"/>
    <m/>
    <n v="0.22845380438431012"/>
    <s v="BOTH"/>
    <n v="192.260436"/>
    <n v="17.450278999999998"/>
    <n v="2017"/>
    <m/>
    <s v="PSRR-GRE-14.122017071106440"/>
    <s v="HPSRR-GRE-14.122017071106440"/>
    <n v="132"/>
    <n v="0"/>
    <n v="12"/>
    <n v="2"/>
    <n v="42927"/>
    <n v="144"/>
    <n v="0"/>
    <n v="24"/>
    <n v="0"/>
    <d v="2017-07-12T00:00:00"/>
    <s v="CO"/>
    <s v="TC"/>
    <n v="8.6646874999999977"/>
    <n v="17.036249999999999"/>
    <n v="6.71"/>
    <n v="9.7799999999999994"/>
    <s v="bedrock"/>
  </r>
  <r>
    <s v="LH ER  "/>
    <x v="6"/>
    <s v="RR-MIL-000.31"/>
    <n v="8.61"/>
    <n v="17.2"/>
    <n v="29.289819000000001"/>
    <s v="Max depth= staff gauge at deepest spot"/>
    <n v="41.696640000000002"/>
    <n v="59.7408"/>
    <s v="Mill Creek"/>
    <x v="21"/>
    <n v="3"/>
    <n v="3.0175200000000002"/>
    <n v="23.2791"/>
    <n v="12.192"/>
    <n v="3.5051999999999999"/>
    <n v="9.4488000000000003"/>
    <m/>
    <s v="B"/>
    <n v="4"/>
    <n v="1.8288"/>
    <m/>
    <n v="1.6117188883018334"/>
    <s v="BOTH"/>
    <n v="125.820391"/>
    <n v="6.4103070000000004"/>
    <n v="2017"/>
    <m/>
    <s v="PSRR-MIL-0.312017071362500"/>
    <s v="HPSRR-MIL-0.312017071362500"/>
    <n v="0"/>
    <n v="0"/>
    <n v="57"/>
    <n v="6"/>
    <n v="42928"/>
    <n v="2"/>
    <n v="0"/>
    <n v="40"/>
    <n v="4"/>
    <n v="42929"/>
    <s v="TC"/>
    <s v="ER"/>
    <n v="8.2398958333333336"/>
    <n v="18.49291666666667"/>
    <n v="7.38"/>
    <n v="9.59"/>
    <s v="alluvial"/>
  </r>
  <r>
    <s v="ER CO  "/>
    <x v="8"/>
    <s v="RR-MIL-013.39"/>
    <n v="8.9499999999999993"/>
    <n v="18.2"/>
    <n v="32.696477999999999"/>
    <s v="Alt RCT .25"/>
    <n v="19.568159999999999"/>
    <n v="95.7072"/>
    <s v="Mill Creek"/>
    <x v="19"/>
    <n v="5"/>
    <n v="4.2290999999999999"/>
    <n v="39.509700000000002"/>
    <n v="12.192"/>
    <n v="12.86256"/>
    <n v="6.7055999999999996"/>
    <m/>
    <s v="B"/>
    <n v="2"/>
    <n v="3.4239199999999999"/>
    <m/>
    <n v="0.47133082504836149"/>
    <s v="BOTH"/>
    <n v="82.755669999999995"/>
    <n v="44.040356000000003"/>
    <n v="2017"/>
    <m/>
    <s v="PSRR-MIL-13.392017081097180"/>
    <s v="HPSRR-MIL-13.392017081097180"/>
    <n v="86"/>
    <n v="0"/>
    <n v="14"/>
    <n v="0"/>
    <n v="42956"/>
    <n v="154"/>
    <n v="0"/>
    <n v="12"/>
    <n v="0"/>
    <n v="42957"/>
    <s v="TC"/>
    <s v="ER"/>
    <n v="8.4893750000000008"/>
    <n v="17.423750000000002"/>
    <n v="7.72"/>
    <n v="9.0399999999999991"/>
    <s v="bedrock"/>
  </r>
  <r>
    <s v="ER CO  "/>
    <x v="4"/>
    <s v="RR-MIL-000.57"/>
    <n v="9"/>
    <n v="16.899999999999999"/>
    <n v="26.582346999999999"/>
    <m/>
    <n v="19.202400000000001"/>
    <n v="72.847200000000001"/>
    <s v="Mill Creek"/>
    <x v="28"/>
    <n v="1"/>
    <n v="4.4691299999999998"/>
    <n v="30.975300000000001"/>
    <n v="12.4968"/>
    <n v="9.50976"/>
    <n v="15.5448"/>
    <n v="90"/>
    <s v="B"/>
    <n v="2"/>
    <n v="3.8049200000000001"/>
    <m/>
    <n v="5.3303362313252842"/>
    <m/>
    <n v="85.817984999999993"/>
    <n v="36.183860000000003"/>
    <n v="2017"/>
    <m/>
    <s v="PSRR-MIL-0.572017061384129"/>
    <s v="HPSRR-MIL-0.572017061384129"/>
    <m/>
    <m/>
    <m/>
    <m/>
    <m/>
    <m/>
    <m/>
    <m/>
    <m/>
    <m/>
    <m/>
    <m/>
    <n v="8.418571428571429"/>
    <n v="17.705714285714286"/>
    <n v="8.08"/>
    <n v="9"/>
    <s v="alluvial"/>
  </r>
  <r>
    <s v="CO ER SS "/>
    <x v="8"/>
    <s v="RR-MIL-013.39"/>
    <n v="9.39"/>
    <n v="17.600000000000001"/>
    <n v="33.031660000000002"/>
    <s v="Marked RCT does not seem to be the control. Measured more likely RCT at 0.24'. Flagged location. "/>
    <n v="19.568159999999999"/>
    <n v="97.536000000000001"/>
    <s v="Mill Creek"/>
    <x v="20"/>
    <n v="4"/>
    <n v="4.3014900000000003"/>
    <n v="39.243000000000002"/>
    <n v="12.4968"/>
    <n v="12.86256"/>
    <n v="8.2295999999999996"/>
    <m/>
    <s v="B"/>
    <n v="2"/>
    <n v="3.7693599999999998"/>
    <m/>
    <n v="0.75975434227181593"/>
    <s v="BOTH"/>
    <n v="84.172207999999998"/>
    <n v="48.483595999999999"/>
    <n v="2017"/>
    <m/>
    <s v="PSRR-MIL-13.392017072782000"/>
    <s v="HPSRR-MIL-13.392017072782000"/>
    <n v="138"/>
    <n v="0"/>
    <n v="12"/>
    <n v="3"/>
    <n v="42942"/>
    <n v="171"/>
    <n v="0"/>
    <n v="24"/>
    <n v="3"/>
    <n v="42943"/>
    <s v="TC"/>
    <s v="CO"/>
    <n v="8.765937500000005"/>
    <n v="17.402083333333334"/>
    <n v="8.31"/>
    <n v="9.41"/>
    <s v="bedrock"/>
  </r>
  <r>
    <s v="AM ER  "/>
    <x v="10"/>
    <s v="RR-DUT-004.40"/>
    <n v="5.18"/>
    <n v="16.600000000000001"/>
    <n v="17.380941"/>
    <m/>
    <n v="24.444959999999998"/>
    <n v="46.329599999999999"/>
    <s v="Dutch Bill Creek"/>
    <x v="4"/>
    <n v="7"/>
    <n v="4.5186599999999997"/>
    <n v="15.735300000000001"/>
    <n v="12.4968"/>
    <n v="14.9352"/>
    <n v="10.667999999999999"/>
    <m/>
    <s v="B"/>
    <n v="1"/>
    <n v="1.8897600000000001"/>
    <m/>
    <n v="9.7531936334204636E-2"/>
    <s v="BOTH"/>
    <n v="110.458415"/>
    <n v="28.223931"/>
    <n v="2017"/>
    <s v="Srcd meter spin test 65+ seconds "/>
    <s v="PSRR-DUT-4.402017090617260"/>
    <s v="HPSRR-DUT-4.402017090617260"/>
    <n v="48"/>
    <n v="0"/>
    <n v="6"/>
    <n v="0"/>
    <n v="42984"/>
    <n v="46"/>
    <n v="0"/>
    <n v="6"/>
    <n v="0"/>
    <d v="2017-09-07T00:00:00"/>
    <s v="ER"/>
    <s v="TC"/>
    <n v="2.9688541666666666"/>
    <n v="17.128125000000008"/>
    <n v="-0.05"/>
    <n v="11.15"/>
    <s v="alluvial"/>
  </r>
  <r>
    <s v="ER CO  "/>
    <x v="10"/>
    <s v="RR-DUT-004.40"/>
    <n v="6.47"/>
    <n v="14.1"/>
    <n v="17.437078"/>
    <m/>
    <n v="24.444959999999998"/>
    <n v="46.9392"/>
    <s v="Dutch Bill Creek"/>
    <x v="7"/>
    <n v="9"/>
    <n v="4.4577"/>
    <n v="16.001999999999999"/>
    <n v="12.801600000000001"/>
    <n v="14.9352"/>
    <n v="11.8872"/>
    <m/>
    <m/>
    <n v="1"/>
    <n v="1.81864"/>
    <m/>
    <n v="7.3013319797935322E-2"/>
    <s v="BOTH"/>
    <n v="108.968251"/>
    <n v="27.161736999999999"/>
    <n v="2017"/>
    <s v="RCD Pygmy. Spin test = 60"/>
    <s v="PSRR-DUT-4.402017100279560"/>
    <s v="HPSRR-DUT-4.402017100279560"/>
    <n v="34"/>
    <n v="0"/>
    <n v="6"/>
    <n v="0"/>
    <n v="43010"/>
    <n v="30"/>
    <n v="0"/>
    <n v="4"/>
    <n v="0"/>
    <n v="43012"/>
    <s v="CO"/>
    <s v="TC"/>
    <n v="6.1087499999999997"/>
    <n v="13.372291666666669"/>
    <n v="4.74"/>
    <n v="6.78"/>
    <s v="alluvial"/>
  </r>
  <r>
    <s v="ER NB  "/>
    <x v="11"/>
    <s v="RR-MIL-006.59"/>
    <n v="9.6300000000000008"/>
    <n v="15.5"/>
    <n v="53.451236999999999"/>
    <m/>
    <n v="33.832799999999999"/>
    <n v="79.857600000000005"/>
    <s v="Mill Creek"/>
    <x v="12"/>
    <n v="8"/>
    <n v="5.2158899999999999"/>
    <n v="30.2895"/>
    <n v="13.106400000000001"/>
    <n v="3.1699199999999998"/>
    <n v="6.7055999999999996"/>
    <m/>
    <s v="B"/>
    <n v="2"/>
    <n v="1.5544800000000001"/>
    <m/>
    <n v="0.47821410461567304"/>
    <s v="BOTH"/>
    <n v="176.468087"/>
    <n v="4.927575"/>
    <n v="2017"/>
    <s v="Used SRCD pigmy meter. 65+ seconds."/>
    <s v="PSRR-MIL-6.592017092121600"/>
    <s v="HPSRR-MIL-6.592017092121600"/>
    <n v="98"/>
    <n v="0"/>
    <n v="58"/>
    <n v="4"/>
    <n v="42998"/>
    <n v="123"/>
    <n v="0"/>
    <n v="57"/>
    <n v="0"/>
    <n v="42999"/>
    <s v="TC"/>
    <s v="NB"/>
    <n v="8.9623958333333338"/>
    <n v="15.390625"/>
    <n v="8.41"/>
    <n v="9.65"/>
    <s v="bedrock"/>
  </r>
  <r>
    <s v="ER CO  "/>
    <x v="11"/>
    <s v="RR-MIL-006.59"/>
    <n v="9.44"/>
    <n v="13.9"/>
    <n v="58.921078999999999"/>
    <s v="T4 rr flag missing, used protocol to find placement."/>
    <n v="33.832799999999999"/>
    <n v="80.162400000000005"/>
    <s v="Mill Creek"/>
    <x v="10"/>
    <n v="9"/>
    <n v="5.2539899999999999"/>
    <n v="33.146999999999998"/>
    <n v="13.106400000000001"/>
    <n v="3.1699199999999998"/>
    <n v="6.0960000000000001"/>
    <m/>
    <s v="B"/>
    <n v="2"/>
    <n v="1.6763999999999999"/>
    <m/>
    <n v="0.40996067402252412"/>
    <s v="BOTH"/>
    <n v="177.757116"/>
    <n v="5.3140520000000002"/>
    <n v="2017"/>
    <s v="Spin test =60secs. Pool study measurement."/>
    <s v="PSRR-MIL-6.592017100355100"/>
    <s v="HPSRR-MIL-6.592017100355100"/>
    <n v="98"/>
    <n v="0"/>
    <n v="28"/>
    <n v="0"/>
    <n v="43011"/>
    <n v="82"/>
    <n v="0"/>
    <n v="56"/>
    <n v="0"/>
    <d v="2017-10-04T00:00:00"/>
    <s v="ER"/>
    <s v="TC"/>
    <n v="8.7473958333333304"/>
    <n v="14.385000000000007"/>
    <n v="8.33"/>
    <n v="9.5"/>
    <s v="bedrock"/>
  </r>
  <r>
    <s v="ER CO  "/>
    <x v="11"/>
    <s v="RR-MIL-006.59"/>
    <n v="9.44"/>
    <n v="13.9"/>
    <n v="58.921078999999999"/>
    <s v="T4 rr flag missing, used protocol to find placement."/>
    <n v="33.832799999999999"/>
    <n v="80.162400000000005"/>
    <s v="Mill Creek"/>
    <x v="10"/>
    <n v="9"/>
    <n v="5.2539899999999999"/>
    <n v="33.146999999999998"/>
    <n v="13.106400000000001"/>
    <n v="3.1699199999999998"/>
    <n v="6.0960000000000001"/>
    <m/>
    <s v="B"/>
    <n v="2"/>
    <n v="1.6763999999999999"/>
    <m/>
    <n v="0.48102927301223058"/>
    <s v="BOTH"/>
    <n v="177.757116"/>
    <n v="5.3140520000000002"/>
    <n v="2017"/>
    <s v="1:12 spin test "/>
    <s v="PSRR-MIL-6.592017100355100"/>
    <s v="HPSRR-MIL-6.592017100355100"/>
    <n v="98"/>
    <n v="0"/>
    <n v="28"/>
    <n v="0"/>
    <n v="43011"/>
    <n v="82"/>
    <n v="0"/>
    <n v="56"/>
    <n v="0"/>
    <n v="43012"/>
    <s v="ER"/>
    <s v="TC"/>
    <n v="8.7473958333333268"/>
    <n v="14.385"/>
    <n v="8.33"/>
    <n v="9.5"/>
    <s v="bedrock"/>
  </r>
  <r>
    <s v="ER CO  "/>
    <x v="11"/>
    <s v="RR-MIL-006.59"/>
    <n v="9.5"/>
    <n v="18.7"/>
    <n v="55.670851999999996"/>
    <m/>
    <n v="33.832799999999999"/>
    <n v="78.333600000000004"/>
    <s v="Mill Creek"/>
    <x v="19"/>
    <n v="5"/>
    <n v="5.2349399999999999"/>
    <n v="31.432500000000001"/>
    <n v="13.715999999999999"/>
    <n v="3.1699199999999998"/>
    <n v="8.2295999999999996"/>
    <m/>
    <s v="B"/>
    <n v="2"/>
    <n v="1.5087600000000001"/>
    <m/>
    <n v="1.1142560529694558"/>
    <s v="BOTH"/>
    <n v="177.11260200000001"/>
    <n v="4.7826459999999997"/>
    <n v="2017"/>
    <m/>
    <s v="PSRR-MIL-6.592017081092140"/>
    <s v="HPSRR-MIL-6.592017081092140"/>
    <n v="136"/>
    <n v="0"/>
    <n v="30"/>
    <n v="0"/>
    <n v="42956"/>
    <n v="164"/>
    <n v="0"/>
    <n v="32"/>
    <n v="0"/>
    <n v="42957"/>
    <s v="TC"/>
    <s v="ER"/>
    <n v="8.5929166666666639"/>
    <n v="18.588333333333342"/>
    <n v="7.9"/>
    <n v="9.5299999999999994"/>
    <s v="bedrock"/>
  </r>
  <r>
    <s v="ER CO  "/>
    <x v="11"/>
    <s v="RR-MIL-006.59"/>
    <n v="9.8699999999999992"/>
    <n v="16.899999999999999"/>
    <n v="54.407494"/>
    <m/>
    <n v="33.832799999999999"/>
    <n v="79.552800000000005"/>
    <s v="Mill Creek"/>
    <x v="17"/>
    <n v="6"/>
    <n v="5.2044600000000001"/>
    <n v="30.899100000000001"/>
    <n v="13.715999999999999"/>
    <n v="3.1699199999999998"/>
    <n v="9.4488000000000003"/>
    <m/>
    <s v="B"/>
    <n v="2"/>
    <n v="1.524"/>
    <m/>
    <n v="1.0564291077949155"/>
    <s v="BOTH"/>
    <n v="176.081378"/>
    <n v="4.8309559999999996"/>
    <n v="2017"/>
    <s v="RCD pygmy"/>
    <s v="PSRR-MIL-6.592017082400780"/>
    <s v="HPSRR-MIL-6.592017082400780"/>
    <n v="152"/>
    <n v="0"/>
    <n v="50"/>
    <n v="4"/>
    <n v="42970"/>
    <n v="225"/>
    <n v="0"/>
    <n v="54"/>
    <n v="0"/>
    <n v="42971"/>
    <s v="TC"/>
    <s v="ER"/>
    <n v="8.8995833333333341"/>
    <n v="17.444999999999997"/>
    <n v="8.2200000000000006"/>
    <n v="9.9700000000000006"/>
    <s v="bedrock"/>
  </r>
  <r>
    <s v="CO ER SS "/>
    <x v="11"/>
    <s v="RR-MIL-006.59"/>
    <n v="9.5500000000000007"/>
    <n v="19.7"/>
    <n v="54.193074000000003"/>
    <m/>
    <n v="33.832799999999999"/>
    <n v="79.857600000000005"/>
    <s v="Mill Creek"/>
    <x v="20"/>
    <n v="4"/>
    <n v="5.2882800000000003"/>
    <n v="30.2895"/>
    <n v="14.3256"/>
    <n v="3.1699199999999998"/>
    <n v="9.1440000000000001"/>
    <m/>
    <s v="B"/>
    <n v="2"/>
    <n v="1.70688"/>
    <m/>
    <n v="1.4894349164592104"/>
    <s v="BOTH"/>
    <n v="178.91724300000001"/>
    <n v="5.4106709999999998"/>
    <n v="2017"/>
    <m/>
    <s v="PSRR-MIL-6.592017072788360"/>
    <s v="HPSRR-MIL-6.592017072788360"/>
    <n v="166"/>
    <n v="0"/>
    <n v="32"/>
    <n v="0"/>
    <n v="42942"/>
    <n v="188"/>
    <n v="0"/>
    <n v="46"/>
    <n v="0"/>
    <n v="42943"/>
    <s v="TC"/>
    <s v="CO"/>
    <n v="8.8826041666666651"/>
    <n v="18.635624999999997"/>
    <n v="8.1199999999999992"/>
    <n v="9.67"/>
    <s v="bedrock"/>
  </r>
  <r>
    <s v="ER AM  "/>
    <x v="10"/>
    <s v="RR-DUT-004.40"/>
    <n v="7.03"/>
    <n v="16.100000000000001"/>
    <n v="20.181804"/>
    <m/>
    <n v="24.444959999999998"/>
    <n v="48.768000000000001"/>
    <s v="Dutch Bill Creek"/>
    <x v="1"/>
    <n v="5"/>
    <n v="4.7625000000000002"/>
    <n v="17.3355"/>
    <n v="14.3256"/>
    <n v="14.9352"/>
    <n v="14.3256"/>
    <m/>
    <m/>
    <n v="1"/>
    <n v="1.9405600000000001"/>
    <m/>
    <n v="0.36145534005533486"/>
    <s v="BOTH"/>
    <n v="116.419072"/>
    <n v="28.982635999999999"/>
    <n v="2017"/>
    <s v="In rt1"/>
    <s v="PSRR-DUT-4.402017080813460"/>
    <s v="HPSRR-DUT-4.402017080813460"/>
    <n v="56"/>
    <n v="0"/>
    <n v="8"/>
    <n v="0"/>
    <n v="42955"/>
    <n v="38"/>
    <n v="0"/>
    <n v="2"/>
    <n v="0"/>
    <n v="42956"/>
    <s v="AM"/>
    <s v="TC"/>
    <n v="7.3067708333333314"/>
    <n v="16.731874999999999"/>
    <n v="4.7699999999999996"/>
    <n v="8.57"/>
    <s v="alluvial"/>
  </r>
  <r>
    <s v="ER CD  "/>
    <x v="11"/>
    <s v="RR-MIL-006.59"/>
    <n v="9.0500000000000007"/>
    <n v="18.3"/>
    <n v="50.573129000000002"/>
    <m/>
    <n v="33.832799999999999"/>
    <n v="79.552800000000005"/>
    <s v="Mill Creek"/>
    <x v="13"/>
    <n v="7"/>
    <n v="5.0558699999999996"/>
    <n v="29.5656"/>
    <n v="14.3256"/>
    <n v="3.1699199999999998"/>
    <n v="8.2295999999999996"/>
    <m/>
    <s v="B"/>
    <n v="2"/>
    <n v="1.70688"/>
    <m/>
    <n v="0.79017876312356505"/>
    <s v="BOTH"/>
    <n v="171.05416500000001"/>
    <n v="5.4106709999999998"/>
    <n v="2017"/>
    <s v="SRCD Pygmy. Measuring in bedrock bottleneck at top of riffle. Spin test=65+. PS measurement."/>
    <s v="PSRR-MIL-6.592017090894320"/>
    <s v="HPSRR-MIL-6.592017090894320"/>
    <n v="136"/>
    <n v="0"/>
    <n v="82"/>
    <n v="0"/>
    <n v="42985"/>
    <n v="140"/>
    <n v="0"/>
    <n v="36"/>
    <n v="0"/>
    <n v="42986"/>
    <s v="TC"/>
    <s v="ER"/>
    <n v="8.3185416666666665"/>
    <n v="18.861666666666665"/>
    <n v="7.71"/>
    <n v="9.14"/>
    <s v="bedrock"/>
  </r>
  <r>
    <s v="ER CD  "/>
    <x v="11"/>
    <s v="RR-MIL-006.59"/>
    <n v="9.0500000000000007"/>
    <n v="18.3"/>
    <n v="50.573129000000002"/>
    <m/>
    <n v="33.832799999999999"/>
    <n v="79.552800000000005"/>
    <s v="Mill Creek"/>
    <x v="13"/>
    <n v="7"/>
    <n v="5.0558699999999996"/>
    <n v="29.5656"/>
    <n v="14.3256"/>
    <n v="3.1699199999999998"/>
    <n v="8.2295999999999996"/>
    <m/>
    <s v="B"/>
    <n v="2"/>
    <n v="1.70688"/>
    <m/>
    <n v="0.92939642061358874"/>
    <s v="BOTH"/>
    <n v="171.05416500000001"/>
    <n v="5.4106709999999998"/>
    <n v="2017"/>
    <m/>
    <s v="PSRR-MIL-6.592017090894320"/>
    <s v="HPSRR-MIL-6.592017090894320"/>
    <n v="136"/>
    <n v="0"/>
    <n v="82"/>
    <n v="0"/>
    <n v="42985"/>
    <n v="140"/>
    <n v="0"/>
    <n v="36"/>
    <n v="0"/>
    <n v="42986"/>
    <s v="TC"/>
    <s v="ER"/>
    <n v="8.3185416666666629"/>
    <n v="18.861666666666668"/>
    <n v="7.71"/>
    <n v="9.14"/>
    <s v="bedrock"/>
  </r>
  <r>
    <s v="ER NB  "/>
    <x v="6"/>
    <s v="RR-MIL-000.31"/>
    <n v="9.11"/>
    <n v="20.5"/>
    <n v="33.379517999999997"/>
    <m/>
    <n v="41.696640000000002"/>
    <n v="58.8264"/>
    <s v="Mill Creek"/>
    <x v="25"/>
    <n v="2"/>
    <n v="3.0899100000000002"/>
    <n v="25.908000000000001"/>
    <n v="14.6304"/>
    <n v="3.5051999999999999"/>
    <n v="12.801600000000001"/>
    <m/>
    <s v="M"/>
    <n v="2"/>
    <n v="2.80416"/>
    <m/>
    <n v="3.1729171637823801"/>
    <s v="BOTH"/>
    <n v="128.838809"/>
    <n v="9.8291369999999993"/>
    <n v="2017"/>
    <m/>
    <s v="PSRR-MIL-0.312017062798041"/>
    <s v="HPSRR-MIL-0.312017062798041"/>
    <n v="0"/>
    <n v="0"/>
    <n v="48"/>
    <n v="6"/>
    <n v="42913"/>
    <n v="0"/>
    <n v="0"/>
    <n v="80"/>
    <n v="2"/>
    <d v="2017-06-28T00:00:00"/>
    <s v="NB"/>
    <s v="TC"/>
    <n v="8.3633333333333368"/>
    <n v="18.789166666666659"/>
    <n v="7.84"/>
    <n v="9.17"/>
    <s v="alluvial"/>
  </r>
  <r>
    <s v="LH ER  "/>
    <x v="8"/>
    <s v="RR-MIL-013.39"/>
    <n v="9.11"/>
    <n v="18.5"/>
    <n v="33.197603000000001"/>
    <s v="AM- Changed pool length from 74.8"/>
    <n v="19.568159999999999"/>
    <n v="89.001599999999996"/>
    <s v="Mill Creek"/>
    <x v="21"/>
    <n v="3"/>
    <n v="4.23672"/>
    <n v="40.043100000000003"/>
    <n v="14.6304"/>
    <n v="12.86256"/>
    <n v="7.3151999999999999"/>
    <m/>
    <s v="B"/>
    <n v="2"/>
    <n v="4.1859200000000003"/>
    <m/>
    <n v="0.96677225345023488"/>
    <s v="BOTH"/>
    <n v="82.904779000000005"/>
    <n v="53.841622999999998"/>
    <n v="2017"/>
    <m/>
    <s v="PSRR-MIL-13.392017071381880"/>
    <s v="HPSRR-MIL-13.392017071381880"/>
    <n v="138"/>
    <n v="0"/>
    <n v="33"/>
    <n v="0"/>
    <n v="42928"/>
    <n v="150"/>
    <n v="0"/>
    <n v="16"/>
    <n v="2"/>
    <n v="42929"/>
    <s v="TC"/>
    <s v="ER"/>
    <n v="9.0221874999999994"/>
    <n v="17.353750000000012"/>
    <n v="8.6300000000000008"/>
    <n v="9.69"/>
    <s v="bedrock"/>
  </r>
  <r>
    <s v="ER AB LH "/>
    <x v="9"/>
    <s v="RR-DUT-007.10"/>
    <n v="9.5"/>
    <n v="15.1"/>
    <n v="46.441223000000001"/>
    <m/>
    <n v="37.490400000000001"/>
    <n v="95.7072"/>
    <s v="Dutch Bill Creek"/>
    <x v="26"/>
    <n v="2"/>
    <n v="5.12826"/>
    <n v="24.1554"/>
    <n v="14.9352"/>
    <n v="7.0103999999999997"/>
    <n v="7.9248000000000003"/>
    <m/>
    <s v="B"/>
    <n v="2"/>
    <n v="3.05816"/>
    <m/>
    <n v="1.3113012732543761"/>
    <s v="BOTH"/>
    <n v="192.260436"/>
    <n v="21.438915000000001"/>
    <n v="2017"/>
    <m/>
    <s v="PSRR-DUT-7.102017062956913"/>
    <s v="HPSRR-DUT-7.102017062956913"/>
    <n v="156"/>
    <n v="0"/>
    <n v="16"/>
    <n v="4"/>
    <n v="42914"/>
    <n v="114"/>
    <n v="3"/>
    <n v="18"/>
    <n v="6"/>
    <n v="42915"/>
    <s v="TC"/>
    <s v="ER"/>
    <n v="8.9602083333333322"/>
    <n v="16.039791666666662"/>
    <n v="8.1999999999999993"/>
    <n v="9.7100000000000009"/>
    <s v="bedrock"/>
  </r>
  <r>
    <s v="ER CO  "/>
    <x v="10"/>
    <s v="RR-DUT-004.40"/>
    <n v="6"/>
    <n v="14.5"/>
    <n v="19.492127"/>
    <m/>
    <n v="24.444959999999998"/>
    <n v="47.5488"/>
    <s v="Dutch Bill Creek"/>
    <x v="6"/>
    <n v="8"/>
    <n v="4.5796200000000002"/>
    <n v="17.4117"/>
    <n v="14.9352"/>
    <n v="14.9352"/>
    <n v="13.106400000000001"/>
    <m/>
    <m/>
    <n v="1"/>
    <n v="1.7678400000000001"/>
    <m/>
    <n v="0.17474066027987711"/>
    <s v="BOTH"/>
    <n v="111.94858000000001"/>
    <n v="26.403033000000001"/>
    <n v="2017"/>
    <s v="SRCD Pygmy, spin test = 65+"/>
    <s v="PSRR-DUT-4.402017091939080"/>
    <s v="HPSRR-DUT-4.402017091939080"/>
    <n v="46"/>
    <n v="0"/>
    <n v="6"/>
    <n v="0"/>
    <n v="42997"/>
    <n v="34"/>
    <n v="0"/>
    <n v="8"/>
    <n v="0"/>
    <n v="42998"/>
    <s v="CO"/>
    <s v="TC"/>
    <n v="5.7152083333333321"/>
    <n v="15.333333333333336"/>
    <n v="3.9"/>
    <n v="6.82"/>
    <s v="alluvial"/>
  </r>
  <r>
    <s v="CD ER CO "/>
    <x v="11"/>
    <s v="RR-MIL-006.59"/>
    <n v="10.35"/>
    <n v="11.6"/>
    <n v="55.156157999999998"/>
    <m/>
    <n v="33.832799999999999"/>
    <n v="81.076800000000006"/>
    <s v="Mill Creek"/>
    <x v="9"/>
    <n v="10"/>
    <n v="5.2501800000000003"/>
    <n v="31.051500000000001"/>
    <n v="14.9352"/>
    <n v="3.1699199999999998"/>
    <n v="7.3151999999999999"/>
    <m/>
    <s v="B"/>
    <n v="2"/>
    <n v="1.5849599999999999"/>
    <m/>
    <n v="0.4803864210410585"/>
    <s v="BOTH"/>
    <n v="177.62821299999999"/>
    <n v="5.0241939999999996"/>
    <n v="2017"/>
    <s v="Spin test = 38 secs"/>
    <s v="PSRR-MIL-6.592017101937920"/>
    <s v="HPSRR-MIL-6.592017101937920"/>
    <n v="84"/>
    <n v="0"/>
    <n v="34"/>
    <n v="2"/>
    <n v="43026"/>
    <n v="129"/>
    <n v="0"/>
    <n v="33"/>
    <n v="0"/>
    <d v="2017-10-19T00:00:00"/>
    <s v="TC"/>
    <s v="CO"/>
    <n v="9.7958333333333343"/>
    <n v="11.158333333333331"/>
    <n v="9.0299999999999994"/>
    <n v="10.35"/>
    <s v="bedrock"/>
  </r>
  <r>
    <s v="ER CO  "/>
    <x v="8"/>
    <s v="RR-MIL-013.39"/>
    <n v="9.5"/>
    <n v="13.1"/>
    <n v="33.685720000000003"/>
    <m/>
    <n v="19.568159999999999"/>
    <n v="98.755200000000002"/>
    <s v="Mill Creek"/>
    <x v="28"/>
    <n v="1"/>
    <n v="4.1681400000000002"/>
    <n v="41.300400000000003"/>
    <n v="15.24"/>
    <n v="12.86256"/>
    <n v="10.667999999999999"/>
    <n v="80"/>
    <s v="B"/>
    <n v="2"/>
    <n v="4.24688"/>
    <m/>
    <n v="1.7034870517045186"/>
    <m/>
    <n v="81.562794999999994"/>
    <n v="54.625723999999998"/>
    <n v="2017"/>
    <m/>
    <s v="PSRR-MIL-13.392017061369583"/>
    <s v="HPSRR-MIL-13.392017061369583"/>
    <m/>
    <m/>
    <m/>
    <m/>
    <m/>
    <m/>
    <m/>
    <m/>
    <m/>
    <m/>
    <m/>
    <m/>
    <n v="9.1288135593220385"/>
    <n v="14.88101694915254"/>
    <n v="8.85"/>
    <n v="9.58"/>
    <s v="bedrock"/>
  </r>
  <r>
    <s v="ER CO  "/>
    <x v="10"/>
    <s v="RR-DUT-004.40"/>
    <n v="7.02"/>
    <n v="15.9"/>
    <n v="19.47662"/>
    <m/>
    <n v="24.444959999999998"/>
    <n v="48.463200000000001"/>
    <s v="Dutch Bill Creek"/>
    <x v="2"/>
    <n v="6"/>
    <n v="4.7205899999999996"/>
    <n v="16.878299999999999"/>
    <n v="15.24"/>
    <n v="14.9352"/>
    <n v="11.8872"/>
    <m/>
    <m/>
    <n v="1"/>
    <n v="1.95072"/>
    <m/>
    <n v="0.42816914202996181"/>
    <s v="BOTH"/>
    <n v="115.39458399999999"/>
    <n v="29.134381000000001"/>
    <n v="2017"/>
    <s v="Moved flow site upstream 10m "/>
    <s v="PSRR-DUT-4.402017082223360"/>
    <s v="HPSRR-DUT-4.402017082223360"/>
    <n v="44"/>
    <n v="0"/>
    <n v="4"/>
    <n v="0"/>
    <n v="42969"/>
    <n v="48"/>
    <n v="0"/>
    <n v="8"/>
    <n v="0"/>
    <n v="42970"/>
    <s v="CO"/>
    <s v="TC"/>
    <n v="6.1220833333333333"/>
    <n v="16.337499999999995"/>
    <n v="3.3"/>
    <n v="7.45"/>
    <s v="alluvial"/>
  </r>
  <r>
    <s v="ER CO  "/>
    <x v="9"/>
    <s v="RR-DUT-007.10"/>
    <n v="9.58"/>
    <n v="14.1"/>
    <n v="44.449126"/>
    <m/>
    <n v="37.490400000000001"/>
    <n v="96.926400000000001"/>
    <s v="Dutch Bill Creek"/>
    <x v="27"/>
    <n v="1"/>
    <n v="5.1777899999999999"/>
    <n v="22.898099999999999"/>
    <n v="15.5448"/>
    <n v="7.0103999999999997"/>
    <n v="9.1440000000000001"/>
    <n v="95"/>
    <m/>
    <n v="1"/>
    <n v="3.5153599999999998"/>
    <m/>
    <n v="1.0599108550928469"/>
    <m/>
    <n v="194.117335"/>
    <n v="24.644068000000001"/>
    <n v="2017"/>
    <m/>
    <s v="PSRR-DUT-7.102017061550731"/>
    <s v="HPSRR-DUT-7.102017061550731"/>
    <m/>
    <m/>
    <m/>
    <m/>
    <m/>
    <m/>
    <m/>
    <m/>
    <m/>
    <m/>
    <m/>
    <m/>
    <n v="9.1218367346938773"/>
    <n v="16.07469387755102"/>
    <n v="8.44"/>
    <n v="9.8800000000000008"/>
    <s v="bedrock"/>
  </r>
  <r>
    <s v="ER CO SF "/>
    <x v="10"/>
    <s v="RR-DUT-004.40"/>
    <n v="8.2100000000000009"/>
    <n v="18.2"/>
    <n v="21.211209"/>
    <m/>
    <n v="24.444959999999998"/>
    <n v="49.987200000000001"/>
    <s v="Dutch Bill Creek"/>
    <x v="24"/>
    <n v="3"/>
    <n v="4.8768000000000002"/>
    <n v="17.7927"/>
    <n v="15.5448"/>
    <n v="14.9352"/>
    <n v="15.5448"/>
    <m/>
    <s v="B"/>
    <n v="2"/>
    <n v="2.286"/>
    <m/>
    <m/>
    <s v="BOTH"/>
    <n v="119.21313000000001"/>
    <n v="34.141852999999998"/>
    <n v="2017"/>
    <m/>
    <s v="PSRR-DUT-4.402017071101446"/>
    <s v="HPSRR-DUT-4.402017071101446"/>
    <n v="78"/>
    <n v="0"/>
    <n v="34"/>
    <n v="0"/>
    <n v="42927"/>
    <n v="64"/>
    <n v="0"/>
    <n v="20"/>
    <n v="0"/>
    <n v="42928"/>
    <s v="CO"/>
    <s v="TC"/>
    <n v="7.5252083333333326"/>
    <n v="17.225000000000009"/>
    <n v="6.77"/>
    <n v="8.33"/>
    <s v="alluvial"/>
  </r>
  <r>
    <s v="ER CO  "/>
    <x v="10"/>
    <s v="RR-DUT-004.40"/>
    <n v="7.57"/>
    <n v="17.600000000000001"/>
    <n v="20.062079000000001"/>
    <m/>
    <n v="24.444959999999998"/>
    <n v="48.768000000000001"/>
    <s v="Dutch Bill Creek"/>
    <x v="0"/>
    <n v="4"/>
    <n v="4.8082200000000004"/>
    <n v="17.0688"/>
    <n v="15.5448"/>
    <n v="14.9352"/>
    <n v="14.9352"/>
    <m/>
    <s v="B"/>
    <n v="2"/>
    <n v="1.9812000000000001"/>
    <m/>
    <n v="0.4810979855903747"/>
    <s v="BOTH"/>
    <n v="117.53669499999999"/>
    <n v="29.589606"/>
    <n v="2017"/>
    <m/>
    <s v="PSRR-DUT-4.402017072510100"/>
    <s v="HPSRR-DUT-4.402017072510100"/>
    <n v="62"/>
    <n v="0"/>
    <n v="10"/>
    <n v="0"/>
    <n v="42941"/>
    <n v="66"/>
    <n v="0"/>
    <n v="12"/>
    <n v="0"/>
    <n v="42942"/>
    <s v="ER"/>
    <s v="TC"/>
    <n v="6.9889583333333318"/>
    <n v="16.814375000000009"/>
    <n v="5.91"/>
    <n v="7.59"/>
    <s v="alluvial"/>
  </r>
  <r>
    <s v="ER CO  "/>
    <x v="6"/>
    <s v="RR-MIL-000.31"/>
    <n v="8.99"/>
    <n v="18.2"/>
    <n v="35.725670999999998"/>
    <m/>
    <n v="41.696640000000002"/>
    <n v="61.264800000000001"/>
    <s v="Mill Creek"/>
    <x v="28"/>
    <n v="1"/>
    <n v="3.2080199999999999"/>
    <n v="26.708100000000002"/>
    <n v="15.849600000000001"/>
    <n v="3.5051999999999999"/>
    <n v="14.9352"/>
    <n v="85"/>
    <s v="B"/>
    <n v="2"/>
    <n v="3.7185600000000001"/>
    <m/>
    <n v="5.27673766103901"/>
    <m/>
    <n v="133.763597"/>
    <n v="13.034291"/>
    <n v="2017"/>
    <m/>
    <s v="PSRR-MIL-0.312017061387585"/>
    <s v="HPSRR-MIL-0.312017061387585"/>
    <m/>
    <m/>
    <m/>
    <m/>
    <m/>
    <m/>
    <m/>
    <m/>
    <m/>
    <m/>
    <m/>
    <m/>
    <n v="8.4668421052631579"/>
    <n v="17.836315789473687"/>
    <n v="8.23"/>
    <n v="8.99"/>
    <s v="alluvial"/>
  </r>
  <r>
    <s v="ER NB  "/>
    <x v="8"/>
    <s v="RR-MIL-013.39"/>
    <n v="9.33"/>
    <n v="16"/>
    <n v="32.441426"/>
    <s v="Moved max depth marker from near staff plate to near center channel lwd. We reflagged riffle crest thalweg depth location because no flag was present."/>
    <n v="19.568159999999999"/>
    <n v="97.231200000000001"/>
    <s v="Mill Creek"/>
    <x v="25"/>
    <n v="2"/>
    <n v="4.2786299999999997"/>
    <n v="38.747700000000002"/>
    <n v="17.0688"/>
    <n v="12.86256"/>
    <n v="9.1440000000000001"/>
    <m/>
    <s v="B"/>
    <n v="2"/>
    <n v="4.1960800000000003"/>
    <m/>
    <n v="1.4533928809292416"/>
    <s v="BOTH"/>
    <n v="83.724879999999999"/>
    <n v="53.972304999999999"/>
    <n v="2017"/>
    <m/>
    <s v="PSRR-MIL-13.392017062783670"/>
    <s v="HPSRR-MIL-13.392017062783670"/>
    <n v="116"/>
    <n v="0"/>
    <n v="24"/>
    <n v="0"/>
    <n v="42913"/>
    <n v="122"/>
    <n v="0"/>
    <n v="26"/>
    <n v="0"/>
    <d v="2017-06-28T00:00:00"/>
    <s v="WB"/>
    <s v="TC"/>
    <n v="8.9241666666666681"/>
    <n v="16.692916666666672"/>
    <n v="8.6"/>
    <n v="9.33"/>
    <s v="bedrock"/>
  </r>
  <r>
    <s v="LH ER  "/>
    <x v="11"/>
    <s v="RR-MIL-006.59"/>
    <n v="9.4499999999999993"/>
    <n v="18.600000000000001"/>
    <n v="55.494931999999999"/>
    <s v="Staff depth is max depth AM- Changed Pool Length from 46.8"/>
    <n v="33.832799999999999"/>
    <n v="80.467200000000005"/>
    <s v="Mill Creek"/>
    <x v="21"/>
    <n v="3"/>
    <n v="5.3949600000000002"/>
    <n v="30.4038"/>
    <n v="18.288"/>
    <n v="5.7607200000000001"/>
    <n v="10.363200000000001"/>
    <m/>
    <s v="B"/>
    <n v="1"/>
    <n v="1.95072"/>
    <m/>
    <n v="2.4694018260685731"/>
    <s v="BOTH"/>
    <n v="182.52652399999999"/>
    <n v="11.237546999999999"/>
    <n v="2017"/>
    <m/>
    <s v="PSRR-MIL-6.592017071376540"/>
    <s v="HPSRR-MIL-6.592017071376540"/>
    <n v="166"/>
    <n v="0"/>
    <n v="44"/>
    <n v="0"/>
    <n v="42928"/>
    <n v="176"/>
    <n v="0"/>
    <n v="34"/>
    <n v="0"/>
    <n v="42929"/>
    <s v="TC"/>
    <s v="ER"/>
    <n v="8.9165624999999995"/>
    <n v="18.290833333333335"/>
    <n v="8.1300000000000008"/>
    <n v="9.5399999999999991"/>
    <s v="bedrock"/>
  </r>
  <r>
    <s v="AB LH ER "/>
    <x v="10"/>
    <s v="RR-DUT-004.40"/>
    <n v="8.83"/>
    <n v="17.2"/>
    <n v="22.916594"/>
    <s v="Weren't able to take flow because Pygmy 2 broke. Not sure how, we were delicate. Appears cuff below blade broke and was completely missing."/>
    <n v="24.444959999999998"/>
    <n v="48.768000000000001"/>
    <s v="Dutch Bill Creek"/>
    <x v="26"/>
    <n v="2"/>
    <n v="5.0215800000000002"/>
    <n v="18.669"/>
    <n v="18.5928"/>
    <n v="14.9352"/>
    <n v="16.459199999999999"/>
    <m/>
    <s v="B"/>
    <n v="2"/>
    <n v="2.5095200000000002"/>
    <m/>
    <m/>
    <s v="BOTH"/>
    <n v="122.752269"/>
    <n v="37.480165"/>
    <n v="2017"/>
    <m/>
    <s v="PSRR-DUT-4.402017062964626"/>
    <s v="HPSRR-DUT-4.402017062964626"/>
    <n v="126"/>
    <n v="0"/>
    <n v="15"/>
    <n v="0"/>
    <n v="42914"/>
    <n v="78"/>
    <n v="0"/>
    <n v="8"/>
    <n v="4"/>
    <n v="42915"/>
    <s v="TC"/>
    <s v="ER"/>
    <n v="8.2655208333333317"/>
    <n v="16.53416666666666"/>
    <n v="7.93"/>
    <n v="8.93"/>
    <s v="alluvial"/>
  </r>
  <r>
    <s v="ER CO  "/>
    <x v="10"/>
    <s v="RR-DUT-004.40"/>
    <n v="8.5399999999999991"/>
    <n v="14.3"/>
    <n v="24.059904"/>
    <s v="Staff plate had sank down over .13 feet. Erco adjusted staff plate to be more accurate. "/>
    <n v="24.444959999999998"/>
    <n v="52.120800000000003"/>
    <s v="Dutch Bill Creek"/>
    <x v="27"/>
    <n v="1"/>
    <n v="5.1054000000000004"/>
    <n v="19.278600000000001"/>
    <n v="20.116800000000001"/>
    <n v="14.9352"/>
    <n v="17.0688"/>
    <n v="90"/>
    <m/>
    <n v="1"/>
    <n v="2.5298400000000001"/>
    <m/>
    <n v="1.610446404931775"/>
    <m/>
    <n v="124.80124499999999"/>
    <n v="37.783650000000002"/>
    <n v="2017"/>
    <m/>
    <s v="PSRR-DUT-4.402017061542550"/>
    <s v="HPSRR-DUT-4.402017061542550"/>
    <m/>
    <m/>
    <m/>
    <m/>
    <m/>
    <m/>
    <m/>
    <m/>
    <m/>
    <m/>
    <m/>
    <m/>
    <n v="8.5820338983050828"/>
    <n v="15.735932203389835"/>
    <n v="8.0399999999999991"/>
    <n v="8.93"/>
    <s v="alluvial"/>
  </r>
  <r>
    <s v="ER NB  "/>
    <x v="11"/>
    <s v="RR-MIL-006.59"/>
    <n v="9.5500000000000007"/>
    <n v="18.3"/>
    <n v="61.088684000000001"/>
    <m/>
    <n v="33.832799999999999"/>
    <n v="82.905600000000007"/>
    <s v="Mill Creek"/>
    <x v="25"/>
    <n v="2"/>
    <n v="5.4978300000000004"/>
    <n v="32.842199999999998"/>
    <n v="21.945599999999999"/>
    <n v="3.1699199999999998"/>
    <n v="12.801600000000001"/>
    <m/>
    <m/>
    <n v="1"/>
    <n v="2.6974800000000001"/>
    <m/>
    <n v="3.1863184226011896"/>
    <s v="BOTH"/>
    <n v="186.00690299999999"/>
    <n v="8.5507919999999995"/>
    <n v="2017"/>
    <s v="Pool study measurement."/>
    <s v="PSRR-GRE-13.912017062790596"/>
    <s v="HPSRR-GRE-13.912017062790596"/>
    <n v="160"/>
    <n v="0"/>
    <n v="48"/>
    <n v="0"/>
    <n v="42913"/>
    <n v="172"/>
    <n v="0"/>
    <n v="54"/>
    <n v="0"/>
    <d v="2017-06-28T00:00:00"/>
    <s v="NB"/>
    <s v="TC"/>
    <n v="9.1673958333333374"/>
    <n v="18.082916666666669"/>
    <n v="8.81"/>
    <n v="9.61"/>
    <s v="bedrock"/>
  </r>
  <r>
    <s v="ER NB  "/>
    <x v="11"/>
    <s v="RR-MIL-006.59"/>
    <n v="9.5500000000000007"/>
    <n v="18.3"/>
    <n v="61.088684000000001"/>
    <m/>
    <n v="33.832799999999999"/>
    <n v="82.905600000000007"/>
    <s v="Mill Creek"/>
    <x v="25"/>
    <n v="2"/>
    <n v="5.4978300000000004"/>
    <n v="32.842199999999998"/>
    <n v="21.945599999999999"/>
    <n v="3.1699199999999998"/>
    <n v="12.801600000000001"/>
    <m/>
    <m/>
    <n v="1"/>
    <n v="2.6974800000000001"/>
    <m/>
    <n v="3.5560657813624603"/>
    <s v="BOTH"/>
    <n v="186.00690299999999"/>
    <n v="8.5507919999999995"/>
    <n v="2017"/>
    <s v="SCWA Pygmy meter. Discharge underestimated."/>
    <s v="PSRR-GRE-13.912017062790596"/>
    <s v="HPSRR-GRE-13.912017062790596"/>
    <n v="160"/>
    <n v="0"/>
    <n v="48"/>
    <n v="0"/>
    <n v="42913"/>
    <n v="172"/>
    <n v="0"/>
    <n v="54"/>
    <n v="0"/>
    <n v="42914"/>
    <s v="NB"/>
    <s v="TC"/>
    <n v="9.1673958333333392"/>
    <n v="18.082916666666666"/>
    <n v="8.81"/>
    <n v="9.61"/>
    <s v="bedrock"/>
  </r>
  <r>
    <s v="ER CO  "/>
    <x v="11"/>
    <s v="RR-MIL-006.59"/>
    <n v="9.91"/>
    <n v="14.5"/>
    <n v="63.395082000000002"/>
    <m/>
    <n v="33.832799999999999"/>
    <n v="78.028800000000004"/>
    <s v="Mill Creek"/>
    <x v="28"/>
    <n v="1"/>
    <n v="5.5321199999999999"/>
    <n v="33.870899999999999"/>
    <n v="25.908000000000001"/>
    <n v="3.1699199999999998"/>
    <n v="12.192"/>
    <n v="95"/>
    <s v="B"/>
    <n v="2"/>
    <n v="2.6974800000000001"/>
    <m/>
    <n v="5.417546303642931"/>
    <m/>
    <n v="187.16702900000001"/>
    <n v="8.5507919999999995"/>
    <n v="2017"/>
    <m/>
    <s v="PSRR-MIL-6.592017061376273"/>
    <s v="HPSRR-MIL-6.592017061376273"/>
    <m/>
    <m/>
    <m/>
    <m/>
    <m/>
    <m/>
    <m/>
    <m/>
    <m/>
    <m/>
    <m/>
    <m/>
    <n v="9.3692000000000046"/>
    <n v="16.298000000000005"/>
    <n v="9.15"/>
    <n v="9.91"/>
    <s v="bedrock"/>
  </r>
  <r>
    <s v="TC ER SN CO"/>
    <x v="2"/>
    <s v="RR-GRE-012.79"/>
    <n v="9.18"/>
    <n v="14.6"/>
    <n v="20.131830999999998"/>
    <s v="Training "/>
    <n v="16.48968"/>
    <n v="67.055999999999997"/>
    <s v="Green Valley Creek"/>
    <x v="22"/>
    <n v="1"/>
    <n v="4.7472599999999998"/>
    <n v="25.717500000000001"/>
    <m/>
    <n v="3.8404799999999999"/>
    <n v="6.0960000000000001"/>
    <n v="85"/>
    <s v="B"/>
    <n v="2"/>
    <n v="2.80416"/>
    <m/>
    <m/>
    <m/>
    <n v="78.280765000000002"/>
    <n v="10.769316"/>
    <n v="2017"/>
    <m/>
    <s v="PSRR-GRE-12.792017060841520"/>
    <s v="HPSRR-GRE-12.792017060841520"/>
    <m/>
    <m/>
    <m/>
    <m/>
    <m/>
    <m/>
    <m/>
    <m/>
    <m/>
    <m/>
    <m/>
    <m/>
    <n v="9.3030909090909102"/>
    <n v="14.873454545454551"/>
    <n v="8.9499999999999993"/>
    <n v="9.5500000000000007"/>
    <s v="alluvial"/>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M15" firstHeaderRow="0" firstDataRow="1" firstDataCol="1"/>
  <pivotFields count="47">
    <pivotField showAll="0"/>
    <pivotField axis="axisRow" showAll="0">
      <items count="13">
        <item h="1" x="1"/>
        <item h="1" x="0"/>
        <item h="1" x="10"/>
        <item h="1" x="9"/>
        <item h="1" x="5"/>
        <item h="1" x="2"/>
        <item h="1" x="3"/>
        <item h="1" x="7"/>
        <item h="1" x="6"/>
        <item h="1" x="4"/>
        <item x="11"/>
        <item h="1" x="8"/>
        <item t="default"/>
      </items>
    </pivotField>
    <pivotField showAll="0"/>
    <pivotField dataField="1" showAll="0"/>
    <pivotField dataField="1" showAll="0"/>
    <pivotField dataField="1" showAll="0"/>
    <pivotField showAll="0"/>
    <pivotField showAll="0"/>
    <pivotField dataField="1" showAll="0"/>
    <pivotField showAll="0"/>
    <pivotField axis="axisRow" showAll="0">
      <items count="30">
        <item x="22"/>
        <item x="23"/>
        <item x="28"/>
        <item x="27"/>
        <item x="18"/>
        <item x="25"/>
        <item x="26"/>
        <item x="16"/>
        <item x="24"/>
        <item x="21"/>
        <item x="14"/>
        <item x="0"/>
        <item x="20"/>
        <item x="11"/>
        <item x="1"/>
        <item x="19"/>
        <item x="15"/>
        <item x="2"/>
        <item x="17"/>
        <item x="3"/>
        <item x="4"/>
        <item x="13"/>
        <item x="5"/>
        <item x="6"/>
        <item x="12"/>
        <item x="7"/>
        <item x="10"/>
        <item x="8"/>
        <item x="9"/>
        <item t="default"/>
      </items>
    </pivotField>
    <pivotField showAll="0"/>
    <pivotField numFmtId="2" showAll="0"/>
    <pivotField numFmtId="2" showAll="0"/>
    <pivotField dataField="1" showAll="0"/>
    <pivotField numFmtId="2" showAll="0"/>
    <pivotField numFmtId="2" showAll="0"/>
    <pivotField showAll="0"/>
    <pivotField showAll="0"/>
    <pivotField dataField="1" numFmtId="1" showAll="0"/>
    <pivotField numFmtId="2" showAll="0"/>
    <pivotField showAll="0"/>
    <pivotField dataField="1" showAll="0"/>
    <pivotField showAll="0"/>
    <pivotField dataField="1" numFmtId="1" showAll="0"/>
    <pivotField dataField="1" numFmtId="1" showAll="0"/>
    <pivotField numFmtI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defaultSubtotal="0"/>
    <pivotField showAll="0" defaultSubtotal="0"/>
    <pivotField dataField="1" showAll="0" defaultSubtotal="0"/>
    <pivotField dataField="1" showAll="0" defaultSubtotal="0"/>
    <pivotField showAll="0" defaultSubtotal="0"/>
  </pivotFields>
  <rowFields count="2">
    <field x="1"/>
    <field x="10"/>
  </rowFields>
  <rowItems count="12">
    <i>
      <x v="10"/>
    </i>
    <i r="1">
      <x v="2"/>
    </i>
    <i r="1">
      <x v="5"/>
    </i>
    <i r="1">
      <x v="9"/>
    </i>
    <i r="1">
      <x v="12"/>
    </i>
    <i r="1">
      <x v="15"/>
    </i>
    <i r="1">
      <x v="18"/>
    </i>
    <i r="1">
      <x v="21"/>
    </i>
    <i r="1">
      <x v="24"/>
    </i>
    <i r="1">
      <x v="26"/>
    </i>
    <i r="1">
      <x v="28"/>
    </i>
    <i t="grand">
      <x/>
    </i>
  </rowItems>
  <colFields count="1">
    <field x="-2"/>
  </colFields>
  <colItems count="12">
    <i>
      <x/>
    </i>
    <i i="1">
      <x v="1"/>
    </i>
    <i i="2">
      <x v="2"/>
    </i>
    <i i="3">
      <x v="3"/>
    </i>
    <i i="4">
      <x v="4"/>
    </i>
    <i i="5">
      <x v="5"/>
    </i>
    <i i="6">
      <x v="6"/>
    </i>
    <i i="7">
      <x v="7"/>
    </i>
    <i i="8">
      <x v="8"/>
    </i>
    <i i="9">
      <x v="9"/>
    </i>
    <i i="10">
      <x v="10"/>
    </i>
    <i i="11">
      <x v="11"/>
    </i>
  </colItems>
  <dataFields count="12">
    <dataField name="Average of RiffleCrestThalweg" fld="14" subtotal="average" baseField="1" baseItem="0"/>
    <dataField name="Average of RiffleArea" fld="25" subtotal="average" baseField="1" baseItem="0"/>
    <dataField name="Average of MaxDepth" fld="8" subtotal="average" baseField="1" baseItem="0"/>
    <dataField name="Average of PoolArea" fld="24" subtotal="average" baseField="1" baseItem="0"/>
    <dataField name="Average of Volume" fld="5" subtotal="average" baseField="1" baseItem="0"/>
    <dataField name="Average of Discharge_cfs" fld="22" subtotal="average" baseField="1" baseItem="0" numFmtId="2"/>
    <dataField name="Average of WaterTemp" fld="4" subtotal="average" baseField="1" baseItem="0"/>
    <dataField name="Average of DissolvedOxygen" fld="3" subtotal="average" baseField="1" baseItem="0"/>
    <dataField name="Average of AlgaeCover" fld="19" subtotal="average" baseField="1" baseItem="0"/>
    <dataField name="Average of Min_DO" fld="44" subtotal="average" baseField="1" baseItem="0" numFmtId="2"/>
    <dataField name="Average of Average_DO" fld="42" subtotal="average" baseField="1" baseItem="0" numFmtId="2"/>
    <dataField name="Average of Max_DO" fld="45" subtotal="average" baseField="1" baseItem="0" numFmtId="2"/>
  </dataFields>
  <formats count="6">
    <format dxfId="45">
      <pivotArea collapsedLevelsAreSubtotals="1" fieldPosition="0">
        <references count="3">
          <reference field="4294967294" count="1" selected="0">
            <x v="0"/>
          </reference>
          <reference field="1" count="1" selected="0">
            <x v="9"/>
          </reference>
          <reference field="10" count="1">
            <x v="12"/>
          </reference>
        </references>
      </pivotArea>
    </format>
    <format dxfId="44">
      <pivotArea outline="0" collapsedLevelsAreSubtotals="1" fieldPosition="0">
        <references count="1">
          <reference field="4294967294" count="3" selected="0">
            <x v="9"/>
            <x v="10"/>
            <x v="11"/>
          </reference>
        </references>
      </pivotArea>
    </format>
    <format dxfId="43">
      <pivotArea dataOnly="0" labelOnly="1" outline="0" fieldPosition="0">
        <references count="1">
          <reference field="4294967294" count="3">
            <x v="9"/>
            <x v="10"/>
            <x v="11"/>
          </reference>
        </references>
      </pivotArea>
    </format>
    <format dxfId="42">
      <pivotArea outline="0" collapsedLevelsAreSubtotals="1" fieldPosition="0">
        <references count="1">
          <reference field="4294967294" count="1" selected="0">
            <x v="5"/>
          </reference>
        </references>
      </pivotArea>
    </format>
    <format dxfId="41">
      <pivotArea dataOnly="0" labelOnly="1" outline="0" fieldPosition="0">
        <references count="1">
          <reference field="4294967294" count="1">
            <x v="5"/>
          </reference>
        </references>
      </pivotArea>
    </format>
    <format dxfId="40">
      <pivotArea collapsedLevelsAreSubtotals="1" fieldPosition="0">
        <references count="3">
          <reference field="4294967294" count="1" selected="0">
            <x v="0"/>
          </reference>
          <reference field="1" count="1" selected="0">
            <x v="9"/>
          </reference>
          <reference field="10" count="1">
            <x v="1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D134" firstHeaderRow="0" firstDataRow="1" firstDataCol="1"/>
  <pivotFields count="83">
    <pivotField axis="axisRow" showAll="0">
      <items count="14">
        <item x="0"/>
        <item x="1"/>
        <item x="2"/>
        <item x="3"/>
        <item x="4"/>
        <item x="5"/>
        <item x="6"/>
        <item x="7"/>
        <item x="8"/>
        <item x="9"/>
        <item x="10"/>
        <item x="11"/>
        <item x="12"/>
        <item t="default"/>
      </items>
    </pivotField>
    <pivotField showAll="0"/>
    <pivotField showAll="0" defaultSubtotal="0"/>
    <pivotField showAll="0"/>
    <pivotField showAll="0"/>
    <pivotField axis="axisRow" showAll="0">
      <items count="31">
        <item x="10"/>
        <item x="18"/>
        <item x="19"/>
        <item x="0"/>
        <item x="11"/>
        <item x="20"/>
        <item x="1"/>
        <item x="12"/>
        <item x="2"/>
        <item x="21"/>
        <item x="13"/>
        <item x="3"/>
        <item x="22"/>
        <item x="14"/>
        <item x="4"/>
        <item x="23"/>
        <item x="15"/>
        <item x="5"/>
        <item x="24"/>
        <item x="16"/>
        <item x="6"/>
        <item x="25"/>
        <item x="17"/>
        <item x="7"/>
        <item x="26"/>
        <item x="8"/>
        <item x="27"/>
        <item x="9"/>
        <item x="28"/>
        <item x="29"/>
        <item t="default"/>
      </items>
    </pivotField>
    <pivotField showAll="0"/>
    <pivotField showAll="0"/>
    <pivotField showAll="0"/>
    <pivotField showAll="0"/>
    <pivotField dataField="1" showAll="0"/>
    <pivotField showAll="0" defaultSubtotal="0"/>
    <pivotField showAll="0" defaultSubtotal="0"/>
    <pivotField showAll="0"/>
    <pivotField dataField="1" showAll="0"/>
    <pivotField showAll="0" defaultSubtotal="0"/>
    <pivotField showAll="0" defaultSubtotal="0"/>
    <pivotField showAll="0"/>
    <pivotField showAll="0"/>
    <pivotField showAll="0" defaultSubtotal="0"/>
    <pivotField showAll="0" defaultSubtotal="0"/>
    <pivotField showAll="0"/>
    <pivotField showAll="0"/>
    <pivotField showAll="0" defaultSubtotal="0"/>
    <pivotField showAll="0" defaultSubtotal="0"/>
    <pivotField showAll="0"/>
    <pivotField showAll="0"/>
    <pivotField showAll="0" defaultSubtotal="0"/>
    <pivotField showAll="0" defaultSubtotal="0"/>
    <pivotField showAll="0"/>
    <pivotField dataField="1" showAll="0"/>
    <pivotField showAll="0" defaultSubtotal="0"/>
    <pivotField showAll="0" defaultSubtotal="0"/>
    <pivotField showAll="0" defaultSubtotal="0"/>
    <pivotField showAll="0"/>
    <pivotField showAll="0" defaultSubtotal="0"/>
    <pivotField showAll="0" defaultSubtotal="0"/>
    <pivotField showAll="0" defaultSubtotal="0"/>
    <pivotField showAll="0"/>
    <pivotField showAll="0" defaultSubtotal="0"/>
    <pivotField showAll="0" defaultSubtotal="0"/>
    <pivotField showAll="0" defaultSubtotal="0"/>
    <pivotField showAll="0"/>
    <pivotField showAll="0"/>
    <pivotField showAll="0"/>
    <pivotField showAll="0" defaultSubtotal="0"/>
    <pivotField showAl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pivotField showAll="0"/>
    <pivotField showAll="0"/>
    <pivotField showAll="0" defaultSubtotal="0"/>
    <pivotField showAll="0"/>
    <pivotField showAll="0" defaultSubtotal="0"/>
    <pivotField showAll="0" defaultSubtotal="0"/>
    <pivotField showAll="0" defaultSubtota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2">
    <field x="0"/>
    <field x="5"/>
  </rowFields>
  <rowItems count="131">
    <i>
      <x/>
    </i>
    <i r="1">
      <x v="3"/>
    </i>
    <i r="1">
      <x v="6"/>
    </i>
    <i r="1">
      <x v="8"/>
    </i>
    <i r="1">
      <x v="11"/>
    </i>
    <i r="1">
      <x v="14"/>
    </i>
    <i r="1">
      <x v="17"/>
    </i>
    <i r="1">
      <x v="20"/>
    </i>
    <i>
      <x v="1"/>
    </i>
    <i r="1">
      <x v="3"/>
    </i>
    <i r="1">
      <x v="6"/>
    </i>
    <i r="1">
      <x v="8"/>
    </i>
    <i r="1">
      <x v="11"/>
    </i>
    <i r="1">
      <x v="14"/>
    </i>
    <i r="1">
      <x v="17"/>
    </i>
    <i r="1">
      <x v="20"/>
    </i>
    <i r="1">
      <x v="23"/>
    </i>
    <i r="1">
      <x v="25"/>
    </i>
    <i>
      <x v="2"/>
    </i>
    <i r="1">
      <x v="3"/>
    </i>
    <i r="1">
      <x v="6"/>
    </i>
    <i r="1">
      <x v="8"/>
    </i>
    <i r="1">
      <x v="11"/>
    </i>
    <i r="1">
      <x v="14"/>
    </i>
    <i r="1">
      <x v="17"/>
    </i>
    <i r="1">
      <x v="20"/>
    </i>
    <i r="1">
      <x v="23"/>
    </i>
    <i r="1">
      <x v="25"/>
    </i>
    <i r="1">
      <x v="27"/>
    </i>
    <i>
      <x v="3"/>
    </i>
    <i r="1">
      <x v="3"/>
    </i>
    <i r="1">
      <x v="6"/>
    </i>
    <i r="1">
      <x v="8"/>
    </i>
    <i r="1">
      <x v="11"/>
    </i>
    <i r="1">
      <x v="14"/>
    </i>
    <i r="1">
      <x v="17"/>
    </i>
    <i r="1">
      <x v="20"/>
    </i>
    <i r="1">
      <x v="23"/>
    </i>
    <i r="1">
      <x v="25"/>
    </i>
    <i r="1">
      <x v="27"/>
    </i>
    <i>
      <x v="4"/>
    </i>
    <i r="1">
      <x/>
    </i>
    <i r="1">
      <x v="4"/>
    </i>
    <i r="1">
      <x v="7"/>
    </i>
    <i r="1">
      <x v="10"/>
    </i>
    <i r="1">
      <x v="13"/>
    </i>
    <i r="1">
      <x v="16"/>
    </i>
    <i r="1">
      <x v="19"/>
    </i>
    <i r="1">
      <x v="22"/>
    </i>
    <i r="1">
      <x v="25"/>
    </i>
    <i r="1">
      <x v="27"/>
    </i>
    <i>
      <x v="5"/>
    </i>
    <i r="1">
      <x/>
    </i>
    <i r="1">
      <x v="4"/>
    </i>
    <i r="1">
      <x v="7"/>
    </i>
    <i r="1">
      <x v="10"/>
    </i>
    <i r="1">
      <x v="13"/>
    </i>
    <i r="1">
      <x v="16"/>
    </i>
    <i r="1">
      <x v="19"/>
    </i>
    <i r="1">
      <x v="22"/>
    </i>
    <i r="1">
      <x v="25"/>
    </i>
    <i r="1">
      <x v="27"/>
    </i>
    <i>
      <x v="6"/>
    </i>
    <i r="1">
      <x v="1"/>
    </i>
    <i r="1">
      <x v="4"/>
    </i>
    <i r="1">
      <x v="7"/>
    </i>
    <i r="1">
      <x v="10"/>
    </i>
    <i r="1">
      <x v="13"/>
    </i>
    <i r="1">
      <x v="16"/>
    </i>
    <i r="1">
      <x v="19"/>
    </i>
    <i r="1">
      <x v="22"/>
    </i>
    <i r="1">
      <x v="25"/>
    </i>
    <i r="1">
      <x v="27"/>
    </i>
    <i>
      <x v="7"/>
    </i>
    <i r="1">
      <x v="1"/>
    </i>
    <i r="1">
      <x v="4"/>
    </i>
    <i r="1">
      <x v="7"/>
    </i>
    <i r="1">
      <x v="10"/>
    </i>
    <i r="1">
      <x v="13"/>
    </i>
    <i r="1">
      <x v="16"/>
    </i>
    <i r="1">
      <x v="19"/>
    </i>
    <i r="1">
      <x v="22"/>
    </i>
    <i r="1">
      <x v="25"/>
    </i>
    <i r="1">
      <x v="27"/>
    </i>
    <i>
      <x v="8"/>
    </i>
    <i r="1">
      <x v="2"/>
    </i>
    <i r="1">
      <x v="5"/>
    </i>
    <i r="1">
      <x v="9"/>
    </i>
    <i r="1">
      <x v="12"/>
    </i>
    <i r="1">
      <x v="15"/>
    </i>
    <i r="1">
      <x v="18"/>
    </i>
    <i r="1">
      <x v="21"/>
    </i>
    <i r="1">
      <x v="24"/>
    </i>
    <i r="1">
      <x v="26"/>
    </i>
    <i r="1">
      <x v="28"/>
    </i>
    <i>
      <x v="9"/>
    </i>
    <i r="1">
      <x v="2"/>
    </i>
    <i r="1">
      <x v="5"/>
    </i>
    <i r="1">
      <x v="9"/>
    </i>
    <i r="1">
      <x v="12"/>
    </i>
    <i r="1">
      <x v="15"/>
    </i>
    <i r="1">
      <x v="18"/>
    </i>
    <i r="1">
      <x v="21"/>
    </i>
    <i r="1">
      <x v="24"/>
    </i>
    <i r="1">
      <x v="26"/>
    </i>
    <i r="1">
      <x v="28"/>
    </i>
    <i>
      <x v="10"/>
    </i>
    <i r="1">
      <x v="2"/>
    </i>
    <i r="1">
      <x v="5"/>
    </i>
    <i r="1">
      <x v="9"/>
    </i>
    <i r="1">
      <x v="12"/>
    </i>
    <i r="1">
      <x v="15"/>
    </i>
    <i r="1">
      <x v="18"/>
    </i>
    <i r="1">
      <x v="21"/>
    </i>
    <i r="1">
      <x v="24"/>
    </i>
    <i r="1">
      <x v="26"/>
    </i>
    <i r="1">
      <x v="28"/>
    </i>
    <i>
      <x v="11"/>
    </i>
    <i r="1">
      <x v="2"/>
    </i>
    <i r="1">
      <x v="5"/>
    </i>
    <i r="1">
      <x v="9"/>
    </i>
    <i r="1">
      <x v="12"/>
    </i>
    <i r="1">
      <x v="15"/>
    </i>
    <i r="1">
      <x v="18"/>
    </i>
    <i r="1">
      <x v="21"/>
    </i>
    <i r="1">
      <x v="24"/>
    </i>
    <i r="1">
      <x v="26"/>
    </i>
    <i r="1">
      <x v="28"/>
    </i>
    <i>
      <x v="12"/>
    </i>
    <i r="1">
      <x v="29"/>
    </i>
    <i t="grand">
      <x/>
    </i>
  </rowItems>
  <colFields count="1">
    <field x="-2"/>
  </colFields>
  <colItems count="3">
    <i>
      <x/>
    </i>
    <i i="1">
      <x v="1"/>
    </i>
    <i i="2">
      <x v="2"/>
    </i>
  </colItems>
  <dataFields count="3">
    <dataField name="Average of RCT_cm" fld="10" subtotal="average" baseField="0" baseItem="0"/>
    <dataField name="Average of RiffleArea_m2" fld="14" subtotal="average" baseField="1" baseItem="0"/>
    <dataField name="Average of DischargeOnSampleDate_cfs" fld="30" subtotal="average" baseField="0" baseItem="0"/>
  </dataFields>
  <formats count="2">
    <format dxfId="38">
      <pivotArea outline="0" collapsedLevelsAreSubtotals="1" fieldPosition="0"/>
    </format>
    <format dxfId="37">
      <pivotArea dataOnly="0" labelOnly="1" outline="0" fieldPosition="0">
        <references count="1">
          <reference field="4294967294" count="2">
            <x v="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queryTables/queryTable1.xml><?xml version="1.0" encoding="utf-8"?>
<queryTable xmlns="http://schemas.openxmlformats.org/spreadsheetml/2006/main" name="tcp_seawall.ucsd.edu Environmental View_PoolStudy" connectionId="3" autoFormatId="16" applyNumberFormats="0" applyBorderFormats="0" applyFontFormats="0" applyPatternFormats="0" applyAlignmentFormats="0" applyWidthHeightFormats="0">
  <queryTableRefresh nextId="26">
    <queryTableFields count="25">
      <queryTableField id="1" name="Survey" tableColumnId="1"/>
      <queryTableField id="2" name="Date" tableColumnId="2"/>
      <queryTableField id="3" name="StartTime" tableColumnId="3"/>
      <queryTableField id="4" name="EndTime" tableColumnId="4"/>
      <queryTableField id="5" name="Crew" tableColumnId="5"/>
      <queryTableField id="6" name="Tributary" tableColumnId="6"/>
      <queryTableField id="7" name="Site" tableColumnId="7"/>
      <queryTableField id="8" name="SiteCode" tableColumnId="8"/>
      <queryTableField id="9" name="UnitLength" tableColumnId="9"/>
      <queryTableField id="10" name="MaxDepth" tableColumnId="10"/>
      <queryTableField id="11" name="DissolvedOxygen" tableColumnId="11"/>
      <queryTableField id="12" name="WaterTemp" tableColumnId="12"/>
      <queryTableField id="13" name="RiffleCrestThalweg" tableColumnId="13"/>
      <queryTableField id="14" name="RiffleLength" tableColumnId="14"/>
      <queryTableField id="15" name="PoolTailCrest" tableColumnId="15"/>
      <queryTableField id="16" name="RCSubstrate1" tableColumnId="16"/>
      <queryTableField id="17" name="RCSubstrate2" tableColumnId="17"/>
      <queryTableField id="18" name="Canopy" tableColumnId="18"/>
      <queryTableField id="19" name="Comments" tableColumnId="19"/>
      <queryTableField id="20" name="AlgaeCover" tableColumnId="20"/>
      <queryTableField id="21" name="AlgaeColor" tableColumnId="21"/>
      <queryTableField id="22" name="TripID" tableColumnId="22"/>
      <queryTableField id="23" name="HabitatID" tableColumnId="23"/>
      <queryTableField id="24" name="ID" tableColumnId="24"/>
      <queryTableField id="25" name="StaffDepth" tableColumnId="25"/>
    </queryTableFields>
  </queryTableRefresh>
</queryTable>
</file>

<file path=xl/queryTables/queryTable2.xml><?xml version="1.0" encoding="utf-8"?>
<queryTable xmlns="http://schemas.openxmlformats.org/spreadsheetml/2006/main" name="wsondb08a UCCE_Temporary_SQL env_PS_SnorkelCount" connectionId="1" autoFormatId="16" applyNumberFormats="0" applyBorderFormats="0" applyFontFormats="0" applyPatternFormats="0" applyAlignmentFormats="0" applyWidthHeightFormats="0">
  <queryTableRefresh nextId="67" unboundColumnsRight="1">
    <queryTableFields count="48">
      <queryTableField id="2" name="Crew" tableColumnId="2"/>
      <queryTableField id="3" name="Site" tableColumnId="3"/>
      <queryTableField id="4" name="SiteCode" tableColumnId="4"/>
      <queryTableField id="8" name="DissolvedOxygen" tableColumnId="8"/>
      <queryTableField id="9" name="WaterTemp" tableColumnId="9"/>
      <queryTableField id="10" name="Volume" tableColumnId="10"/>
      <queryTableField id="11" name="Comments" tableColumnId="11"/>
      <queryTableField id="16" name="UnitLength" tableColumnId="16"/>
      <queryTableField id="17" name="MaxDepth" tableColumnId="17"/>
      <queryTableField id="18" name="Tributary" tableColumnId="18"/>
      <queryTableField id="19" name="PoolStudyDate" tableColumnId="1"/>
      <queryTableField id="20" name="SampleNumber" tableColumnId="19"/>
      <queryTableField id="23" name="AvgWidth" tableColumnId="22"/>
      <queryTableField id="24" name="AvgDepth" tableColumnId="23"/>
      <queryTableField id="33" name="RiffleCrestThalweg" tableColumnId="5"/>
      <queryTableField id="34" name="RiffleLength" tableColumnId="6"/>
      <queryTableField id="35" name="PoolTailCrest" tableColumnId="7"/>
      <queryTableField id="36" name="Canopy" tableColumnId="12"/>
      <queryTableField id="37" name="AlgaeColor" tableColumnId="25"/>
      <queryTableField id="38" name="AlgaeCover" tableColumnId="26"/>
      <queryTableField id="39" name="RiffleAvgWidth" tableColumnId="27"/>
      <queryTableField id="40" name="RiffleAvgDepth" tableColumnId="28"/>
      <queryTableField id="41" name="Discharge_cfs" tableColumnId="29"/>
      <queryTableField id="42" name="Connected" tableColumnId="30"/>
      <queryTableField id="43" name="PoolArea" tableColumnId="31"/>
      <queryTableField id="44" name="RiffleArea" tableColumnId="32"/>
      <queryTableField id="45" name="Year" tableColumnId="33"/>
      <queryTableField id="46" name="DischargeComments" tableColumnId="34"/>
      <queryTableField id="47" name="TripID" tableColumnId="35"/>
      <queryTableField id="48" name="HabitatID" tableColumnId="36"/>
      <queryTableField id="49" name="CohoYOY_Pass1" tableColumnId="13"/>
      <queryTableField id="50" name="CohoParr_Pass1" tableColumnId="14"/>
      <queryTableField id="51" name="SteelheadYOY_Pass1" tableColumnId="15"/>
      <queryTableField id="52" name="SteelheadParr_Pass1" tableColumnId="20"/>
      <queryTableField id="53" name="Date_Pass1" tableColumnId="21"/>
      <queryTableField id="54" name="CohoYOY_Pass2" tableColumnId="24"/>
      <queryTableField id="55" name="CohoParr_Pass2" tableColumnId="37"/>
      <queryTableField id="56" name="SteelheadYOY_Pass2" tableColumnId="38"/>
      <queryTableField id="57" name="SteelheadParr_Pass2" tableColumnId="39"/>
      <queryTableField id="58" name="Date_Pass2" tableColumnId="40"/>
      <queryTableField id="59" name="Observers_Pass1" tableColumnId="41"/>
      <queryTableField id="60" name="Observers_Pass2" tableColumnId="42"/>
      <queryTableField id="61" name="Average_DO" tableColumnId="43"/>
      <queryTableField id="62" name="Average_Temperature" tableColumnId="44"/>
      <queryTableField id="63" name="Min_DO" tableColumnId="45"/>
      <queryTableField id="64" name="Max_DO" tableColumnId="46"/>
      <queryTableField id="66" name="Max_Temperature" tableColumnId="48"/>
      <queryTableField id="65" dataBound="0" tableColumnId="47"/>
    </queryTableFields>
  </queryTableRefresh>
</queryTable>
</file>

<file path=xl/queryTables/queryTable3.xml><?xml version="1.0" encoding="utf-8"?>
<queryTable xmlns="http://schemas.openxmlformats.org/spreadsheetml/2006/main" name="Environmental.accdb" connectionId="2" autoFormatId="16" applyNumberFormats="0" applyBorderFormats="0" applyFontFormats="0" applyPatternFormats="0" applyAlignmentFormats="0" applyWidthHeightFormats="0">
  <queryTableRefresh nextId="15" unboundColumnsRight="2">
    <queryTableFields count="13">
      <queryTableField id="1" name="Site" tableColumnId="1"/>
      <queryTableField id="2" name="SiteCode" tableColumnId="2"/>
      <queryTableField id="3" name="Date" tableColumnId="3"/>
      <queryTableField id="4" name="StartTime" tableColumnId="4"/>
      <queryTableField id="5" name="StaffDepth" tableColumnId="5"/>
      <queryTableField id="6" name="UnitModel" tableColumnId="6"/>
      <queryTableField id="7" name="Crew" tableColumnId="7"/>
      <queryTableField id="8" name="Comments" tableColumnId="8"/>
      <queryTableField id="9" name="WaterYear" tableColumnId="9"/>
      <queryTableField id="10" name="Discharge" tableColumnId="10"/>
      <queryTableField id="11" name="DischargeUncertainty" tableColumnId="11"/>
      <queryTableField id="12" dataBound="0" tableColumnId="12"/>
      <queryTableField id="13" dataBound="0" tableColumnId="13"/>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id="3" name="Table_tcp_seawall.ucsd.edu_Environmental_View_PoolStudy" displayName="Table_tcp_seawall.ucsd.edu_Environmental_View_PoolStudy" ref="A1:Y117" tableType="queryTable" totalsRowShown="0">
  <autoFilter ref="A1:Y117">
    <filterColumn colId="6">
      <filters>
        <filter val="PS-MIL-P4"/>
      </filters>
    </filterColumn>
  </autoFilter>
  <sortState ref="A2:Y117">
    <sortCondition ref="B1:B117"/>
  </sortState>
  <tableColumns count="25">
    <tableColumn id="1" uniqueName="1" name="Survey" queryTableFieldId="1"/>
    <tableColumn id="2" uniqueName="2" name="Date" queryTableFieldId="2"/>
    <tableColumn id="3" uniqueName="3" name="StartTime" queryTableFieldId="3"/>
    <tableColumn id="4" uniqueName="4" name="EndTime" queryTableFieldId="4"/>
    <tableColumn id="5" uniqueName="5" name="Crew" queryTableFieldId="5"/>
    <tableColumn id="6" uniqueName="6" name="Tributary" queryTableFieldId="6"/>
    <tableColumn id="7" uniqueName="7" name="Site" queryTableFieldId="7"/>
    <tableColumn id="8" uniqueName="8" name="SiteCode" queryTableFieldId="8"/>
    <tableColumn id="9" uniqueName="9" name="UnitLength" queryTableFieldId="9"/>
    <tableColumn id="10" uniqueName="10" name="MaxDepth" queryTableFieldId="10"/>
    <tableColumn id="11" uniqueName="11" name="DissolvedOxygen" queryTableFieldId="11"/>
    <tableColumn id="12" uniqueName="12" name="WaterTemp" queryTableFieldId="12"/>
    <tableColumn id="13" uniqueName="13" name="RiffleCrestThalweg" queryTableFieldId="13"/>
    <tableColumn id="14" uniqueName="14" name="RiffleLength" queryTableFieldId="14"/>
    <tableColumn id="15" uniqueName="15" name="PoolTailCrest" queryTableFieldId="15"/>
    <tableColumn id="16" uniqueName="16" name="RCSubstrate1" queryTableFieldId="16"/>
    <tableColumn id="17" uniqueName="17" name="RCSubstrate2" queryTableFieldId="17"/>
    <tableColumn id="18" uniqueName="18" name="Canopy" queryTableFieldId="18"/>
    <tableColumn id="19" uniqueName="19" name="Comments" queryTableFieldId="19"/>
    <tableColumn id="20" uniqueName="20" name="AlgaeCover" queryTableFieldId="20"/>
    <tableColumn id="21" uniqueName="21" name="AlgaeColor" queryTableFieldId="21"/>
    <tableColumn id="22" uniqueName="22" name="TripID" queryTableFieldId="22"/>
    <tableColumn id="23" uniqueName="23" name="HabitatID" queryTableFieldId="23"/>
    <tableColumn id="24" uniqueName="24" name="ID" queryTableFieldId="24"/>
    <tableColumn id="25" uniqueName="25" name="StaffDepth" queryTableFieldId="25"/>
  </tableColumns>
  <tableStyleInfo name="TableStyleMedium2" showFirstColumn="0" showLastColumn="0" showRowStripes="1" showColumnStripes="0"/>
</table>
</file>

<file path=xl/tables/table2.xml><?xml version="1.0" encoding="utf-8"?>
<table xmlns="http://schemas.openxmlformats.org/spreadsheetml/2006/main" id="1" name="Table_wsondb08a_UCCE_Temporary_SQL_env_PS_SnorkelCount" displayName="Table_wsondb08a_UCCE_Temporary_SQL_env_PS_SnorkelCount" ref="A1:AV120" tableType="queryTable" totalsRowShown="0">
  <autoFilter ref="A1:AV120"/>
  <tableColumns count="48">
    <tableColumn id="2" uniqueName="2" name="Crew" queryTableFieldId="2"/>
    <tableColumn id="3" uniqueName="3" name="Site" queryTableFieldId="3"/>
    <tableColumn id="4" uniqueName="4" name="SiteCode" queryTableFieldId="4"/>
    <tableColumn id="8" uniqueName="8" name="DissolvedOxygen" queryTableFieldId="8"/>
    <tableColumn id="9" uniqueName="9" name="WaterTemp" queryTableFieldId="9"/>
    <tableColumn id="10" uniqueName="10" name="Volume" queryTableFieldId="10"/>
    <tableColumn id="11" uniqueName="11" name="Comments" queryTableFieldId="11"/>
    <tableColumn id="16" uniqueName="16" name="UnitLength" queryTableFieldId="16"/>
    <tableColumn id="17" uniqueName="17" name="MaxDepth" queryTableFieldId="17"/>
    <tableColumn id="18" uniqueName="18" name="Tributary" queryTableFieldId="18"/>
    <tableColumn id="1" uniqueName="1" name="PoolStudyDate" queryTableFieldId="19" dataDxfId="36"/>
    <tableColumn id="19" uniqueName="19" name="SampleNumber" queryTableFieldId="20"/>
    <tableColumn id="22" uniqueName="22" name="AvgWidth" queryTableFieldId="23" dataDxfId="35"/>
    <tableColumn id="23" uniqueName="23" name="AvgDepth" queryTableFieldId="24" dataDxfId="34"/>
    <tableColumn id="5" uniqueName="5" name="RiffleCrestThalweg" queryTableFieldId="33" dataDxfId="33"/>
    <tableColumn id="6" uniqueName="6" name="RiffleLength" queryTableFieldId="34" dataDxfId="32"/>
    <tableColumn id="7" uniqueName="7" name="PoolTailCrest" queryTableFieldId="35" dataDxfId="31"/>
    <tableColumn id="12" uniqueName="12" name="Canopy" queryTableFieldId="36" dataDxfId="30"/>
    <tableColumn id="25" uniqueName="25" name="AlgaeColor" queryTableFieldId="37" dataDxfId="29"/>
    <tableColumn id="26" uniqueName="26" name="AlgaeCover" queryTableFieldId="38" dataDxfId="28"/>
    <tableColumn id="27" uniqueName="27" name="RiffleAvgWidth" queryTableFieldId="39" dataDxfId="27"/>
    <tableColumn id="28" uniqueName="28" name="RiffleAvgDepth" queryTableFieldId="40" dataDxfId="26"/>
    <tableColumn id="29" uniqueName="29" name="Discharge_cfs" queryTableFieldId="41" dataDxfId="25"/>
    <tableColumn id="30" uniqueName="30" name="Connected" queryTableFieldId="42" dataDxfId="24"/>
    <tableColumn id="31" uniqueName="31" name="PoolArea" queryTableFieldId="43" dataDxfId="23"/>
    <tableColumn id="32" uniqueName="32" name="RiffleArea" queryTableFieldId="44" dataDxfId="22"/>
    <tableColumn id="33" uniqueName="33" name="Year" queryTableFieldId="45" dataDxfId="21"/>
    <tableColumn id="34" uniqueName="34" name="DischargeComments" queryTableFieldId="46" dataDxfId="20"/>
    <tableColumn id="35" uniqueName="35" name="TripID" queryTableFieldId="47" dataDxfId="19"/>
    <tableColumn id="36" uniqueName="36" name="HabitatID" queryTableFieldId="48" dataDxfId="18"/>
    <tableColumn id="13" uniqueName="13" name="CohoYOY_Pass1" queryTableFieldId="49" dataDxfId="17"/>
    <tableColumn id="14" uniqueName="14" name="CohoParr_Pass1" queryTableFieldId="50" dataDxfId="16"/>
    <tableColumn id="15" uniqueName="15" name="SteelheadYOY_Pass1" queryTableFieldId="51" dataDxfId="15"/>
    <tableColumn id="20" uniqueName="20" name="SteelheadParr_Pass1" queryTableFieldId="52" dataDxfId="14"/>
    <tableColumn id="21" uniqueName="21" name="Date_Pass1" queryTableFieldId="53" dataDxfId="13"/>
    <tableColumn id="24" uniqueName="24" name="CohoYOY_Pass2" queryTableFieldId="54" dataDxfId="12"/>
    <tableColumn id="37" uniqueName="37" name="CohoParr_Pass2" queryTableFieldId="55" dataDxfId="11"/>
    <tableColumn id="38" uniqueName="38" name="SteelheadYOY_Pass2" queryTableFieldId="56" dataDxfId="10"/>
    <tableColumn id="39" uniqueName="39" name="SteelheadParr_Pass2" queryTableFieldId="57" dataDxfId="9"/>
    <tableColumn id="40" uniqueName="40" name="Date_Pass2" queryTableFieldId="58" dataDxfId="8"/>
    <tableColumn id="41" uniqueName="41" name="Observers_Pass1" queryTableFieldId="59" dataDxfId="7"/>
    <tableColumn id="42" uniqueName="42" name="Observers_Pass2" queryTableFieldId="60" dataDxfId="6"/>
    <tableColumn id="43" uniqueName="43" name="Average_DO" queryTableFieldId="61" dataDxfId="5"/>
    <tableColumn id="44" uniqueName="44" name="Average_Temperature" queryTableFieldId="62" dataDxfId="4"/>
    <tableColumn id="45" uniqueName="45" name="Min_DO" queryTableFieldId="63" dataDxfId="3"/>
    <tableColumn id="46" uniqueName="46" name="Max_DO" queryTableFieldId="64" dataDxfId="2"/>
    <tableColumn id="48" uniqueName="48" name="Max_Temperature" queryTableFieldId="66" dataDxfId="1"/>
    <tableColumn id="47" uniqueName="47" name="ReachType" queryTableFieldId="65" dataDxfId="0">
      <calculatedColumnFormula>VLOOKUP(Table_wsondb08a_UCCE_Temporary_SQL_env_PS_SnorkelCount[[#This Row],[Site]],SummDataTable!A:C,3,FALSE)</calculatedColumnFormula>
    </tableColumn>
  </tableColumns>
  <tableStyleInfo name="TableStyleMedium2" showFirstColumn="0" showLastColumn="0" showRowStripes="1" showColumnStripes="0"/>
</table>
</file>

<file path=xl/tables/table3.xml><?xml version="1.0" encoding="utf-8"?>
<table xmlns="http://schemas.openxmlformats.org/spreadsheetml/2006/main" id="2" name="Table_Environmental.accdb" displayName="Table_Environmental.accdb" ref="A1:M354" tableType="queryTable" totalsRowShown="0">
  <autoFilter ref="A1:M354">
    <filterColumn colId="1">
      <filters>
        <filter val="RR-GRE-014.12"/>
      </filters>
    </filterColumn>
  </autoFilter>
  <tableColumns count="13">
    <tableColumn id="1" uniqueName="1" name="Site" queryTableFieldId="1"/>
    <tableColumn id="2" uniqueName="2" name="SiteCode" queryTableFieldId="2"/>
    <tableColumn id="3" uniqueName="3" name="Date" queryTableFieldId="3" dataDxfId="39"/>
    <tableColumn id="4" uniqueName="4" name="StartTime" queryTableFieldId="4"/>
    <tableColumn id="5" uniqueName="5" name="StaffDepth" queryTableFieldId="5"/>
    <tableColumn id="6" uniqueName="6" name="UnitModel" queryTableFieldId="6"/>
    <tableColumn id="7" uniqueName="7" name="Crew" queryTableFieldId="7"/>
    <tableColumn id="8" uniqueName="8" name="Comments" queryTableFieldId="8"/>
    <tableColumn id="9" uniqueName="9" name="WaterYear" queryTableFieldId="9"/>
    <tableColumn id="10" uniqueName="10" name="Discharge" queryTableFieldId="10"/>
    <tableColumn id="11" uniqueName="11" name="DischargeUncertainty" queryTableFieldId="11"/>
    <tableColumn id="12" uniqueName="12" name="Column1" queryTableFieldId="12"/>
    <tableColumn id="13" uniqueName="13" name="Column2" queryTableFieldId="13"/>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5.bin"/><Relationship Id="rId1" Type="http://schemas.openxmlformats.org/officeDocument/2006/relationships/pivotTable" Target="../pivotTables/pivotTable2.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17"/>
  <sheetViews>
    <sheetView topLeftCell="N1" workbookViewId="0">
      <selection activeCell="K105" sqref="K105"/>
    </sheetView>
  </sheetViews>
  <sheetFormatPr defaultRowHeight="15" x14ac:dyDescent="0.25"/>
  <cols>
    <col min="1" max="2" width="10.42578125" bestFit="1" customWidth="1"/>
    <col min="3" max="3" width="11.85546875" bestFit="1" customWidth="1"/>
    <col min="4" max="4" width="11" bestFit="1" customWidth="1"/>
    <col min="5" max="5" width="11.5703125" bestFit="1" customWidth="1"/>
    <col min="6" max="6" width="18.28515625" bestFit="1" customWidth="1"/>
    <col min="7" max="7" width="10.28515625" bestFit="1" customWidth="1"/>
    <col min="8" max="8" width="14" bestFit="1" customWidth="1"/>
    <col min="9" max="9" width="13.140625" bestFit="1" customWidth="1"/>
    <col min="10" max="10" width="12.5703125" bestFit="1" customWidth="1"/>
    <col min="11" max="11" width="18.7109375" bestFit="1" customWidth="1"/>
    <col min="12" max="12" width="13.85546875" bestFit="1" customWidth="1"/>
    <col min="13" max="13" width="20.42578125" bestFit="1" customWidth="1"/>
    <col min="14" max="14" width="14.140625" bestFit="1" customWidth="1"/>
    <col min="15" max="17" width="15" bestFit="1" customWidth="1"/>
    <col min="18" max="18" width="9.85546875" bestFit="1" customWidth="1"/>
    <col min="19" max="19" width="81.140625" bestFit="1" customWidth="1"/>
    <col min="20" max="20" width="13.42578125" bestFit="1" customWidth="1"/>
    <col min="21" max="21" width="13" bestFit="1" customWidth="1"/>
    <col min="22" max="22" width="28.42578125" bestFit="1" customWidth="1"/>
    <col min="23" max="23" width="29.85546875" bestFit="1" customWidth="1"/>
    <col min="24" max="24" width="5.140625" bestFit="1" customWidth="1"/>
    <col min="25" max="25" width="12.85546875" bestFit="1" customWidth="1"/>
  </cols>
  <sheetData>
    <row r="1" spans="1:25" x14ac:dyDescent="0.25">
      <c r="A1" t="s">
        <v>515</v>
      </c>
      <c r="B1" t="s">
        <v>192</v>
      </c>
      <c r="C1" t="s">
        <v>516</v>
      </c>
      <c r="D1" t="s">
        <v>517</v>
      </c>
      <c r="E1" t="s">
        <v>33</v>
      </c>
      <c r="F1" t="s">
        <v>42</v>
      </c>
      <c r="G1" t="s">
        <v>34</v>
      </c>
      <c r="H1" t="s">
        <v>35</v>
      </c>
      <c r="I1" t="s">
        <v>40</v>
      </c>
      <c r="J1" t="s">
        <v>41</v>
      </c>
      <c r="K1" t="s">
        <v>36</v>
      </c>
      <c r="L1" t="s">
        <v>37</v>
      </c>
      <c r="M1" t="s">
        <v>136</v>
      </c>
      <c r="N1" t="s">
        <v>137</v>
      </c>
      <c r="O1" t="s">
        <v>138</v>
      </c>
      <c r="P1" t="s">
        <v>518</v>
      </c>
      <c r="Q1" t="s">
        <v>519</v>
      </c>
      <c r="R1" t="s">
        <v>139</v>
      </c>
      <c r="S1" t="s">
        <v>39</v>
      </c>
      <c r="T1" t="s">
        <v>140</v>
      </c>
      <c r="U1" t="s">
        <v>141</v>
      </c>
      <c r="V1" t="s">
        <v>236</v>
      </c>
      <c r="W1" t="s">
        <v>237</v>
      </c>
      <c r="X1" t="s">
        <v>520</v>
      </c>
      <c r="Y1" t="s">
        <v>521</v>
      </c>
    </row>
    <row r="2" spans="1:25" hidden="1" x14ac:dyDescent="0.25">
      <c r="A2" t="s">
        <v>522</v>
      </c>
      <c r="B2" t="s">
        <v>21</v>
      </c>
      <c r="C2" t="s">
        <v>523</v>
      </c>
      <c r="D2" t="s">
        <v>524</v>
      </c>
      <c r="E2" t="s">
        <v>61</v>
      </c>
      <c r="F2" t="s">
        <v>63</v>
      </c>
      <c r="G2" t="s">
        <v>4</v>
      </c>
      <c r="H2" t="s">
        <v>214</v>
      </c>
      <c r="I2">
        <v>93.8</v>
      </c>
      <c r="J2">
        <v>2.0099999999999998</v>
      </c>
      <c r="K2">
        <v>9.01</v>
      </c>
      <c r="L2">
        <v>14.9</v>
      </c>
      <c r="M2">
        <v>0.23</v>
      </c>
      <c r="N2">
        <v>31</v>
      </c>
      <c r="O2">
        <v>0.5</v>
      </c>
      <c r="P2" t="s">
        <v>525</v>
      </c>
      <c r="Q2" t="s">
        <v>526</v>
      </c>
      <c r="R2">
        <v>85</v>
      </c>
      <c r="S2" t="s">
        <v>62</v>
      </c>
      <c r="T2">
        <v>2</v>
      </c>
      <c r="U2" t="s">
        <v>142</v>
      </c>
      <c r="V2" t="s">
        <v>238</v>
      </c>
      <c r="W2" t="s">
        <v>239</v>
      </c>
      <c r="X2">
        <v>98</v>
      </c>
      <c r="Y2">
        <v>1.23</v>
      </c>
    </row>
    <row r="3" spans="1:25" hidden="1" x14ac:dyDescent="0.25">
      <c r="A3" t="s">
        <v>522</v>
      </c>
      <c r="B3" t="s">
        <v>21</v>
      </c>
      <c r="C3" t="s">
        <v>527</v>
      </c>
      <c r="D3" t="s">
        <v>528</v>
      </c>
      <c r="E3" t="s">
        <v>61</v>
      </c>
      <c r="F3" t="s">
        <v>63</v>
      </c>
      <c r="G3" t="s">
        <v>5</v>
      </c>
      <c r="H3" t="s">
        <v>215</v>
      </c>
      <c r="I3">
        <v>54.1</v>
      </c>
      <c r="J3">
        <v>2.2000000000000002</v>
      </c>
      <c r="K3">
        <v>9.18</v>
      </c>
      <c r="L3">
        <v>14.6</v>
      </c>
      <c r="N3">
        <v>12.6</v>
      </c>
      <c r="O3">
        <v>0.2</v>
      </c>
      <c r="P3" t="s">
        <v>526</v>
      </c>
      <c r="Q3" t="s">
        <v>525</v>
      </c>
      <c r="R3">
        <v>85</v>
      </c>
      <c r="S3" t="s">
        <v>71</v>
      </c>
      <c r="T3">
        <v>2</v>
      </c>
      <c r="U3" t="s">
        <v>142</v>
      </c>
      <c r="V3" t="s">
        <v>240</v>
      </c>
      <c r="W3" t="s">
        <v>241</v>
      </c>
      <c r="X3">
        <v>99</v>
      </c>
      <c r="Y3">
        <v>1.71</v>
      </c>
    </row>
    <row r="4" spans="1:25" hidden="1" x14ac:dyDescent="0.25">
      <c r="A4" t="s">
        <v>522</v>
      </c>
      <c r="B4" t="s">
        <v>20</v>
      </c>
      <c r="C4" t="s">
        <v>529</v>
      </c>
      <c r="D4" t="s">
        <v>528</v>
      </c>
      <c r="E4" t="s">
        <v>43</v>
      </c>
      <c r="F4" t="s">
        <v>63</v>
      </c>
      <c r="G4" t="s">
        <v>7</v>
      </c>
      <c r="H4" t="s">
        <v>217</v>
      </c>
      <c r="I4">
        <v>74.8</v>
      </c>
      <c r="J4">
        <v>1.68</v>
      </c>
      <c r="K4">
        <v>8.6999999999999993</v>
      </c>
      <c r="L4">
        <v>14.1</v>
      </c>
      <c r="M4">
        <v>0.32</v>
      </c>
      <c r="N4">
        <v>11.6</v>
      </c>
      <c r="O4">
        <v>0.5</v>
      </c>
      <c r="P4" t="s">
        <v>526</v>
      </c>
      <c r="Q4" t="s">
        <v>530</v>
      </c>
      <c r="R4">
        <v>90</v>
      </c>
      <c r="T4">
        <v>2</v>
      </c>
      <c r="U4" t="s">
        <v>142</v>
      </c>
      <c r="V4" t="s">
        <v>244</v>
      </c>
      <c r="W4" t="s">
        <v>245</v>
      </c>
      <c r="X4">
        <v>115</v>
      </c>
      <c r="Y4">
        <v>0.83</v>
      </c>
    </row>
    <row r="5" spans="1:25" hidden="1" x14ac:dyDescent="0.25">
      <c r="A5" t="s">
        <v>522</v>
      </c>
      <c r="B5" t="s">
        <v>20</v>
      </c>
      <c r="C5" t="s">
        <v>531</v>
      </c>
      <c r="D5" t="s">
        <v>532</v>
      </c>
      <c r="E5" t="s">
        <v>43</v>
      </c>
      <c r="F5" t="s">
        <v>63</v>
      </c>
      <c r="G5" t="s">
        <v>6</v>
      </c>
      <c r="H5" t="s">
        <v>216</v>
      </c>
      <c r="I5">
        <v>46.8</v>
      </c>
      <c r="J5">
        <v>2.0099999999999998</v>
      </c>
      <c r="K5">
        <v>8.32</v>
      </c>
      <c r="L5">
        <v>13.6</v>
      </c>
      <c r="M5">
        <v>0.23</v>
      </c>
      <c r="N5">
        <v>18.899999999999999</v>
      </c>
      <c r="O5">
        <v>0.25</v>
      </c>
      <c r="P5" t="s">
        <v>525</v>
      </c>
      <c r="Q5" t="s">
        <v>530</v>
      </c>
      <c r="R5">
        <v>95</v>
      </c>
      <c r="T5">
        <v>2</v>
      </c>
      <c r="U5" t="s">
        <v>142</v>
      </c>
      <c r="V5" t="s">
        <v>242</v>
      </c>
      <c r="W5" t="s">
        <v>243</v>
      </c>
      <c r="X5">
        <v>116</v>
      </c>
      <c r="Y5">
        <v>1.74</v>
      </c>
    </row>
    <row r="6" spans="1:25" hidden="1" x14ac:dyDescent="0.25">
      <c r="A6" t="s">
        <v>522</v>
      </c>
      <c r="B6" t="s">
        <v>19</v>
      </c>
      <c r="C6" t="s">
        <v>533</v>
      </c>
      <c r="D6" t="s">
        <v>534</v>
      </c>
      <c r="E6" t="s">
        <v>43</v>
      </c>
      <c r="F6" t="s">
        <v>85</v>
      </c>
      <c r="G6" t="s">
        <v>8</v>
      </c>
      <c r="H6" t="s">
        <v>218</v>
      </c>
      <c r="I6">
        <v>136.80000000000001</v>
      </c>
      <c r="J6">
        <v>2.0099999999999998</v>
      </c>
      <c r="K6">
        <v>8.99</v>
      </c>
      <c r="L6">
        <v>18.2</v>
      </c>
      <c r="M6">
        <v>0.52</v>
      </c>
      <c r="N6">
        <v>11.5</v>
      </c>
      <c r="O6">
        <v>0.49</v>
      </c>
      <c r="P6" t="s">
        <v>525</v>
      </c>
      <c r="Q6" t="s">
        <v>526</v>
      </c>
      <c r="R6">
        <v>85</v>
      </c>
      <c r="T6">
        <v>2</v>
      </c>
      <c r="U6" t="s">
        <v>142</v>
      </c>
      <c r="V6" t="s">
        <v>246</v>
      </c>
      <c r="W6" t="s">
        <v>247</v>
      </c>
      <c r="X6">
        <v>132</v>
      </c>
      <c r="Y6">
        <v>2.1</v>
      </c>
    </row>
    <row r="7" spans="1:25" hidden="1" x14ac:dyDescent="0.25">
      <c r="A7" t="s">
        <v>522</v>
      </c>
      <c r="B7" t="s">
        <v>19</v>
      </c>
      <c r="C7" t="s">
        <v>535</v>
      </c>
      <c r="D7" t="s">
        <v>536</v>
      </c>
      <c r="E7" t="s">
        <v>43</v>
      </c>
      <c r="F7" t="s">
        <v>85</v>
      </c>
      <c r="G7" t="s">
        <v>9</v>
      </c>
      <c r="H7" t="s">
        <v>219</v>
      </c>
      <c r="I7">
        <v>63</v>
      </c>
      <c r="J7">
        <v>2.39</v>
      </c>
      <c r="K7">
        <v>9</v>
      </c>
      <c r="L7">
        <v>16.899999999999999</v>
      </c>
      <c r="M7">
        <v>0.41</v>
      </c>
      <c r="N7">
        <v>31.2</v>
      </c>
      <c r="O7">
        <v>0.51</v>
      </c>
      <c r="P7" t="s">
        <v>525</v>
      </c>
      <c r="Q7" t="s">
        <v>530</v>
      </c>
      <c r="R7">
        <v>90</v>
      </c>
      <c r="T7">
        <v>2</v>
      </c>
      <c r="U7" t="s">
        <v>142</v>
      </c>
      <c r="V7" t="s">
        <v>248</v>
      </c>
      <c r="W7" t="s">
        <v>249</v>
      </c>
      <c r="X7">
        <v>133</v>
      </c>
      <c r="Y7">
        <v>2.3199999999999998</v>
      </c>
    </row>
    <row r="8" spans="1:25" x14ac:dyDescent="0.25">
      <c r="A8" t="s">
        <v>522</v>
      </c>
      <c r="B8" t="s">
        <v>19</v>
      </c>
      <c r="C8" t="s">
        <v>537</v>
      </c>
      <c r="D8" t="s">
        <v>538</v>
      </c>
      <c r="E8" t="s">
        <v>43</v>
      </c>
      <c r="F8" t="s">
        <v>85</v>
      </c>
      <c r="G8" t="s">
        <v>11</v>
      </c>
      <c r="H8" t="s">
        <v>221</v>
      </c>
      <c r="I8">
        <v>64.2</v>
      </c>
      <c r="J8">
        <v>3.24</v>
      </c>
      <c r="K8">
        <v>9.5</v>
      </c>
      <c r="L8">
        <v>13.1</v>
      </c>
      <c r="M8">
        <v>0.5</v>
      </c>
      <c r="N8">
        <v>42.2</v>
      </c>
      <c r="O8">
        <v>0.35</v>
      </c>
      <c r="P8" t="s">
        <v>539</v>
      </c>
      <c r="Q8" t="s">
        <v>526</v>
      </c>
      <c r="R8">
        <v>80</v>
      </c>
      <c r="T8">
        <v>2</v>
      </c>
      <c r="U8" t="s">
        <v>142</v>
      </c>
      <c r="V8" t="s">
        <v>252</v>
      </c>
      <c r="W8" t="s">
        <v>253</v>
      </c>
      <c r="X8">
        <v>134</v>
      </c>
      <c r="Y8">
        <v>2.58</v>
      </c>
    </row>
    <row r="9" spans="1:25" hidden="1" x14ac:dyDescent="0.25">
      <c r="A9" t="s">
        <v>522</v>
      </c>
      <c r="B9" t="s">
        <v>19</v>
      </c>
      <c r="C9" t="s">
        <v>540</v>
      </c>
      <c r="D9" t="s">
        <v>541</v>
      </c>
      <c r="E9" t="s">
        <v>43</v>
      </c>
      <c r="F9" t="s">
        <v>85</v>
      </c>
      <c r="G9" t="s">
        <v>10</v>
      </c>
      <c r="H9" t="s">
        <v>220</v>
      </c>
      <c r="I9">
        <v>111</v>
      </c>
      <c r="J9">
        <v>2.56</v>
      </c>
      <c r="K9">
        <v>9.91</v>
      </c>
      <c r="L9">
        <v>14.5</v>
      </c>
      <c r="M9">
        <v>0.85</v>
      </c>
      <c r="N9">
        <v>10.4</v>
      </c>
      <c r="O9">
        <v>0.4</v>
      </c>
      <c r="P9" t="s">
        <v>539</v>
      </c>
      <c r="Q9" t="s">
        <v>526</v>
      </c>
      <c r="R9">
        <v>95</v>
      </c>
      <c r="T9">
        <v>2</v>
      </c>
      <c r="U9" t="s">
        <v>142</v>
      </c>
      <c r="V9" t="s">
        <v>250</v>
      </c>
      <c r="W9" t="s">
        <v>251</v>
      </c>
      <c r="X9">
        <v>135</v>
      </c>
      <c r="Y9">
        <v>2.75</v>
      </c>
    </row>
    <row r="10" spans="1:25" hidden="1" x14ac:dyDescent="0.25">
      <c r="A10" t="s">
        <v>522</v>
      </c>
      <c r="B10" t="s">
        <v>12</v>
      </c>
      <c r="C10" t="s">
        <v>542</v>
      </c>
      <c r="D10" t="s">
        <v>543</v>
      </c>
      <c r="E10" t="s">
        <v>43</v>
      </c>
      <c r="F10" t="s">
        <v>45</v>
      </c>
      <c r="G10" t="s">
        <v>0</v>
      </c>
      <c r="H10" t="s">
        <v>212</v>
      </c>
      <c r="I10">
        <v>133.6</v>
      </c>
      <c r="J10">
        <v>3.31</v>
      </c>
      <c r="K10">
        <v>8.1199999999999992</v>
      </c>
      <c r="L10">
        <v>16.399999999999999</v>
      </c>
      <c r="M10">
        <v>0.37</v>
      </c>
      <c r="N10">
        <v>26.8</v>
      </c>
      <c r="O10">
        <v>0.34</v>
      </c>
      <c r="P10" t="s">
        <v>530</v>
      </c>
      <c r="Q10" t="s">
        <v>525</v>
      </c>
      <c r="R10">
        <v>90</v>
      </c>
      <c r="S10" t="s">
        <v>44</v>
      </c>
      <c r="T10">
        <v>1</v>
      </c>
      <c r="V10" t="s">
        <v>254</v>
      </c>
      <c r="W10" t="s">
        <v>255</v>
      </c>
      <c r="X10">
        <v>138</v>
      </c>
      <c r="Y10">
        <v>3.3</v>
      </c>
    </row>
    <row r="11" spans="1:25" hidden="1" x14ac:dyDescent="0.25">
      <c r="A11" t="s">
        <v>522</v>
      </c>
      <c r="B11" t="s">
        <v>12</v>
      </c>
      <c r="C11" t="s">
        <v>544</v>
      </c>
      <c r="D11" t="s">
        <v>545</v>
      </c>
      <c r="E11" t="s">
        <v>43</v>
      </c>
      <c r="F11" t="s">
        <v>45</v>
      </c>
      <c r="G11" t="s">
        <v>1</v>
      </c>
      <c r="H11" t="s">
        <v>211</v>
      </c>
      <c r="I11">
        <v>84.9</v>
      </c>
      <c r="J11">
        <v>1.85</v>
      </c>
      <c r="K11">
        <v>7.48</v>
      </c>
      <c r="L11">
        <v>15.4</v>
      </c>
      <c r="M11">
        <v>0.38</v>
      </c>
      <c r="N11">
        <v>42.5</v>
      </c>
      <c r="O11">
        <v>0.36</v>
      </c>
      <c r="P11" t="s">
        <v>526</v>
      </c>
      <c r="Q11" t="s">
        <v>525</v>
      </c>
      <c r="R11">
        <v>80</v>
      </c>
      <c r="T11">
        <v>1</v>
      </c>
      <c r="V11" t="s">
        <v>256</v>
      </c>
      <c r="W11" t="s">
        <v>257</v>
      </c>
      <c r="X11">
        <v>139</v>
      </c>
      <c r="Y11">
        <v>1.94</v>
      </c>
    </row>
    <row r="12" spans="1:25" hidden="1" x14ac:dyDescent="0.25">
      <c r="A12" t="s">
        <v>522</v>
      </c>
      <c r="B12" t="s">
        <v>12</v>
      </c>
      <c r="C12" t="s">
        <v>546</v>
      </c>
      <c r="D12" t="s">
        <v>547</v>
      </c>
      <c r="E12" t="s">
        <v>43</v>
      </c>
      <c r="F12" t="s">
        <v>45</v>
      </c>
      <c r="G12" t="s">
        <v>3</v>
      </c>
      <c r="H12" t="s">
        <v>213</v>
      </c>
      <c r="I12">
        <v>123</v>
      </c>
      <c r="J12">
        <v>3.18</v>
      </c>
      <c r="K12">
        <v>9.58</v>
      </c>
      <c r="L12">
        <v>14.1</v>
      </c>
      <c r="M12">
        <v>0.51</v>
      </c>
      <c r="N12">
        <v>23</v>
      </c>
      <c r="O12">
        <v>0.3</v>
      </c>
      <c r="P12" t="s">
        <v>539</v>
      </c>
      <c r="Q12" t="s">
        <v>526</v>
      </c>
      <c r="R12">
        <v>95</v>
      </c>
      <c r="T12">
        <v>1</v>
      </c>
      <c r="V12" t="s">
        <v>260</v>
      </c>
      <c r="W12" t="s">
        <v>261</v>
      </c>
      <c r="X12">
        <v>140</v>
      </c>
      <c r="Y12">
        <v>2.19</v>
      </c>
    </row>
    <row r="13" spans="1:25" hidden="1" x14ac:dyDescent="0.25">
      <c r="A13" t="s">
        <v>522</v>
      </c>
      <c r="B13" t="s">
        <v>12</v>
      </c>
      <c r="C13" t="s">
        <v>548</v>
      </c>
      <c r="D13" t="s">
        <v>549</v>
      </c>
      <c r="E13" t="s">
        <v>43</v>
      </c>
      <c r="F13" t="s">
        <v>45</v>
      </c>
      <c r="G13" t="s">
        <v>2</v>
      </c>
      <c r="H13" t="s">
        <v>468</v>
      </c>
      <c r="I13">
        <v>80.2</v>
      </c>
      <c r="J13">
        <v>1.71</v>
      </c>
      <c r="K13">
        <v>8.5399999999999991</v>
      </c>
      <c r="L13">
        <v>14.3</v>
      </c>
      <c r="M13">
        <v>0.66</v>
      </c>
      <c r="N13">
        <v>49</v>
      </c>
      <c r="O13">
        <v>0.56000000000000005</v>
      </c>
      <c r="P13" t="s">
        <v>539</v>
      </c>
      <c r="Q13" t="s">
        <v>526</v>
      </c>
      <c r="R13">
        <v>90</v>
      </c>
      <c r="S13" t="s">
        <v>57</v>
      </c>
      <c r="T13">
        <v>1</v>
      </c>
      <c r="V13" t="s">
        <v>258</v>
      </c>
      <c r="W13" t="s">
        <v>259</v>
      </c>
      <c r="X13">
        <v>141</v>
      </c>
      <c r="Y13">
        <v>1.71</v>
      </c>
    </row>
    <row r="14" spans="1:25" hidden="1" x14ac:dyDescent="0.25">
      <c r="A14" t="s">
        <v>522</v>
      </c>
      <c r="B14" t="s">
        <v>22</v>
      </c>
      <c r="C14" t="s">
        <v>550</v>
      </c>
      <c r="D14" t="s">
        <v>551</v>
      </c>
      <c r="E14" t="s">
        <v>64</v>
      </c>
      <c r="F14" t="s">
        <v>63</v>
      </c>
      <c r="G14" t="s">
        <v>7</v>
      </c>
      <c r="H14" t="s">
        <v>217</v>
      </c>
      <c r="I14">
        <v>74.8</v>
      </c>
      <c r="J14">
        <v>1.61</v>
      </c>
      <c r="K14">
        <v>8.48</v>
      </c>
      <c r="L14">
        <v>18.2</v>
      </c>
      <c r="M14">
        <v>0.36</v>
      </c>
      <c r="N14">
        <v>11.6</v>
      </c>
      <c r="O14">
        <v>0.15</v>
      </c>
      <c r="T14">
        <v>2</v>
      </c>
      <c r="U14" t="s">
        <v>142</v>
      </c>
      <c r="V14" t="s">
        <v>268</v>
      </c>
      <c r="W14" t="s">
        <v>269</v>
      </c>
      <c r="X14">
        <v>185</v>
      </c>
      <c r="Y14">
        <v>0.74</v>
      </c>
    </row>
    <row r="15" spans="1:25" hidden="1" x14ac:dyDescent="0.25">
      <c r="A15" t="s">
        <v>522</v>
      </c>
      <c r="B15" t="s">
        <v>22</v>
      </c>
      <c r="C15" t="s">
        <v>552</v>
      </c>
      <c r="D15" t="s">
        <v>553</v>
      </c>
      <c r="E15" t="s">
        <v>64</v>
      </c>
      <c r="F15" t="s">
        <v>63</v>
      </c>
      <c r="G15" t="s">
        <v>6</v>
      </c>
      <c r="H15" t="s">
        <v>216</v>
      </c>
      <c r="I15">
        <v>46.8</v>
      </c>
      <c r="J15">
        <v>2.19</v>
      </c>
      <c r="K15">
        <v>7.33</v>
      </c>
      <c r="L15">
        <v>17.5</v>
      </c>
      <c r="M15">
        <v>0.18</v>
      </c>
      <c r="N15">
        <v>18.899999999999999</v>
      </c>
      <c r="O15">
        <v>0.17</v>
      </c>
      <c r="T15">
        <v>2</v>
      </c>
      <c r="U15" t="s">
        <v>142</v>
      </c>
      <c r="V15" t="s">
        <v>266</v>
      </c>
      <c r="W15" t="s">
        <v>267</v>
      </c>
      <c r="X15">
        <v>186</v>
      </c>
      <c r="Y15">
        <v>1.7</v>
      </c>
    </row>
    <row r="16" spans="1:25" hidden="1" x14ac:dyDescent="0.25">
      <c r="A16" t="s">
        <v>522</v>
      </c>
      <c r="B16" t="s">
        <v>22</v>
      </c>
      <c r="C16" t="s">
        <v>554</v>
      </c>
      <c r="D16" t="s">
        <v>555</v>
      </c>
      <c r="E16" t="s">
        <v>64</v>
      </c>
      <c r="F16" t="s">
        <v>63</v>
      </c>
      <c r="G16" t="s">
        <v>5</v>
      </c>
      <c r="H16" t="s">
        <v>215</v>
      </c>
      <c r="I16">
        <v>54.1</v>
      </c>
      <c r="J16">
        <v>2.1</v>
      </c>
      <c r="K16">
        <v>9.57</v>
      </c>
      <c r="L16">
        <v>18.7</v>
      </c>
      <c r="M16">
        <v>0.26</v>
      </c>
      <c r="N16">
        <v>12.6</v>
      </c>
      <c r="O16">
        <v>0.16</v>
      </c>
      <c r="S16" t="s">
        <v>72</v>
      </c>
      <c r="T16">
        <v>5</v>
      </c>
      <c r="U16" t="s">
        <v>142</v>
      </c>
      <c r="V16" t="s">
        <v>264</v>
      </c>
      <c r="W16" t="s">
        <v>265</v>
      </c>
      <c r="X16">
        <v>187</v>
      </c>
      <c r="Y16">
        <v>1.64</v>
      </c>
    </row>
    <row r="17" spans="1:25" hidden="1" x14ac:dyDescent="0.25">
      <c r="A17" t="s">
        <v>522</v>
      </c>
      <c r="B17" t="s">
        <v>22</v>
      </c>
      <c r="C17" t="s">
        <v>556</v>
      </c>
      <c r="D17" t="s">
        <v>557</v>
      </c>
      <c r="E17" t="s">
        <v>64</v>
      </c>
      <c r="F17" t="s">
        <v>63</v>
      </c>
      <c r="G17" t="s">
        <v>4</v>
      </c>
      <c r="H17" t="s">
        <v>214</v>
      </c>
      <c r="I17">
        <v>93.8</v>
      </c>
      <c r="J17">
        <v>1.96</v>
      </c>
      <c r="K17">
        <v>7.91</v>
      </c>
      <c r="L17">
        <v>17.399999999999999</v>
      </c>
      <c r="M17">
        <v>0.16</v>
      </c>
      <c r="N17">
        <v>31</v>
      </c>
      <c r="O17">
        <v>0.36</v>
      </c>
      <c r="T17">
        <v>2</v>
      </c>
      <c r="U17" t="s">
        <v>142</v>
      </c>
      <c r="V17" t="s">
        <v>262</v>
      </c>
      <c r="W17" t="s">
        <v>263</v>
      </c>
      <c r="X17">
        <v>188</v>
      </c>
      <c r="Y17">
        <v>1.1100000000000001</v>
      </c>
    </row>
    <row r="18" spans="1:25" hidden="1" x14ac:dyDescent="0.25">
      <c r="A18" t="s">
        <v>522</v>
      </c>
      <c r="B18" t="s">
        <v>28</v>
      </c>
      <c r="C18" t="s">
        <v>558</v>
      </c>
      <c r="D18" t="s">
        <v>559</v>
      </c>
      <c r="E18" t="s">
        <v>84</v>
      </c>
      <c r="F18" t="s">
        <v>85</v>
      </c>
      <c r="G18" t="s">
        <v>9</v>
      </c>
      <c r="H18" t="s">
        <v>219</v>
      </c>
      <c r="I18">
        <v>63</v>
      </c>
      <c r="J18">
        <v>2.2599999999999998</v>
      </c>
      <c r="K18">
        <v>8.59</v>
      </c>
      <c r="L18">
        <v>20.7</v>
      </c>
      <c r="M18">
        <v>0.31</v>
      </c>
      <c r="N18">
        <v>31.2</v>
      </c>
      <c r="O18">
        <v>0.33</v>
      </c>
      <c r="T18">
        <v>2</v>
      </c>
      <c r="U18" t="s">
        <v>142</v>
      </c>
      <c r="V18" t="s">
        <v>272</v>
      </c>
      <c r="W18" t="s">
        <v>273</v>
      </c>
      <c r="X18">
        <v>192</v>
      </c>
      <c r="Y18">
        <v>2.2200000000000002</v>
      </c>
    </row>
    <row r="19" spans="1:25" hidden="1" x14ac:dyDescent="0.25">
      <c r="A19" t="s">
        <v>522</v>
      </c>
      <c r="B19" t="s">
        <v>28</v>
      </c>
      <c r="C19" t="s">
        <v>560</v>
      </c>
      <c r="D19" t="s">
        <v>561</v>
      </c>
      <c r="E19" t="s">
        <v>84</v>
      </c>
      <c r="F19" t="s">
        <v>85</v>
      </c>
      <c r="G19" t="s">
        <v>8</v>
      </c>
      <c r="H19" t="s">
        <v>218</v>
      </c>
      <c r="I19">
        <v>136.80000000000001</v>
      </c>
      <c r="J19">
        <v>1.93</v>
      </c>
      <c r="K19">
        <v>9.11</v>
      </c>
      <c r="L19">
        <v>20.5</v>
      </c>
      <c r="M19">
        <v>0.48</v>
      </c>
      <c r="N19">
        <v>11.5</v>
      </c>
      <c r="O19">
        <v>0.42</v>
      </c>
      <c r="T19">
        <v>2</v>
      </c>
      <c r="U19" t="s">
        <v>143</v>
      </c>
      <c r="V19" t="s">
        <v>270</v>
      </c>
      <c r="W19" t="s">
        <v>271</v>
      </c>
      <c r="X19">
        <v>193</v>
      </c>
      <c r="Y19">
        <v>2.04</v>
      </c>
    </row>
    <row r="20" spans="1:25" hidden="1" x14ac:dyDescent="0.25">
      <c r="A20" t="s">
        <v>522</v>
      </c>
      <c r="B20" t="s">
        <v>28</v>
      </c>
      <c r="C20" t="s">
        <v>562</v>
      </c>
      <c r="D20" t="s">
        <v>563</v>
      </c>
      <c r="E20" t="s">
        <v>84</v>
      </c>
      <c r="F20" t="s">
        <v>85</v>
      </c>
      <c r="G20" t="s">
        <v>10</v>
      </c>
      <c r="H20" t="s">
        <v>220</v>
      </c>
      <c r="I20">
        <v>111</v>
      </c>
      <c r="J20">
        <v>2.72</v>
      </c>
      <c r="K20">
        <v>9.5500000000000007</v>
      </c>
      <c r="L20">
        <v>18.3</v>
      </c>
      <c r="M20">
        <v>0.72</v>
      </c>
      <c r="N20">
        <v>10.4</v>
      </c>
      <c r="O20">
        <v>0.42</v>
      </c>
      <c r="T20">
        <v>1</v>
      </c>
      <c r="V20" t="s">
        <v>274</v>
      </c>
      <c r="W20" t="s">
        <v>275</v>
      </c>
      <c r="X20">
        <v>194</v>
      </c>
      <c r="Y20">
        <v>2.69</v>
      </c>
    </row>
    <row r="21" spans="1:25" x14ac:dyDescent="0.25">
      <c r="A21" t="s">
        <v>522</v>
      </c>
      <c r="B21" t="s">
        <v>28</v>
      </c>
      <c r="C21" t="s">
        <v>564</v>
      </c>
      <c r="D21" t="s">
        <v>565</v>
      </c>
      <c r="E21" t="s">
        <v>84</v>
      </c>
      <c r="F21" t="s">
        <v>85</v>
      </c>
      <c r="G21" t="s">
        <v>11</v>
      </c>
      <c r="H21" t="s">
        <v>221</v>
      </c>
      <c r="I21">
        <v>64.2</v>
      </c>
      <c r="J21">
        <v>3.19</v>
      </c>
      <c r="K21">
        <v>9.33</v>
      </c>
      <c r="L21">
        <v>16</v>
      </c>
      <c r="M21">
        <v>0.56000000000000005</v>
      </c>
      <c r="N21">
        <v>42.2</v>
      </c>
      <c r="O21">
        <v>0.3</v>
      </c>
      <c r="S21" t="s">
        <v>91</v>
      </c>
      <c r="T21">
        <v>2</v>
      </c>
      <c r="U21" t="s">
        <v>142</v>
      </c>
      <c r="V21" t="s">
        <v>276</v>
      </c>
      <c r="W21" t="s">
        <v>277</v>
      </c>
      <c r="X21">
        <v>195</v>
      </c>
      <c r="Y21">
        <v>2.56</v>
      </c>
    </row>
    <row r="22" spans="1:25" hidden="1" x14ac:dyDescent="0.25">
      <c r="A22" t="s">
        <v>522</v>
      </c>
      <c r="B22" t="s">
        <v>13</v>
      </c>
      <c r="C22" t="s">
        <v>566</v>
      </c>
      <c r="D22" t="s">
        <v>567</v>
      </c>
      <c r="E22" t="s">
        <v>46</v>
      </c>
      <c r="F22" t="s">
        <v>45</v>
      </c>
      <c r="G22" t="s">
        <v>0</v>
      </c>
      <c r="H22" t="s">
        <v>212</v>
      </c>
      <c r="I22">
        <v>133.6</v>
      </c>
      <c r="J22">
        <v>3.17</v>
      </c>
      <c r="K22">
        <v>8.16</v>
      </c>
      <c r="L22">
        <v>17.600000000000001</v>
      </c>
      <c r="M22">
        <v>0.32</v>
      </c>
      <c r="N22">
        <v>26.8</v>
      </c>
      <c r="O22">
        <v>0.28999999999999998</v>
      </c>
      <c r="S22" t="s">
        <v>47</v>
      </c>
      <c r="T22">
        <v>1</v>
      </c>
      <c r="U22" t="s">
        <v>142</v>
      </c>
      <c r="V22" t="s">
        <v>278</v>
      </c>
      <c r="W22" t="s">
        <v>279</v>
      </c>
      <c r="X22">
        <v>213</v>
      </c>
      <c r="Y22">
        <v>3.28</v>
      </c>
    </row>
    <row r="23" spans="1:25" hidden="1" x14ac:dyDescent="0.25">
      <c r="A23" t="s">
        <v>522</v>
      </c>
      <c r="B23" t="s">
        <v>13</v>
      </c>
      <c r="C23" t="s">
        <v>568</v>
      </c>
      <c r="D23" t="s">
        <v>552</v>
      </c>
      <c r="E23" t="s">
        <v>46</v>
      </c>
      <c r="F23" t="s">
        <v>45</v>
      </c>
      <c r="G23" t="s">
        <v>1</v>
      </c>
      <c r="H23" t="s">
        <v>211</v>
      </c>
      <c r="I23">
        <v>84.9</v>
      </c>
      <c r="J23">
        <v>1.86</v>
      </c>
      <c r="K23">
        <v>6.53</v>
      </c>
      <c r="L23">
        <v>17.100000000000001</v>
      </c>
      <c r="M23">
        <v>0.32</v>
      </c>
      <c r="N23">
        <v>42.5</v>
      </c>
      <c r="O23">
        <v>0.3</v>
      </c>
      <c r="S23" t="s">
        <v>52</v>
      </c>
      <c r="T23">
        <v>2</v>
      </c>
      <c r="U23" t="s">
        <v>143</v>
      </c>
      <c r="V23" t="s">
        <v>280</v>
      </c>
      <c r="W23" t="s">
        <v>281</v>
      </c>
      <c r="X23">
        <v>214</v>
      </c>
      <c r="Y23">
        <v>1.88</v>
      </c>
    </row>
    <row r="24" spans="1:25" hidden="1" x14ac:dyDescent="0.25">
      <c r="A24" t="s">
        <v>522</v>
      </c>
      <c r="B24" t="s">
        <v>13</v>
      </c>
      <c r="C24" t="s">
        <v>569</v>
      </c>
      <c r="D24" t="s">
        <v>570</v>
      </c>
      <c r="E24" t="s">
        <v>46</v>
      </c>
      <c r="F24" t="s">
        <v>45</v>
      </c>
      <c r="G24" t="s">
        <v>2</v>
      </c>
      <c r="H24" t="s">
        <v>468</v>
      </c>
      <c r="I24">
        <v>80.2</v>
      </c>
      <c r="J24">
        <v>1.6</v>
      </c>
      <c r="K24">
        <v>8.83</v>
      </c>
      <c r="L24">
        <v>17.2</v>
      </c>
      <c r="M24">
        <v>0.61</v>
      </c>
      <c r="N24">
        <v>49</v>
      </c>
      <c r="O24">
        <v>0.54</v>
      </c>
      <c r="S24" t="s">
        <v>58</v>
      </c>
      <c r="T24">
        <v>2</v>
      </c>
      <c r="U24" t="s">
        <v>142</v>
      </c>
      <c r="V24" t="s">
        <v>282</v>
      </c>
      <c r="W24" t="s">
        <v>283</v>
      </c>
      <c r="X24">
        <v>215</v>
      </c>
      <c r="Y24">
        <v>1.7</v>
      </c>
    </row>
    <row r="25" spans="1:25" hidden="1" x14ac:dyDescent="0.25">
      <c r="A25" t="s">
        <v>522</v>
      </c>
      <c r="B25" t="s">
        <v>13</v>
      </c>
      <c r="C25" t="s">
        <v>571</v>
      </c>
      <c r="D25" t="s">
        <v>557</v>
      </c>
      <c r="E25" t="s">
        <v>59</v>
      </c>
      <c r="F25" t="s">
        <v>45</v>
      </c>
      <c r="G25" t="s">
        <v>3</v>
      </c>
      <c r="H25" t="s">
        <v>213</v>
      </c>
      <c r="I25">
        <v>123</v>
      </c>
      <c r="J25">
        <v>3.14</v>
      </c>
      <c r="K25">
        <v>9.5</v>
      </c>
      <c r="L25">
        <v>15.1</v>
      </c>
      <c r="M25">
        <v>0.49</v>
      </c>
      <c r="N25">
        <v>23</v>
      </c>
      <c r="O25">
        <v>0.26</v>
      </c>
      <c r="T25">
        <v>2</v>
      </c>
      <c r="U25" t="s">
        <v>142</v>
      </c>
      <c r="V25" t="s">
        <v>284</v>
      </c>
      <c r="W25" t="s">
        <v>285</v>
      </c>
      <c r="X25">
        <v>216</v>
      </c>
      <c r="Y25">
        <v>2.15</v>
      </c>
    </row>
    <row r="26" spans="1:25" hidden="1" x14ac:dyDescent="0.25">
      <c r="A26" t="s">
        <v>522</v>
      </c>
      <c r="B26" t="s">
        <v>23</v>
      </c>
      <c r="C26" t="s">
        <v>572</v>
      </c>
      <c r="D26" t="s">
        <v>573</v>
      </c>
      <c r="E26" t="s">
        <v>48</v>
      </c>
      <c r="F26" t="s">
        <v>63</v>
      </c>
      <c r="G26" t="s">
        <v>7</v>
      </c>
      <c r="H26" t="s">
        <v>217</v>
      </c>
      <c r="I26">
        <v>74.8</v>
      </c>
      <c r="J26">
        <v>1.7</v>
      </c>
      <c r="K26">
        <v>7.42</v>
      </c>
      <c r="L26">
        <v>17.899999999999999</v>
      </c>
      <c r="M26">
        <v>0.26</v>
      </c>
      <c r="N26">
        <v>11.6</v>
      </c>
      <c r="O26">
        <v>0.12</v>
      </c>
      <c r="T26">
        <v>2</v>
      </c>
      <c r="U26" t="s">
        <v>142</v>
      </c>
      <c r="V26" t="s">
        <v>292</v>
      </c>
      <c r="W26" t="s">
        <v>293</v>
      </c>
      <c r="X26">
        <v>235</v>
      </c>
      <c r="Y26">
        <v>0.72</v>
      </c>
    </row>
    <row r="27" spans="1:25" hidden="1" x14ac:dyDescent="0.25">
      <c r="A27" t="s">
        <v>522</v>
      </c>
      <c r="B27" t="s">
        <v>23</v>
      </c>
      <c r="C27" t="s">
        <v>574</v>
      </c>
      <c r="D27" t="s">
        <v>575</v>
      </c>
      <c r="E27" t="s">
        <v>78</v>
      </c>
      <c r="F27" t="s">
        <v>63</v>
      </c>
      <c r="G27" t="s">
        <v>6</v>
      </c>
      <c r="H27" t="s">
        <v>216</v>
      </c>
      <c r="I27">
        <v>46.8</v>
      </c>
      <c r="J27">
        <v>2.12</v>
      </c>
      <c r="K27">
        <v>5.9</v>
      </c>
      <c r="L27">
        <v>17.399999999999999</v>
      </c>
      <c r="M27">
        <v>0.15</v>
      </c>
      <c r="N27">
        <v>18.899999999999999</v>
      </c>
      <c r="O27">
        <v>0.18</v>
      </c>
      <c r="T27">
        <v>2</v>
      </c>
      <c r="U27" t="s">
        <v>142</v>
      </c>
      <c r="V27" t="s">
        <v>286</v>
      </c>
      <c r="W27" t="s">
        <v>287</v>
      </c>
      <c r="X27">
        <v>236</v>
      </c>
      <c r="Y27">
        <v>1.68</v>
      </c>
    </row>
    <row r="28" spans="1:25" hidden="1" x14ac:dyDescent="0.25">
      <c r="A28" t="s">
        <v>522</v>
      </c>
      <c r="B28" t="s">
        <v>23</v>
      </c>
      <c r="C28" t="s">
        <v>576</v>
      </c>
      <c r="D28" t="s">
        <v>577</v>
      </c>
      <c r="E28" t="s">
        <v>48</v>
      </c>
      <c r="F28" t="s">
        <v>63</v>
      </c>
      <c r="G28" t="s">
        <v>5</v>
      </c>
      <c r="H28" t="s">
        <v>215</v>
      </c>
      <c r="I28">
        <v>54.1</v>
      </c>
      <c r="J28">
        <v>2.0699999999999998</v>
      </c>
      <c r="K28">
        <v>7.22</v>
      </c>
      <c r="L28">
        <v>16.899999999999999</v>
      </c>
      <c r="M28">
        <v>0.22</v>
      </c>
      <c r="N28">
        <v>12.6</v>
      </c>
      <c r="O28">
        <v>0.13</v>
      </c>
      <c r="T28">
        <v>4</v>
      </c>
      <c r="U28" t="s">
        <v>142</v>
      </c>
      <c r="V28" t="s">
        <v>290</v>
      </c>
      <c r="W28" t="s">
        <v>291</v>
      </c>
      <c r="X28">
        <v>237</v>
      </c>
      <c r="Y28">
        <v>1.61</v>
      </c>
    </row>
    <row r="29" spans="1:25" hidden="1" x14ac:dyDescent="0.25">
      <c r="A29" t="s">
        <v>522</v>
      </c>
      <c r="B29" t="s">
        <v>23</v>
      </c>
      <c r="C29" t="s">
        <v>578</v>
      </c>
      <c r="D29" t="s">
        <v>579</v>
      </c>
      <c r="E29" t="s">
        <v>48</v>
      </c>
      <c r="F29" t="s">
        <v>63</v>
      </c>
      <c r="G29" t="s">
        <v>4</v>
      </c>
      <c r="H29" t="s">
        <v>214</v>
      </c>
      <c r="I29">
        <v>93.8</v>
      </c>
      <c r="J29">
        <v>1.94</v>
      </c>
      <c r="K29">
        <v>7.32</v>
      </c>
      <c r="L29">
        <v>16.7</v>
      </c>
      <c r="M29">
        <v>0.15</v>
      </c>
      <c r="N29">
        <v>31</v>
      </c>
      <c r="O29">
        <v>0.28000000000000003</v>
      </c>
      <c r="T29">
        <v>2</v>
      </c>
      <c r="U29" t="s">
        <v>142</v>
      </c>
      <c r="V29" t="s">
        <v>288</v>
      </c>
      <c r="W29" t="s">
        <v>289</v>
      </c>
      <c r="X29">
        <v>238</v>
      </c>
      <c r="Y29">
        <v>1.01</v>
      </c>
    </row>
    <row r="30" spans="1:25" hidden="1" x14ac:dyDescent="0.25">
      <c r="A30" t="s">
        <v>522</v>
      </c>
      <c r="B30" t="s">
        <v>14</v>
      </c>
      <c r="C30" t="s">
        <v>580</v>
      </c>
      <c r="D30" t="s">
        <v>581</v>
      </c>
      <c r="E30" t="s">
        <v>48</v>
      </c>
      <c r="F30" t="s">
        <v>45</v>
      </c>
      <c r="G30" t="s">
        <v>3</v>
      </c>
      <c r="H30" t="s">
        <v>213</v>
      </c>
      <c r="I30">
        <v>123</v>
      </c>
      <c r="J30">
        <v>3.12</v>
      </c>
      <c r="K30">
        <v>9.19</v>
      </c>
      <c r="L30">
        <v>17.600000000000001</v>
      </c>
      <c r="M30">
        <v>0.4</v>
      </c>
      <c r="N30">
        <v>23</v>
      </c>
      <c r="O30">
        <v>0.28999999999999998</v>
      </c>
      <c r="T30">
        <v>2</v>
      </c>
      <c r="U30" t="s">
        <v>142</v>
      </c>
      <c r="V30" t="s">
        <v>300</v>
      </c>
      <c r="W30" t="s">
        <v>301</v>
      </c>
      <c r="X30">
        <v>243</v>
      </c>
      <c r="Y30">
        <v>2.1</v>
      </c>
    </row>
    <row r="31" spans="1:25" hidden="1" x14ac:dyDescent="0.25">
      <c r="A31" t="s">
        <v>522</v>
      </c>
      <c r="B31" t="s">
        <v>14</v>
      </c>
      <c r="C31" t="s">
        <v>569</v>
      </c>
      <c r="D31" t="s">
        <v>535</v>
      </c>
      <c r="E31" t="s">
        <v>48</v>
      </c>
      <c r="F31" t="s">
        <v>45</v>
      </c>
      <c r="G31" t="s">
        <v>2</v>
      </c>
      <c r="H31" t="s">
        <v>468</v>
      </c>
      <c r="I31">
        <v>80.2</v>
      </c>
      <c r="J31">
        <v>1.64</v>
      </c>
      <c r="K31">
        <v>8.2100000000000009</v>
      </c>
      <c r="L31">
        <v>18.2</v>
      </c>
      <c r="M31">
        <v>0.51</v>
      </c>
      <c r="N31">
        <v>49</v>
      </c>
      <c r="O31">
        <v>0.51</v>
      </c>
      <c r="T31">
        <v>2</v>
      </c>
      <c r="U31" t="s">
        <v>142</v>
      </c>
      <c r="V31" t="s">
        <v>298</v>
      </c>
      <c r="W31" t="s">
        <v>299</v>
      </c>
      <c r="X31">
        <v>244</v>
      </c>
      <c r="Y31">
        <v>1.64</v>
      </c>
    </row>
    <row r="32" spans="1:25" hidden="1" x14ac:dyDescent="0.25">
      <c r="A32" t="s">
        <v>522</v>
      </c>
      <c r="B32" t="s">
        <v>14</v>
      </c>
      <c r="C32" t="s">
        <v>582</v>
      </c>
      <c r="D32" t="s">
        <v>583</v>
      </c>
      <c r="E32" t="s">
        <v>48</v>
      </c>
      <c r="F32" t="s">
        <v>45</v>
      </c>
      <c r="G32" t="s">
        <v>0</v>
      </c>
      <c r="H32" t="s">
        <v>212</v>
      </c>
      <c r="I32">
        <v>133.6</v>
      </c>
      <c r="J32">
        <v>3.18</v>
      </c>
      <c r="K32">
        <v>7.02</v>
      </c>
      <c r="L32">
        <v>15.4</v>
      </c>
      <c r="M32">
        <v>0.23</v>
      </c>
      <c r="N32">
        <v>26.8</v>
      </c>
      <c r="O32">
        <v>0.21</v>
      </c>
      <c r="T32">
        <v>2</v>
      </c>
      <c r="U32" t="s">
        <v>142</v>
      </c>
      <c r="V32" t="s">
        <v>294</v>
      </c>
      <c r="W32" t="s">
        <v>295</v>
      </c>
      <c r="X32">
        <v>245</v>
      </c>
      <c r="Y32">
        <v>3.18</v>
      </c>
    </row>
    <row r="33" spans="1:25" hidden="1" x14ac:dyDescent="0.25">
      <c r="A33" t="s">
        <v>522</v>
      </c>
      <c r="B33" t="s">
        <v>14</v>
      </c>
      <c r="C33" t="s">
        <v>584</v>
      </c>
      <c r="D33" t="s">
        <v>585</v>
      </c>
      <c r="E33" t="s">
        <v>48</v>
      </c>
      <c r="F33" t="s">
        <v>45</v>
      </c>
      <c r="G33" t="s">
        <v>1</v>
      </c>
      <c r="H33" t="s">
        <v>211</v>
      </c>
      <c r="I33">
        <v>84.9</v>
      </c>
      <c r="J33">
        <v>1.8</v>
      </c>
      <c r="K33">
        <v>4.47</v>
      </c>
      <c r="L33">
        <v>16.7</v>
      </c>
      <c r="M33">
        <v>0.24</v>
      </c>
      <c r="N33">
        <v>42.5</v>
      </c>
      <c r="O33">
        <v>0.23</v>
      </c>
      <c r="S33" t="s">
        <v>53</v>
      </c>
      <c r="T33">
        <v>3</v>
      </c>
      <c r="U33" t="s">
        <v>142</v>
      </c>
      <c r="V33" t="s">
        <v>296</v>
      </c>
      <c r="W33" t="s">
        <v>297</v>
      </c>
      <c r="X33">
        <v>246</v>
      </c>
      <c r="Y33">
        <v>1.8</v>
      </c>
    </row>
    <row r="34" spans="1:25" hidden="1" x14ac:dyDescent="0.25">
      <c r="A34" t="s">
        <v>522</v>
      </c>
      <c r="B34" t="s">
        <v>29</v>
      </c>
      <c r="C34" t="s">
        <v>586</v>
      </c>
      <c r="D34" t="s">
        <v>587</v>
      </c>
      <c r="E34" t="s">
        <v>86</v>
      </c>
      <c r="F34" t="s">
        <v>85</v>
      </c>
      <c r="G34" t="s">
        <v>9</v>
      </c>
      <c r="H34" t="s">
        <v>219</v>
      </c>
      <c r="I34">
        <v>63</v>
      </c>
      <c r="J34">
        <v>2.17</v>
      </c>
      <c r="K34">
        <v>8.1999999999999993</v>
      </c>
      <c r="L34">
        <v>17.3</v>
      </c>
      <c r="M34">
        <v>0.22</v>
      </c>
      <c r="N34">
        <v>31.2</v>
      </c>
      <c r="O34">
        <v>0.28000000000000003</v>
      </c>
      <c r="S34" t="s">
        <v>97</v>
      </c>
      <c r="T34">
        <v>2</v>
      </c>
      <c r="U34" t="s">
        <v>142</v>
      </c>
      <c r="V34" t="s">
        <v>304</v>
      </c>
      <c r="W34" t="s">
        <v>305</v>
      </c>
      <c r="X34">
        <v>251</v>
      </c>
      <c r="Y34">
        <v>2.15</v>
      </c>
    </row>
    <row r="35" spans="1:25" x14ac:dyDescent="0.25">
      <c r="A35" t="s">
        <v>522</v>
      </c>
      <c r="B35" t="s">
        <v>29</v>
      </c>
      <c r="C35" t="s">
        <v>588</v>
      </c>
      <c r="D35" t="s">
        <v>589</v>
      </c>
      <c r="E35" t="s">
        <v>86</v>
      </c>
      <c r="F35" t="s">
        <v>85</v>
      </c>
      <c r="G35" t="s">
        <v>11</v>
      </c>
      <c r="H35" t="s">
        <v>221</v>
      </c>
      <c r="I35">
        <v>64.2</v>
      </c>
      <c r="J35">
        <v>2.92</v>
      </c>
      <c r="K35">
        <v>9.11</v>
      </c>
      <c r="L35">
        <v>18.5</v>
      </c>
      <c r="M35">
        <v>0.48</v>
      </c>
      <c r="N35">
        <v>42.2</v>
      </c>
      <c r="O35">
        <v>0.24</v>
      </c>
      <c r="S35" t="s">
        <v>98</v>
      </c>
      <c r="T35">
        <v>2</v>
      </c>
      <c r="U35" t="s">
        <v>142</v>
      </c>
      <c r="V35" t="s">
        <v>308</v>
      </c>
      <c r="W35" t="s">
        <v>309</v>
      </c>
      <c r="X35">
        <v>252</v>
      </c>
      <c r="Y35">
        <v>2.5</v>
      </c>
    </row>
    <row r="36" spans="1:25" hidden="1" x14ac:dyDescent="0.25">
      <c r="A36" t="s">
        <v>522</v>
      </c>
      <c r="B36" t="s">
        <v>29</v>
      </c>
      <c r="C36" t="s">
        <v>590</v>
      </c>
      <c r="D36" t="s">
        <v>591</v>
      </c>
      <c r="E36" t="s">
        <v>86</v>
      </c>
      <c r="F36" t="s">
        <v>85</v>
      </c>
      <c r="G36" t="s">
        <v>10</v>
      </c>
      <c r="H36" t="s">
        <v>220</v>
      </c>
      <c r="I36">
        <v>111</v>
      </c>
      <c r="J36">
        <v>2.64</v>
      </c>
      <c r="K36">
        <v>9.4499999999999993</v>
      </c>
      <c r="L36">
        <v>18.600000000000001</v>
      </c>
      <c r="M36">
        <v>0.6</v>
      </c>
      <c r="N36">
        <v>18.899999999999999</v>
      </c>
      <c r="O36">
        <v>0.34</v>
      </c>
      <c r="S36" t="s">
        <v>99</v>
      </c>
      <c r="T36">
        <v>1</v>
      </c>
      <c r="U36" t="s">
        <v>142</v>
      </c>
      <c r="V36" t="s">
        <v>306</v>
      </c>
      <c r="W36" t="s">
        <v>307</v>
      </c>
      <c r="X36">
        <v>253</v>
      </c>
      <c r="Y36">
        <v>2.64</v>
      </c>
    </row>
    <row r="37" spans="1:25" hidden="1" x14ac:dyDescent="0.25">
      <c r="A37" t="s">
        <v>522</v>
      </c>
      <c r="B37" t="s">
        <v>29</v>
      </c>
      <c r="C37" t="s">
        <v>592</v>
      </c>
      <c r="D37" t="s">
        <v>593</v>
      </c>
      <c r="E37" t="s">
        <v>86</v>
      </c>
      <c r="F37" t="s">
        <v>85</v>
      </c>
      <c r="G37" t="s">
        <v>8</v>
      </c>
      <c r="H37" t="s">
        <v>218</v>
      </c>
      <c r="I37">
        <v>136.80000000000001</v>
      </c>
      <c r="J37">
        <v>1.96</v>
      </c>
      <c r="K37">
        <v>8.61</v>
      </c>
      <c r="L37">
        <v>17.2</v>
      </c>
      <c r="M37">
        <v>0.4</v>
      </c>
      <c r="N37">
        <v>11.5</v>
      </c>
      <c r="O37">
        <v>0.31</v>
      </c>
      <c r="S37" t="s">
        <v>87</v>
      </c>
      <c r="T37">
        <v>4</v>
      </c>
      <c r="U37" t="s">
        <v>142</v>
      </c>
      <c r="V37" t="s">
        <v>302</v>
      </c>
      <c r="W37" t="s">
        <v>303</v>
      </c>
      <c r="X37">
        <v>254</v>
      </c>
      <c r="Y37">
        <v>1.96</v>
      </c>
    </row>
    <row r="38" spans="1:25" hidden="1" x14ac:dyDescent="0.25">
      <c r="A38" t="s">
        <v>522</v>
      </c>
      <c r="B38" t="s">
        <v>24</v>
      </c>
      <c r="C38" t="s">
        <v>566</v>
      </c>
      <c r="D38" t="s">
        <v>594</v>
      </c>
      <c r="E38" t="s">
        <v>48</v>
      </c>
      <c r="F38" t="s">
        <v>63</v>
      </c>
      <c r="G38" t="s">
        <v>5</v>
      </c>
      <c r="H38" t="s">
        <v>215</v>
      </c>
      <c r="I38">
        <v>54.1</v>
      </c>
      <c r="J38">
        <v>2.02</v>
      </c>
      <c r="K38">
        <v>7.82</v>
      </c>
      <c r="L38">
        <v>18.600000000000001</v>
      </c>
      <c r="M38">
        <v>0.19</v>
      </c>
      <c r="N38">
        <v>12.6</v>
      </c>
      <c r="O38">
        <v>0.13</v>
      </c>
      <c r="T38">
        <v>2</v>
      </c>
      <c r="U38" t="s">
        <v>142</v>
      </c>
      <c r="V38" t="s">
        <v>312</v>
      </c>
      <c r="W38" t="s">
        <v>313</v>
      </c>
      <c r="X38">
        <v>265</v>
      </c>
      <c r="Y38">
        <v>1.57</v>
      </c>
    </row>
    <row r="39" spans="1:25" hidden="1" x14ac:dyDescent="0.25">
      <c r="A39" t="s">
        <v>522</v>
      </c>
      <c r="B39" t="s">
        <v>24</v>
      </c>
      <c r="C39" t="s">
        <v>577</v>
      </c>
      <c r="D39" t="s">
        <v>595</v>
      </c>
      <c r="E39" t="s">
        <v>65</v>
      </c>
      <c r="F39" t="s">
        <v>63</v>
      </c>
      <c r="G39" t="s">
        <v>4</v>
      </c>
      <c r="H39" t="s">
        <v>214</v>
      </c>
      <c r="I39">
        <v>93.8</v>
      </c>
      <c r="J39">
        <v>1.84</v>
      </c>
      <c r="K39">
        <v>7.14</v>
      </c>
      <c r="L39">
        <v>18.100000000000001</v>
      </c>
      <c r="M39">
        <v>0.11</v>
      </c>
      <c r="N39">
        <v>31</v>
      </c>
      <c r="O39">
        <v>0.2</v>
      </c>
      <c r="S39" t="s">
        <v>66</v>
      </c>
      <c r="T39">
        <v>2</v>
      </c>
      <c r="U39" t="s">
        <v>142</v>
      </c>
      <c r="V39" t="s">
        <v>310</v>
      </c>
      <c r="W39" t="s">
        <v>311</v>
      </c>
      <c r="X39">
        <v>266</v>
      </c>
      <c r="Y39">
        <v>0.98</v>
      </c>
    </row>
    <row r="40" spans="1:25" hidden="1" x14ac:dyDescent="0.25">
      <c r="A40" t="s">
        <v>522</v>
      </c>
      <c r="B40" t="s">
        <v>24</v>
      </c>
      <c r="C40" t="s">
        <v>596</v>
      </c>
      <c r="D40" t="s">
        <v>597</v>
      </c>
      <c r="E40" t="s">
        <v>79</v>
      </c>
      <c r="F40" t="s">
        <v>63</v>
      </c>
      <c r="G40" t="s">
        <v>6</v>
      </c>
      <c r="H40" t="s">
        <v>216</v>
      </c>
      <c r="I40">
        <v>46.8</v>
      </c>
      <c r="J40">
        <v>2.09</v>
      </c>
      <c r="K40">
        <v>4.7300000000000004</v>
      </c>
      <c r="L40">
        <v>16.600000000000001</v>
      </c>
      <c r="M40">
        <v>0.11</v>
      </c>
      <c r="N40">
        <v>18.899999999999999</v>
      </c>
      <c r="O40">
        <v>0.14000000000000001</v>
      </c>
      <c r="S40" t="s">
        <v>80</v>
      </c>
      <c r="T40">
        <v>2</v>
      </c>
      <c r="U40" t="s">
        <v>142</v>
      </c>
      <c r="V40" t="s">
        <v>316</v>
      </c>
      <c r="W40" t="s">
        <v>317</v>
      </c>
      <c r="X40">
        <v>267</v>
      </c>
      <c r="Y40">
        <v>1.65</v>
      </c>
    </row>
    <row r="41" spans="1:25" hidden="1" x14ac:dyDescent="0.25">
      <c r="A41" t="s">
        <v>522</v>
      </c>
      <c r="B41" t="s">
        <v>24</v>
      </c>
      <c r="C41" t="s">
        <v>598</v>
      </c>
      <c r="D41" t="s">
        <v>599</v>
      </c>
      <c r="E41" t="s">
        <v>48</v>
      </c>
      <c r="F41" t="s">
        <v>63</v>
      </c>
      <c r="G41" t="s">
        <v>7</v>
      </c>
      <c r="H41" t="s">
        <v>217</v>
      </c>
      <c r="I41">
        <v>74.8</v>
      </c>
      <c r="J41">
        <v>1.77</v>
      </c>
      <c r="K41">
        <v>5.78</v>
      </c>
      <c r="L41">
        <v>16.5</v>
      </c>
      <c r="M41">
        <v>0.18</v>
      </c>
      <c r="N41">
        <v>11.6</v>
      </c>
      <c r="O41">
        <v>0.16</v>
      </c>
      <c r="T41">
        <v>2</v>
      </c>
      <c r="U41" t="s">
        <v>142</v>
      </c>
      <c r="V41" t="s">
        <v>314</v>
      </c>
      <c r="W41" t="s">
        <v>315</v>
      </c>
      <c r="X41">
        <v>268</v>
      </c>
      <c r="Y41">
        <v>0.72</v>
      </c>
    </row>
    <row r="42" spans="1:25" hidden="1" x14ac:dyDescent="0.25">
      <c r="A42" t="s">
        <v>522</v>
      </c>
      <c r="B42" t="s">
        <v>15</v>
      </c>
      <c r="C42" t="s">
        <v>600</v>
      </c>
      <c r="D42" t="s">
        <v>601</v>
      </c>
      <c r="E42" t="s">
        <v>43</v>
      </c>
      <c r="F42" t="s">
        <v>45</v>
      </c>
      <c r="G42" t="s">
        <v>3</v>
      </c>
      <c r="H42" t="s">
        <v>213</v>
      </c>
      <c r="I42">
        <v>123</v>
      </c>
      <c r="J42">
        <v>3.14</v>
      </c>
      <c r="K42">
        <v>9.26</v>
      </c>
      <c r="L42">
        <v>17</v>
      </c>
      <c r="M42">
        <v>0.3</v>
      </c>
      <c r="N42">
        <v>23</v>
      </c>
      <c r="O42">
        <v>0.27</v>
      </c>
      <c r="T42">
        <v>2</v>
      </c>
      <c r="U42" t="s">
        <v>142</v>
      </c>
      <c r="V42" t="s">
        <v>324</v>
      </c>
      <c r="W42" t="s">
        <v>325</v>
      </c>
      <c r="X42">
        <v>269</v>
      </c>
      <c r="Y42">
        <v>2.11</v>
      </c>
    </row>
    <row r="43" spans="1:25" hidden="1" x14ac:dyDescent="0.25">
      <c r="A43" t="s">
        <v>522</v>
      </c>
      <c r="B43" t="s">
        <v>15</v>
      </c>
      <c r="C43" t="s">
        <v>602</v>
      </c>
      <c r="D43" t="s">
        <v>603</v>
      </c>
      <c r="E43" t="s">
        <v>43</v>
      </c>
      <c r="F43" t="s">
        <v>45</v>
      </c>
      <c r="G43" t="s">
        <v>2</v>
      </c>
      <c r="H43" t="s">
        <v>468</v>
      </c>
      <c r="I43">
        <v>80.2</v>
      </c>
      <c r="J43">
        <v>1.6</v>
      </c>
      <c r="K43">
        <v>7.57</v>
      </c>
      <c r="L43">
        <v>17.600000000000001</v>
      </c>
      <c r="M43">
        <v>0.51</v>
      </c>
      <c r="N43">
        <v>49</v>
      </c>
      <c r="O43">
        <v>0.49</v>
      </c>
      <c r="T43">
        <v>2</v>
      </c>
      <c r="U43" t="s">
        <v>142</v>
      </c>
      <c r="V43" t="s">
        <v>322</v>
      </c>
      <c r="W43" t="s">
        <v>323</v>
      </c>
      <c r="X43">
        <v>270</v>
      </c>
      <c r="Y43">
        <v>1.6</v>
      </c>
    </row>
    <row r="44" spans="1:25" hidden="1" x14ac:dyDescent="0.25">
      <c r="A44" t="s">
        <v>522</v>
      </c>
      <c r="B44" t="s">
        <v>15</v>
      </c>
      <c r="C44" t="s">
        <v>604</v>
      </c>
      <c r="D44" t="s">
        <v>605</v>
      </c>
      <c r="E44" t="s">
        <v>43</v>
      </c>
      <c r="F44" t="s">
        <v>45</v>
      </c>
      <c r="G44" t="s">
        <v>1</v>
      </c>
      <c r="H44" t="s">
        <v>211</v>
      </c>
      <c r="I44">
        <v>84.9</v>
      </c>
      <c r="J44">
        <v>1.77</v>
      </c>
      <c r="K44">
        <v>2.66</v>
      </c>
      <c r="L44">
        <v>16.600000000000001</v>
      </c>
      <c r="M44">
        <v>0</v>
      </c>
      <c r="N44">
        <v>36</v>
      </c>
      <c r="O44">
        <v>0.14000000000000001</v>
      </c>
      <c r="S44" t="s">
        <v>54</v>
      </c>
      <c r="T44">
        <v>2</v>
      </c>
      <c r="U44" t="s">
        <v>143</v>
      </c>
      <c r="V44" t="s">
        <v>320</v>
      </c>
      <c r="W44" t="s">
        <v>321</v>
      </c>
      <c r="X44">
        <v>271</v>
      </c>
      <c r="Y44">
        <v>1.77</v>
      </c>
    </row>
    <row r="45" spans="1:25" hidden="1" x14ac:dyDescent="0.25">
      <c r="A45" t="s">
        <v>522</v>
      </c>
      <c r="B45" t="s">
        <v>15</v>
      </c>
      <c r="C45" t="s">
        <v>556</v>
      </c>
      <c r="D45" t="s">
        <v>584</v>
      </c>
      <c r="E45" t="s">
        <v>43</v>
      </c>
      <c r="F45" t="s">
        <v>45</v>
      </c>
      <c r="G45" t="s">
        <v>0</v>
      </c>
      <c r="H45" t="s">
        <v>212</v>
      </c>
      <c r="I45">
        <v>125.9</v>
      </c>
      <c r="J45">
        <v>2.82</v>
      </c>
      <c r="K45">
        <v>5.27</v>
      </c>
      <c r="L45">
        <v>16</v>
      </c>
      <c r="M45">
        <v>0.15</v>
      </c>
      <c r="N45">
        <v>26.8</v>
      </c>
      <c r="O45">
        <v>0</v>
      </c>
      <c r="S45" t="s">
        <v>49</v>
      </c>
      <c r="T45">
        <v>1</v>
      </c>
      <c r="V45" t="s">
        <v>318</v>
      </c>
      <c r="W45" t="s">
        <v>319</v>
      </c>
      <c r="X45">
        <v>272</v>
      </c>
      <c r="Y45">
        <v>2.82</v>
      </c>
    </row>
    <row r="46" spans="1:25" hidden="1" x14ac:dyDescent="0.25">
      <c r="A46" t="s">
        <v>522</v>
      </c>
      <c r="B46" t="s">
        <v>30</v>
      </c>
      <c r="C46" t="s">
        <v>606</v>
      </c>
      <c r="D46" t="s">
        <v>607</v>
      </c>
      <c r="E46" t="s">
        <v>90</v>
      </c>
      <c r="F46" t="s">
        <v>85</v>
      </c>
      <c r="G46" t="s">
        <v>10</v>
      </c>
      <c r="H46" t="s">
        <v>220</v>
      </c>
      <c r="I46">
        <v>111</v>
      </c>
      <c r="J46">
        <v>2.62</v>
      </c>
      <c r="K46">
        <v>9.5500000000000007</v>
      </c>
      <c r="L46">
        <v>19.7</v>
      </c>
      <c r="M46">
        <v>0.47</v>
      </c>
      <c r="N46">
        <v>10.4</v>
      </c>
      <c r="O46">
        <v>0.3</v>
      </c>
      <c r="T46">
        <v>2</v>
      </c>
      <c r="U46" t="s">
        <v>142</v>
      </c>
      <c r="V46" t="s">
        <v>328</v>
      </c>
      <c r="W46" t="s">
        <v>329</v>
      </c>
      <c r="X46">
        <v>276</v>
      </c>
      <c r="Y46">
        <v>2.6</v>
      </c>
    </row>
    <row r="47" spans="1:25" x14ac:dyDescent="0.25">
      <c r="A47" t="s">
        <v>522</v>
      </c>
      <c r="B47" t="s">
        <v>30</v>
      </c>
      <c r="C47" t="s">
        <v>608</v>
      </c>
      <c r="D47" t="s">
        <v>609</v>
      </c>
      <c r="E47" t="s">
        <v>90</v>
      </c>
      <c r="F47" t="s">
        <v>85</v>
      </c>
      <c r="G47" t="s">
        <v>11</v>
      </c>
      <c r="H47" t="s">
        <v>221</v>
      </c>
      <c r="I47">
        <v>64.2</v>
      </c>
      <c r="J47">
        <v>3.2</v>
      </c>
      <c r="K47">
        <v>9.39</v>
      </c>
      <c r="L47">
        <v>17.600000000000001</v>
      </c>
      <c r="M47">
        <v>0.41</v>
      </c>
      <c r="N47">
        <v>42.2</v>
      </c>
      <c r="O47">
        <v>0.27</v>
      </c>
      <c r="S47" t="s">
        <v>92</v>
      </c>
      <c r="T47">
        <v>2</v>
      </c>
      <c r="U47" t="s">
        <v>142</v>
      </c>
      <c r="V47" t="s">
        <v>330</v>
      </c>
      <c r="W47" t="s">
        <v>331</v>
      </c>
      <c r="X47">
        <v>277</v>
      </c>
      <c r="Y47">
        <v>2.48</v>
      </c>
    </row>
    <row r="48" spans="1:25" hidden="1" x14ac:dyDescent="0.25">
      <c r="A48" t="s">
        <v>522</v>
      </c>
      <c r="B48" t="s">
        <v>30</v>
      </c>
      <c r="C48" t="s">
        <v>610</v>
      </c>
      <c r="D48" t="s">
        <v>611</v>
      </c>
      <c r="E48" t="s">
        <v>90</v>
      </c>
      <c r="F48" t="s">
        <v>85</v>
      </c>
      <c r="G48" t="s">
        <v>9</v>
      </c>
      <c r="H48" t="s">
        <v>219</v>
      </c>
      <c r="I48">
        <v>63</v>
      </c>
      <c r="J48">
        <v>2.1</v>
      </c>
      <c r="K48">
        <v>7.14</v>
      </c>
      <c r="L48">
        <v>17.3</v>
      </c>
      <c r="M48">
        <v>0.2</v>
      </c>
      <c r="N48">
        <v>31.2</v>
      </c>
      <c r="O48">
        <v>0.22</v>
      </c>
      <c r="T48">
        <v>1</v>
      </c>
      <c r="V48" t="s">
        <v>326</v>
      </c>
      <c r="W48" t="s">
        <v>327</v>
      </c>
      <c r="X48">
        <v>278</v>
      </c>
      <c r="Y48">
        <v>2.0499999999999998</v>
      </c>
    </row>
    <row r="49" spans="1:25" hidden="1" x14ac:dyDescent="0.25">
      <c r="A49" t="s">
        <v>522</v>
      </c>
      <c r="B49" t="s">
        <v>30</v>
      </c>
      <c r="C49" t="s">
        <v>612</v>
      </c>
      <c r="D49" t="s">
        <v>613</v>
      </c>
      <c r="E49" t="s">
        <v>88</v>
      </c>
      <c r="F49" t="s">
        <v>85</v>
      </c>
      <c r="G49" t="s">
        <v>8</v>
      </c>
      <c r="H49" t="s">
        <v>218</v>
      </c>
      <c r="I49">
        <v>136.80000000000001</v>
      </c>
      <c r="J49">
        <v>1.9</v>
      </c>
      <c r="K49">
        <v>8.08</v>
      </c>
      <c r="L49">
        <v>17.5</v>
      </c>
      <c r="M49">
        <v>0.33</v>
      </c>
      <c r="N49">
        <v>11.5</v>
      </c>
      <c r="O49">
        <v>0.2</v>
      </c>
      <c r="S49" t="s">
        <v>89</v>
      </c>
      <c r="T49">
        <v>2</v>
      </c>
      <c r="U49" t="s">
        <v>142</v>
      </c>
      <c r="V49" t="s">
        <v>332</v>
      </c>
      <c r="W49" t="s">
        <v>333</v>
      </c>
      <c r="X49">
        <v>279</v>
      </c>
      <c r="Y49">
        <v>1.9</v>
      </c>
    </row>
    <row r="50" spans="1:25" hidden="1" x14ac:dyDescent="0.25">
      <c r="A50" t="s">
        <v>522</v>
      </c>
      <c r="B50" t="s">
        <v>25</v>
      </c>
      <c r="C50" t="s">
        <v>545</v>
      </c>
      <c r="D50" t="s">
        <v>614</v>
      </c>
      <c r="E50" t="s">
        <v>73</v>
      </c>
      <c r="F50" t="s">
        <v>63</v>
      </c>
      <c r="G50" t="s">
        <v>7</v>
      </c>
      <c r="H50" t="s">
        <v>217</v>
      </c>
      <c r="I50">
        <v>74.8</v>
      </c>
      <c r="J50">
        <v>1.64</v>
      </c>
      <c r="K50">
        <v>6.06</v>
      </c>
      <c r="L50">
        <v>17.2</v>
      </c>
      <c r="M50">
        <v>0.19</v>
      </c>
      <c r="N50">
        <v>11.6</v>
      </c>
      <c r="O50">
        <v>0.15</v>
      </c>
      <c r="T50">
        <v>1</v>
      </c>
      <c r="V50" t="s">
        <v>338</v>
      </c>
      <c r="W50" t="s">
        <v>339</v>
      </c>
      <c r="X50">
        <v>307</v>
      </c>
      <c r="Y50">
        <v>0.72</v>
      </c>
    </row>
    <row r="51" spans="1:25" hidden="1" x14ac:dyDescent="0.25">
      <c r="A51" t="s">
        <v>522</v>
      </c>
      <c r="B51" t="s">
        <v>25</v>
      </c>
      <c r="C51" t="s">
        <v>615</v>
      </c>
      <c r="D51" t="s">
        <v>523</v>
      </c>
      <c r="E51" t="s">
        <v>73</v>
      </c>
      <c r="F51" t="s">
        <v>63</v>
      </c>
      <c r="G51" t="s">
        <v>6</v>
      </c>
      <c r="H51" t="s">
        <v>216</v>
      </c>
      <c r="I51">
        <v>46.8</v>
      </c>
      <c r="J51">
        <v>2.14</v>
      </c>
      <c r="K51">
        <v>4.1900000000000004</v>
      </c>
      <c r="L51">
        <v>17</v>
      </c>
      <c r="M51">
        <v>0.08</v>
      </c>
      <c r="N51">
        <v>18.899999999999999</v>
      </c>
      <c r="O51">
        <v>0.15</v>
      </c>
      <c r="T51">
        <v>2</v>
      </c>
      <c r="U51" t="s">
        <v>142</v>
      </c>
      <c r="V51" t="s">
        <v>336</v>
      </c>
      <c r="W51" t="s">
        <v>337</v>
      </c>
      <c r="X51">
        <v>308</v>
      </c>
      <c r="Y51">
        <v>1.67</v>
      </c>
    </row>
    <row r="52" spans="1:25" hidden="1" x14ac:dyDescent="0.25">
      <c r="A52" t="s">
        <v>522</v>
      </c>
      <c r="B52" t="s">
        <v>25</v>
      </c>
      <c r="C52" t="s">
        <v>616</v>
      </c>
      <c r="D52" t="s">
        <v>617</v>
      </c>
      <c r="E52" t="s">
        <v>73</v>
      </c>
      <c r="F52" t="s">
        <v>63</v>
      </c>
      <c r="G52" t="s">
        <v>5</v>
      </c>
      <c r="H52" t="s">
        <v>215</v>
      </c>
      <c r="I52">
        <v>54.1</v>
      </c>
      <c r="J52">
        <v>2.0099999999999998</v>
      </c>
      <c r="K52">
        <v>7.58</v>
      </c>
      <c r="L52">
        <v>16.600000000000001</v>
      </c>
      <c r="M52">
        <v>0.16</v>
      </c>
      <c r="N52">
        <v>12.6</v>
      </c>
      <c r="O52">
        <v>0.09</v>
      </c>
      <c r="T52">
        <v>2</v>
      </c>
      <c r="U52" t="s">
        <v>142</v>
      </c>
      <c r="V52" t="s">
        <v>334</v>
      </c>
      <c r="W52" t="s">
        <v>335</v>
      </c>
      <c r="X52">
        <v>309</v>
      </c>
      <c r="Y52">
        <v>1.57</v>
      </c>
    </row>
    <row r="53" spans="1:25" hidden="1" x14ac:dyDescent="0.25">
      <c r="A53" t="s">
        <v>522</v>
      </c>
      <c r="B53" t="s">
        <v>25</v>
      </c>
      <c r="C53" t="s">
        <v>618</v>
      </c>
      <c r="D53" t="s">
        <v>619</v>
      </c>
      <c r="E53" t="s">
        <v>67</v>
      </c>
      <c r="F53" t="s">
        <v>63</v>
      </c>
      <c r="G53" t="s">
        <v>4</v>
      </c>
      <c r="H53" t="s">
        <v>214</v>
      </c>
      <c r="I53">
        <v>93.8</v>
      </c>
      <c r="J53">
        <v>1.7</v>
      </c>
      <c r="K53">
        <v>6.65</v>
      </c>
      <c r="L53">
        <v>16.600000000000001</v>
      </c>
      <c r="M53">
        <v>0.09</v>
      </c>
      <c r="N53">
        <v>31</v>
      </c>
      <c r="O53">
        <v>0.09</v>
      </c>
      <c r="T53">
        <v>1</v>
      </c>
      <c r="V53" t="s">
        <v>340</v>
      </c>
      <c r="W53" t="s">
        <v>341</v>
      </c>
      <c r="X53">
        <v>310</v>
      </c>
      <c r="Y53">
        <v>0.93</v>
      </c>
    </row>
    <row r="54" spans="1:25" hidden="1" x14ac:dyDescent="0.25">
      <c r="A54" t="s">
        <v>522</v>
      </c>
      <c r="B54" t="s">
        <v>16</v>
      </c>
      <c r="C54" t="s">
        <v>620</v>
      </c>
      <c r="D54" t="s">
        <v>621</v>
      </c>
      <c r="E54" t="s">
        <v>50</v>
      </c>
      <c r="F54" t="s">
        <v>45</v>
      </c>
      <c r="G54" t="s">
        <v>3</v>
      </c>
      <c r="H54" t="s">
        <v>213</v>
      </c>
      <c r="I54">
        <v>123</v>
      </c>
      <c r="J54">
        <v>3.06</v>
      </c>
      <c r="K54">
        <v>8.5500000000000007</v>
      </c>
      <c r="L54">
        <v>16.2</v>
      </c>
      <c r="M54">
        <v>0.32</v>
      </c>
      <c r="N54">
        <v>23</v>
      </c>
      <c r="O54">
        <v>0.19</v>
      </c>
      <c r="S54" t="s">
        <v>60</v>
      </c>
      <c r="T54">
        <v>2</v>
      </c>
      <c r="U54" t="s">
        <v>142</v>
      </c>
      <c r="V54" t="s">
        <v>348</v>
      </c>
      <c r="W54" t="s">
        <v>349</v>
      </c>
      <c r="X54">
        <v>323</v>
      </c>
      <c r="Y54">
        <v>1.17</v>
      </c>
    </row>
    <row r="55" spans="1:25" hidden="1" x14ac:dyDescent="0.25">
      <c r="A55" t="s">
        <v>522</v>
      </c>
      <c r="B55" t="s">
        <v>16</v>
      </c>
      <c r="C55" t="s">
        <v>622</v>
      </c>
      <c r="D55" t="s">
        <v>623</v>
      </c>
      <c r="E55" t="s">
        <v>50</v>
      </c>
      <c r="F55" t="s">
        <v>45</v>
      </c>
      <c r="G55" t="s">
        <v>2</v>
      </c>
      <c r="H55" t="s">
        <v>468</v>
      </c>
      <c r="I55">
        <v>80.2</v>
      </c>
      <c r="J55">
        <v>1.6</v>
      </c>
      <c r="K55">
        <v>7.03</v>
      </c>
      <c r="L55">
        <v>16.100000000000001</v>
      </c>
      <c r="M55">
        <v>0.47</v>
      </c>
      <c r="N55">
        <v>49</v>
      </c>
      <c r="O55">
        <v>0.47</v>
      </c>
      <c r="T55">
        <v>1</v>
      </c>
      <c r="V55" t="s">
        <v>346</v>
      </c>
      <c r="W55" t="s">
        <v>347</v>
      </c>
      <c r="X55">
        <v>324</v>
      </c>
      <c r="Y55">
        <v>1.6</v>
      </c>
    </row>
    <row r="56" spans="1:25" hidden="1" x14ac:dyDescent="0.25">
      <c r="A56" t="s">
        <v>522</v>
      </c>
      <c r="B56" t="s">
        <v>16</v>
      </c>
      <c r="C56" t="s">
        <v>624</v>
      </c>
      <c r="D56" t="s">
        <v>622</v>
      </c>
      <c r="E56" t="s">
        <v>50</v>
      </c>
      <c r="F56" t="s">
        <v>45</v>
      </c>
      <c r="G56" t="s">
        <v>1</v>
      </c>
      <c r="H56" t="s">
        <v>211</v>
      </c>
      <c r="I56">
        <v>84.9</v>
      </c>
      <c r="J56">
        <v>1.77</v>
      </c>
      <c r="K56">
        <v>2.29</v>
      </c>
      <c r="L56">
        <v>16.3</v>
      </c>
      <c r="M56">
        <v>0</v>
      </c>
      <c r="N56">
        <v>28.5</v>
      </c>
      <c r="O56">
        <v>0.14000000000000001</v>
      </c>
      <c r="T56">
        <v>2</v>
      </c>
      <c r="U56" t="s">
        <v>143</v>
      </c>
      <c r="V56" t="s">
        <v>344</v>
      </c>
      <c r="W56" t="s">
        <v>345</v>
      </c>
      <c r="X56">
        <v>325</v>
      </c>
      <c r="Y56">
        <v>1.77</v>
      </c>
    </row>
    <row r="57" spans="1:25" hidden="1" x14ac:dyDescent="0.25">
      <c r="A57" t="s">
        <v>522</v>
      </c>
      <c r="B57" t="s">
        <v>16</v>
      </c>
      <c r="C57" t="s">
        <v>582</v>
      </c>
      <c r="D57" t="s">
        <v>625</v>
      </c>
      <c r="E57" t="s">
        <v>50</v>
      </c>
      <c r="F57" t="s">
        <v>45</v>
      </c>
      <c r="G57" t="s">
        <v>0</v>
      </c>
      <c r="H57" t="s">
        <v>212</v>
      </c>
      <c r="I57">
        <v>63.3</v>
      </c>
      <c r="J57">
        <v>2.13</v>
      </c>
      <c r="K57">
        <v>2.12</v>
      </c>
      <c r="L57">
        <v>15.7</v>
      </c>
      <c r="M57">
        <v>0</v>
      </c>
      <c r="N57">
        <v>0</v>
      </c>
      <c r="O57">
        <v>0</v>
      </c>
      <c r="T57">
        <v>1</v>
      </c>
      <c r="V57" t="s">
        <v>342</v>
      </c>
      <c r="W57" t="s">
        <v>343</v>
      </c>
      <c r="X57">
        <v>326</v>
      </c>
      <c r="Y57">
        <v>2.13</v>
      </c>
    </row>
    <row r="58" spans="1:25" hidden="1" x14ac:dyDescent="0.25">
      <c r="A58" t="s">
        <v>522</v>
      </c>
      <c r="B58" t="s">
        <v>31</v>
      </c>
      <c r="C58" t="s">
        <v>562</v>
      </c>
      <c r="D58" t="s">
        <v>626</v>
      </c>
      <c r="E58" t="s">
        <v>43</v>
      </c>
      <c r="F58" t="s">
        <v>85</v>
      </c>
      <c r="G58" t="s">
        <v>10</v>
      </c>
      <c r="H58" t="s">
        <v>220</v>
      </c>
      <c r="I58">
        <v>111</v>
      </c>
      <c r="J58">
        <v>2.57</v>
      </c>
      <c r="K58">
        <v>9.5</v>
      </c>
      <c r="L58">
        <v>18.7</v>
      </c>
      <c r="M58">
        <v>0.45</v>
      </c>
      <c r="N58">
        <v>10.4</v>
      </c>
      <c r="O58">
        <v>0.27</v>
      </c>
      <c r="T58">
        <v>2</v>
      </c>
      <c r="U58" t="s">
        <v>142</v>
      </c>
      <c r="V58" t="s">
        <v>354</v>
      </c>
      <c r="W58" t="s">
        <v>355</v>
      </c>
      <c r="X58">
        <v>337</v>
      </c>
      <c r="Y58">
        <v>2.57</v>
      </c>
    </row>
    <row r="59" spans="1:25" hidden="1" x14ac:dyDescent="0.25">
      <c r="A59" t="s">
        <v>522</v>
      </c>
      <c r="B59" t="s">
        <v>31</v>
      </c>
      <c r="C59" t="s">
        <v>627</v>
      </c>
      <c r="D59" t="s">
        <v>628</v>
      </c>
      <c r="E59" t="s">
        <v>43</v>
      </c>
      <c r="F59" t="s">
        <v>85</v>
      </c>
      <c r="G59" t="s">
        <v>9</v>
      </c>
      <c r="H59" t="s">
        <v>219</v>
      </c>
      <c r="I59">
        <v>63</v>
      </c>
      <c r="J59">
        <v>2.0499999999999998</v>
      </c>
      <c r="K59">
        <v>6.09</v>
      </c>
      <c r="L59">
        <v>17.600000000000001</v>
      </c>
      <c r="M59">
        <v>0.16</v>
      </c>
      <c r="N59">
        <v>31.2</v>
      </c>
      <c r="O59">
        <v>0.18</v>
      </c>
      <c r="T59">
        <v>2</v>
      </c>
      <c r="U59" t="s">
        <v>142</v>
      </c>
      <c r="V59" t="s">
        <v>352</v>
      </c>
      <c r="W59" t="s">
        <v>353</v>
      </c>
      <c r="X59">
        <v>335</v>
      </c>
      <c r="Y59">
        <v>2.0099999999999998</v>
      </c>
    </row>
    <row r="60" spans="1:25" hidden="1" x14ac:dyDescent="0.25">
      <c r="A60" t="s">
        <v>522</v>
      </c>
      <c r="B60" t="s">
        <v>31</v>
      </c>
      <c r="C60" t="s">
        <v>629</v>
      </c>
      <c r="D60" t="s">
        <v>630</v>
      </c>
      <c r="E60" t="s">
        <v>43</v>
      </c>
      <c r="F60" t="s">
        <v>85</v>
      </c>
      <c r="G60" t="s">
        <v>8</v>
      </c>
      <c r="H60" t="s">
        <v>218</v>
      </c>
      <c r="I60">
        <v>136.80000000000001</v>
      </c>
      <c r="J60">
        <v>1.86</v>
      </c>
      <c r="K60">
        <v>7.2</v>
      </c>
      <c r="L60">
        <v>17.899999999999999</v>
      </c>
      <c r="M60">
        <v>0.25</v>
      </c>
      <c r="N60">
        <v>11.5</v>
      </c>
      <c r="O60">
        <v>0.15</v>
      </c>
      <c r="T60">
        <v>2</v>
      </c>
      <c r="U60" t="s">
        <v>142</v>
      </c>
      <c r="V60" t="s">
        <v>350</v>
      </c>
      <c r="W60" t="s">
        <v>351</v>
      </c>
      <c r="X60">
        <v>334</v>
      </c>
      <c r="Y60">
        <v>1.86</v>
      </c>
    </row>
    <row r="61" spans="1:25" x14ac:dyDescent="0.25">
      <c r="A61" t="s">
        <v>522</v>
      </c>
      <c r="B61" t="s">
        <v>31</v>
      </c>
      <c r="C61" t="s">
        <v>631</v>
      </c>
      <c r="D61" t="s">
        <v>632</v>
      </c>
      <c r="E61" t="s">
        <v>43</v>
      </c>
      <c r="F61" t="s">
        <v>85</v>
      </c>
      <c r="G61" t="s">
        <v>11</v>
      </c>
      <c r="H61" t="s">
        <v>221</v>
      </c>
      <c r="I61">
        <v>64.2</v>
      </c>
      <c r="J61">
        <v>3.14</v>
      </c>
      <c r="K61">
        <v>8.9499999999999993</v>
      </c>
      <c r="L61">
        <v>18.2</v>
      </c>
      <c r="M61">
        <v>0.4</v>
      </c>
      <c r="N61">
        <v>42.2</v>
      </c>
      <c r="O61">
        <v>0.22</v>
      </c>
      <c r="S61" t="s">
        <v>93</v>
      </c>
      <c r="T61">
        <v>2</v>
      </c>
      <c r="U61" t="s">
        <v>142</v>
      </c>
      <c r="V61" t="s">
        <v>356</v>
      </c>
      <c r="W61" t="s">
        <v>357</v>
      </c>
      <c r="X61">
        <v>336</v>
      </c>
      <c r="Y61">
        <v>2.4300000000000002</v>
      </c>
    </row>
    <row r="62" spans="1:25" hidden="1" x14ac:dyDescent="0.25">
      <c r="A62" t="s">
        <v>522</v>
      </c>
      <c r="B62" t="s">
        <v>26</v>
      </c>
      <c r="C62" t="s">
        <v>633</v>
      </c>
      <c r="D62" t="s">
        <v>634</v>
      </c>
      <c r="E62" t="s">
        <v>81</v>
      </c>
      <c r="F62" t="s">
        <v>63</v>
      </c>
      <c r="G62" t="s">
        <v>6</v>
      </c>
      <c r="H62" t="s">
        <v>216</v>
      </c>
      <c r="I62">
        <v>46.8</v>
      </c>
      <c r="J62">
        <v>2.04</v>
      </c>
      <c r="K62">
        <v>3.99</v>
      </c>
      <c r="L62">
        <v>16.2</v>
      </c>
      <c r="M62">
        <v>0.12</v>
      </c>
      <c r="N62">
        <v>18.899999999999999</v>
      </c>
      <c r="O62">
        <v>0.15</v>
      </c>
      <c r="T62">
        <v>2</v>
      </c>
      <c r="U62" t="s">
        <v>142</v>
      </c>
      <c r="V62" t="s">
        <v>360</v>
      </c>
      <c r="W62" t="s">
        <v>361</v>
      </c>
      <c r="X62">
        <v>354</v>
      </c>
      <c r="Y62">
        <v>1.68</v>
      </c>
    </row>
    <row r="63" spans="1:25" hidden="1" x14ac:dyDescent="0.25">
      <c r="A63" t="s">
        <v>522</v>
      </c>
      <c r="B63" t="s">
        <v>26</v>
      </c>
      <c r="C63" t="s">
        <v>634</v>
      </c>
      <c r="D63" t="s">
        <v>635</v>
      </c>
      <c r="E63" t="s">
        <v>74</v>
      </c>
      <c r="F63" t="s">
        <v>63</v>
      </c>
      <c r="G63" t="s">
        <v>7</v>
      </c>
      <c r="H63" t="s">
        <v>217</v>
      </c>
      <c r="I63">
        <v>74.8</v>
      </c>
      <c r="J63">
        <v>1.7</v>
      </c>
      <c r="K63">
        <v>6.06</v>
      </c>
      <c r="L63">
        <v>16.2</v>
      </c>
      <c r="M63">
        <v>0.18</v>
      </c>
      <c r="N63">
        <v>11.6</v>
      </c>
      <c r="O63">
        <v>0.16</v>
      </c>
      <c r="T63">
        <v>2</v>
      </c>
      <c r="U63" t="s">
        <v>142</v>
      </c>
      <c r="V63" t="s">
        <v>364</v>
      </c>
      <c r="W63" t="s">
        <v>365</v>
      </c>
      <c r="X63">
        <v>355</v>
      </c>
      <c r="Y63">
        <v>0.71</v>
      </c>
    </row>
    <row r="64" spans="1:25" hidden="1" x14ac:dyDescent="0.25">
      <c r="A64" t="s">
        <v>522</v>
      </c>
      <c r="B64" t="s">
        <v>26</v>
      </c>
      <c r="C64" t="s">
        <v>636</v>
      </c>
      <c r="D64" t="s">
        <v>637</v>
      </c>
      <c r="E64" t="s">
        <v>74</v>
      </c>
      <c r="F64" t="s">
        <v>63</v>
      </c>
      <c r="G64" t="s">
        <v>5</v>
      </c>
      <c r="H64" t="s">
        <v>215</v>
      </c>
      <c r="I64">
        <v>54.1</v>
      </c>
      <c r="J64">
        <v>1.93</v>
      </c>
      <c r="K64">
        <v>7.33</v>
      </c>
      <c r="L64">
        <v>16.399999999999999</v>
      </c>
      <c r="M64">
        <v>0.19</v>
      </c>
      <c r="N64">
        <v>12.6</v>
      </c>
      <c r="O64">
        <v>0</v>
      </c>
      <c r="S64" t="s">
        <v>75</v>
      </c>
      <c r="T64">
        <v>2</v>
      </c>
      <c r="U64" t="s">
        <v>142</v>
      </c>
      <c r="V64" t="s">
        <v>362</v>
      </c>
      <c r="W64" t="s">
        <v>363</v>
      </c>
      <c r="X64">
        <v>353</v>
      </c>
      <c r="Y64">
        <v>1.52</v>
      </c>
    </row>
    <row r="65" spans="1:25" hidden="1" x14ac:dyDescent="0.25">
      <c r="A65" t="s">
        <v>522</v>
      </c>
      <c r="B65" t="s">
        <v>26</v>
      </c>
      <c r="C65" t="s">
        <v>638</v>
      </c>
      <c r="D65" t="s">
        <v>616</v>
      </c>
      <c r="E65" t="s">
        <v>68</v>
      </c>
      <c r="F65" t="s">
        <v>63</v>
      </c>
      <c r="G65" t="s">
        <v>4</v>
      </c>
      <c r="H65" t="s">
        <v>214</v>
      </c>
      <c r="I65">
        <v>93.8</v>
      </c>
      <c r="J65">
        <v>1.75</v>
      </c>
      <c r="K65">
        <v>6.76</v>
      </c>
      <c r="L65">
        <v>16.3</v>
      </c>
      <c r="M65">
        <v>0.11</v>
      </c>
      <c r="N65">
        <v>31</v>
      </c>
      <c r="O65">
        <v>0.17</v>
      </c>
      <c r="T65">
        <v>2</v>
      </c>
      <c r="U65" t="s">
        <v>142</v>
      </c>
      <c r="V65" t="s">
        <v>358</v>
      </c>
      <c r="W65" t="s">
        <v>359</v>
      </c>
      <c r="X65">
        <v>352</v>
      </c>
      <c r="Y65">
        <v>0.93</v>
      </c>
    </row>
    <row r="66" spans="1:25" hidden="1" x14ac:dyDescent="0.25">
      <c r="A66" t="s">
        <v>522</v>
      </c>
      <c r="B66" t="s">
        <v>17</v>
      </c>
      <c r="C66" t="s">
        <v>528</v>
      </c>
      <c r="D66" t="s">
        <v>639</v>
      </c>
      <c r="E66" t="s">
        <v>43</v>
      </c>
      <c r="F66" t="s">
        <v>45</v>
      </c>
      <c r="G66" t="s">
        <v>3</v>
      </c>
      <c r="H66" t="s">
        <v>213</v>
      </c>
      <c r="I66">
        <v>123</v>
      </c>
      <c r="J66">
        <v>3.12</v>
      </c>
      <c r="K66">
        <v>8.92</v>
      </c>
      <c r="L66">
        <v>16.399999999999999</v>
      </c>
      <c r="M66">
        <v>0.28999999999999998</v>
      </c>
      <c r="N66">
        <v>23</v>
      </c>
      <c r="O66">
        <v>0.25</v>
      </c>
      <c r="T66">
        <v>2</v>
      </c>
      <c r="U66" t="s">
        <v>142</v>
      </c>
      <c r="V66" t="s">
        <v>372</v>
      </c>
      <c r="W66" t="s">
        <v>373</v>
      </c>
      <c r="X66">
        <v>359</v>
      </c>
      <c r="Y66">
        <v>2.1800000000000002</v>
      </c>
    </row>
    <row r="67" spans="1:25" hidden="1" x14ac:dyDescent="0.25">
      <c r="A67" t="s">
        <v>522</v>
      </c>
      <c r="B67" t="s">
        <v>17</v>
      </c>
      <c r="C67" t="s">
        <v>640</v>
      </c>
      <c r="D67" t="s">
        <v>641</v>
      </c>
      <c r="E67" t="s">
        <v>43</v>
      </c>
      <c r="F67" t="s">
        <v>45</v>
      </c>
      <c r="G67" t="s">
        <v>2</v>
      </c>
      <c r="H67" t="s">
        <v>468</v>
      </c>
      <c r="I67">
        <v>80.2</v>
      </c>
      <c r="J67">
        <v>1.59</v>
      </c>
      <c r="K67">
        <v>7.02</v>
      </c>
      <c r="L67">
        <v>15.9</v>
      </c>
      <c r="M67">
        <v>0.5</v>
      </c>
      <c r="N67">
        <v>49</v>
      </c>
      <c r="O67">
        <v>0.39</v>
      </c>
      <c r="T67">
        <v>1</v>
      </c>
      <c r="V67" t="s">
        <v>370</v>
      </c>
      <c r="W67" t="s">
        <v>371</v>
      </c>
      <c r="X67">
        <v>358</v>
      </c>
      <c r="Y67">
        <v>1.59</v>
      </c>
    </row>
    <row r="68" spans="1:25" hidden="1" x14ac:dyDescent="0.25">
      <c r="A68" t="s">
        <v>522</v>
      </c>
      <c r="B68" t="s">
        <v>17</v>
      </c>
      <c r="C68" t="s">
        <v>642</v>
      </c>
      <c r="D68" t="s">
        <v>643</v>
      </c>
      <c r="E68" t="s">
        <v>55</v>
      </c>
      <c r="F68" t="s">
        <v>45</v>
      </c>
      <c r="G68" t="s">
        <v>1</v>
      </c>
      <c r="H68" t="s">
        <v>211</v>
      </c>
      <c r="I68">
        <v>84.9</v>
      </c>
      <c r="J68">
        <v>1.74</v>
      </c>
      <c r="K68">
        <v>2.5499999999999998</v>
      </c>
      <c r="L68">
        <v>16.2</v>
      </c>
      <c r="M68">
        <v>0</v>
      </c>
      <c r="N68">
        <v>27</v>
      </c>
      <c r="O68">
        <v>0.1</v>
      </c>
      <c r="T68">
        <v>2</v>
      </c>
      <c r="U68" t="s">
        <v>143</v>
      </c>
      <c r="V68" t="s">
        <v>366</v>
      </c>
      <c r="W68" t="s">
        <v>367</v>
      </c>
      <c r="X68">
        <v>357</v>
      </c>
      <c r="Y68">
        <v>1.74</v>
      </c>
    </row>
    <row r="69" spans="1:25" hidden="1" x14ac:dyDescent="0.25">
      <c r="A69" t="s">
        <v>522</v>
      </c>
      <c r="B69" t="s">
        <v>17</v>
      </c>
      <c r="C69" t="s">
        <v>644</v>
      </c>
      <c r="D69" t="s">
        <v>645</v>
      </c>
      <c r="E69" t="s">
        <v>43</v>
      </c>
      <c r="F69" t="s">
        <v>45</v>
      </c>
      <c r="G69" t="s">
        <v>0</v>
      </c>
      <c r="H69" t="s">
        <v>212</v>
      </c>
      <c r="I69">
        <v>31</v>
      </c>
      <c r="J69">
        <v>1.26</v>
      </c>
      <c r="K69">
        <v>1.79</v>
      </c>
      <c r="L69">
        <v>15.5</v>
      </c>
      <c r="M69">
        <v>0</v>
      </c>
      <c r="N69">
        <v>0</v>
      </c>
      <c r="O69">
        <v>0</v>
      </c>
      <c r="T69">
        <v>1</v>
      </c>
      <c r="V69" t="s">
        <v>368</v>
      </c>
      <c r="W69" t="s">
        <v>369</v>
      </c>
      <c r="X69">
        <v>356</v>
      </c>
      <c r="Y69">
        <v>1.25</v>
      </c>
    </row>
    <row r="70" spans="1:25" x14ac:dyDescent="0.25">
      <c r="A70" t="s">
        <v>522</v>
      </c>
      <c r="B70" t="s">
        <v>32</v>
      </c>
      <c r="C70" t="s">
        <v>646</v>
      </c>
      <c r="D70" t="s">
        <v>647</v>
      </c>
      <c r="E70" t="s">
        <v>43</v>
      </c>
      <c r="F70" t="s">
        <v>85</v>
      </c>
      <c r="G70" t="s">
        <v>11</v>
      </c>
      <c r="H70" t="s">
        <v>221</v>
      </c>
      <c r="I70">
        <v>64.2</v>
      </c>
      <c r="J70">
        <v>3.11</v>
      </c>
      <c r="K70">
        <v>9.1999999999999993</v>
      </c>
      <c r="L70">
        <v>16.899999999999999</v>
      </c>
      <c r="M70">
        <v>0.2</v>
      </c>
      <c r="N70">
        <v>42.2</v>
      </c>
      <c r="O70">
        <v>0.24</v>
      </c>
      <c r="S70" t="s">
        <v>94</v>
      </c>
      <c r="T70">
        <v>2</v>
      </c>
      <c r="U70" t="s">
        <v>142</v>
      </c>
      <c r="V70" t="s">
        <v>380</v>
      </c>
      <c r="W70" t="s">
        <v>381</v>
      </c>
      <c r="X70">
        <v>378</v>
      </c>
      <c r="Y70">
        <v>2.41</v>
      </c>
    </row>
    <row r="71" spans="1:25" hidden="1" x14ac:dyDescent="0.25">
      <c r="A71" t="s">
        <v>522</v>
      </c>
      <c r="B71" t="s">
        <v>32</v>
      </c>
      <c r="C71" t="s">
        <v>648</v>
      </c>
      <c r="D71" t="s">
        <v>649</v>
      </c>
      <c r="E71" t="s">
        <v>43</v>
      </c>
      <c r="F71" t="s">
        <v>85</v>
      </c>
      <c r="G71" t="s">
        <v>9</v>
      </c>
      <c r="H71" t="s">
        <v>219</v>
      </c>
      <c r="I71">
        <v>63</v>
      </c>
      <c r="J71">
        <v>2.04</v>
      </c>
      <c r="K71">
        <v>5.25</v>
      </c>
      <c r="L71">
        <v>16.7</v>
      </c>
      <c r="M71">
        <v>0.15</v>
      </c>
      <c r="N71">
        <v>31.2</v>
      </c>
      <c r="O71">
        <v>0.16</v>
      </c>
      <c r="T71">
        <v>2</v>
      </c>
      <c r="U71" t="s">
        <v>142</v>
      </c>
      <c r="V71" t="s">
        <v>376</v>
      </c>
      <c r="W71" t="s">
        <v>377</v>
      </c>
      <c r="X71">
        <v>377</v>
      </c>
      <c r="Y71">
        <v>1.99</v>
      </c>
    </row>
    <row r="72" spans="1:25" hidden="1" x14ac:dyDescent="0.25">
      <c r="A72" t="s">
        <v>522</v>
      </c>
      <c r="B72" t="s">
        <v>32</v>
      </c>
      <c r="C72" t="s">
        <v>650</v>
      </c>
      <c r="D72" t="s">
        <v>651</v>
      </c>
      <c r="E72" t="s">
        <v>43</v>
      </c>
      <c r="F72" t="s">
        <v>85</v>
      </c>
      <c r="G72" t="s">
        <v>10</v>
      </c>
      <c r="H72" t="s">
        <v>220</v>
      </c>
      <c r="I72">
        <v>111</v>
      </c>
      <c r="J72">
        <v>2.61</v>
      </c>
      <c r="K72">
        <v>9.8699999999999992</v>
      </c>
      <c r="L72">
        <v>16.899999999999999</v>
      </c>
      <c r="M72">
        <v>0.45</v>
      </c>
      <c r="N72">
        <v>10.4</v>
      </c>
      <c r="O72">
        <v>0.31</v>
      </c>
      <c r="T72">
        <v>2</v>
      </c>
      <c r="U72" t="s">
        <v>142</v>
      </c>
      <c r="V72" t="s">
        <v>378</v>
      </c>
      <c r="W72" t="s">
        <v>379</v>
      </c>
      <c r="X72">
        <v>379</v>
      </c>
      <c r="Y72">
        <v>2.58</v>
      </c>
    </row>
    <row r="73" spans="1:25" hidden="1" x14ac:dyDescent="0.25">
      <c r="A73" t="s">
        <v>522</v>
      </c>
      <c r="B73" t="s">
        <v>32</v>
      </c>
      <c r="C73" t="s">
        <v>652</v>
      </c>
      <c r="D73" t="s">
        <v>653</v>
      </c>
      <c r="E73" t="s">
        <v>43</v>
      </c>
      <c r="F73" t="s">
        <v>85</v>
      </c>
      <c r="G73" t="s">
        <v>8</v>
      </c>
      <c r="H73" t="s">
        <v>218</v>
      </c>
      <c r="I73">
        <v>136.80000000000001</v>
      </c>
      <c r="J73">
        <v>1.82</v>
      </c>
      <c r="K73">
        <v>7.03</v>
      </c>
      <c r="L73">
        <v>16.8</v>
      </c>
      <c r="M73">
        <v>0.22</v>
      </c>
      <c r="N73">
        <v>11.5</v>
      </c>
      <c r="O73">
        <v>0.18</v>
      </c>
      <c r="T73">
        <v>2</v>
      </c>
      <c r="U73" t="s">
        <v>142</v>
      </c>
      <c r="V73" t="s">
        <v>374</v>
      </c>
      <c r="W73" t="s">
        <v>375</v>
      </c>
      <c r="X73">
        <v>376</v>
      </c>
      <c r="Y73">
        <v>1.82</v>
      </c>
    </row>
    <row r="74" spans="1:25" hidden="1" x14ac:dyDescent="0.25">
      <c r="A74" t="s">
        <v>522</v>
      </c>
      <c r="B74" t="s">
        <v>27</v>
      </c>
      <c r="C74" t="s">
        <v>650</v>
      </c>
      <c r="D74" t="s">
        <v>654</v>
      </c>
      <c r="E74" t="s">
        <v>69</v>
      </c>
      <c r="F74" t="s">
        <v>63</v>
      </c>
      <c r="G74" t="s">
        <v>7</v>
      </c>
      <c r="H74" t="s">
        <v>217</v>
      </c>
      <c r="I74">
        <v>74.8</v>
      </c>
      <c r="J74">
        <v>1.66</v>
      </c>
      <c r="K74">
        <v>3.81</v>
      </c>
      <c r="L74">
        <v>18.399999999999999</v>
      </c>
      <c r="M74">
        <v>0.15</v>
      </c>
      <c r="N74">
        <v>11.6</v>
      </c>
      <c r="O74">
        <v>0.11</v>
      </c>
      <c r="T74">
        <v>2</v>
      </c>
      <c r="U74" t="s">
        <v>142</v>
      </c>
      <c r="V74" t="s">
        <v>386</v>
      </c>
      <c r="W74" t="s">
        <v>387</v>
      </c>
      <c r="X74">
        <v>402</v>
      </c>
      <c r="Y74">
        <v>0.68</v>
      </c>
    </row>
    <row r="75" spans="1:25" hidden="1" x14ac:dyDescent="0.25">
      <c r="A75" t="s">
        <v>522</v>
      </c>
      <c r="B75" t="s">
        <v>27</v>
      </c>
      <c r="C75" t="s">
        <v>655</v>
      </c>
      <c r="D75" t="s">
        <v>587</v>
      </c>
      <c r="E75" t="s">
        <v>82</v>
      </c>
      <c r="F75" t="s">
        <v>63</v>
      </c>
      <c r="G75" t="s">
        <v>6</v>
      </c>
      <c r="H75" t="s">
        <v>216</v>
      </c>
      <c r="I75">
        <v>46.8</v>
      </c>
      <c r="J75">
        <v>2.04</v>
      </c>
      <c r="K75">
        <v>1.97</v>
      </c>
      <c r="L75">
        <v>17.3</v>
      </c>
      <c r="M75">
        <v>0.08</v>
      </c>
      <c r="N75">
        <v>18.899999999999999</v>
      </c>
      <c r="O75">
        <v>0.09</v>
      </c>
      <c r="S75" t="s">
        <v>83</v>
      </c>
      <c r="T75">
        <v>2</v>
      </c>
      <c r="U75" t="s">
        <v>142</v>
      </c>
      <c r="V75" t="s">
        <v>388</v>
      </c>
      <c r="W75" t="s">
        <v>389</v>
      </c>
      <c r="X75">
        <v>401</v>
      </c>
      <c r="Y75">
        <v>1.6</v>
      </c>
    </row>
    <row r="76" spans="1:25" hidden="1" x14ac:dyDescent="0.25">
      <c r="A76" t="s">
        <v>522</v>
      </c>
      <c r="B76" t="s">
        <v>27</v>
      </c>
      <c r="C76" t="s">
        <v>656</v>
      </c>
      <c r="D76" t="s">
        <v>584</v>
      </c>
      <c r="E76" t="s">
        <v>76</v>
      </c>
      <c r="F76" t="s">
        <v>63</v>
      </c>
      <c r="G76" t="s">
        <v>5</v>
      </c>
      <c r="H76" t="s">
        <v>215</v>
      </c>
      <c r="I76">
        <v>43.3</v>
      </c>
      <c r="J76">
        <v>1.55</v>
      </c>
      <c r="K76">
        <v>3.02</v>
      </c>
      <c r="L76">
        <v>18</v>
      </c>
      <c r="M76">
        <v>0</v>
      </c>
      <c r="N76">
        <v>0</v>
      </c>
      <c r="O76">
        <v>0</v>
      </c>
      <c r="S76" t="s">
        <v>77</v>
      </c>
      <c r="T76">
        <v>2</v>
      </c>
      <c r="U76" t="s">
        <v>142</v>
      </c>
      <c r="V76" t="s">
        <v>382</v>
      </c>
      <c r="W76" t="s">
        <v>383</v>
      </c>
      <c r="X76">
        <v>400</v>
      </c>
      <c r="Y76">
        <v>1.5</v>
      </c>
    </row>
    <row r="77" spans="1:25" hidden="1" x14ac:dyDescent="0.25">
      <c r="A77" t="s">
        <v>522</v>
      </c>
      <c r="B77" t="s">
        <v>27</v>
      </c>
      <c r="C77" t="s">
        <v>657</v>
      </c>
      <c r="D77" t="s">
        <v>653</v>
      </c>
      <c r="E77" t="s">
        <v>69</v>
      </c>
      <c r="F77" t="s">
        <v>63</v>
      </c>
      <c r="G77" t="s">
        <v>4</v>
      </c>
      <c r="H77" t="s">
        <v>214</v>
      </c>
      <c r="I77">
        <v>93.8</v>
      </c>
      <c r="J77">
        <v>1.8</v>
      </c>
      <c r="K77">
        <v>5.68</v>
      </c>
      <c r="L77">
        <v>18.3</v>
      </c>
      <c r="M77">
        <v>0.05</v>
      </c>
      <c r="N77">
        <v>31</v>
      </c>
      <c r="O77">
        <v>0.11</v>
      </c>
      <c r="S77" t="s">
        <v>70</v>
      </c>
      <c r="T77">
        <v>2</v>
      </c>
      <c r="U77" t="s">
        <v>142</v>
      </c>
      <c r="V77" t="s">
        <v>384</v>
      </c>
      <c r="W77" t="s">
        <v>385</v>
      </c>
      <c r="X77">
        <v>399</v>
      </c>
      <c r="Y77">
        <v>0.9</v>
      </c>
    </row>
    <row r="78" spans="1:25" hidden="1" x14ac:dyDescent="0.25">
      <c r="A78" t="s">
        <v>522</v>
      </c>
      <c r="B78" t="s">
        <v>18</v>
      </c>
      <c r="C78" t="s">
        <v>658</v>
      </c>
      <c r="D78" t="s">
        <v>655</v>
      </c>
      <c r="E78" t="s">
        <v>56</v>
      </c>
      <c r="F78" t="s">
        <v>45</v>
      </c>
      <c r="G78" t="s">
        <v>3</v>
      </c>
      <c r="H78" t="s">
        <v>213</v>
      </c>
      <c r="I78">
        <v>123</v>
      </c>
      <c r="J78">
        <v>3.15</v>
      </c>
      <c r="K78">
        <v>7.04</v>
      </c>
      <c r="L78">
        <v>17.100000000000001</v>
      </c>
      <c r="M78">
        <v>0.25</v>
      </c>
      <c r="N78">
        <v>23</v>
      </c>
      <c r="O78">
        <v>0.19</v>
      </c>
      <c r="T78">
        <v>2</v>
      </c>
      <c r="U78" t="s">
        <v>142</v>
      </c>
      <c r="V78" t="s">
        <v>394</v>
      </c>
      <c r="W78" t="s">
        <v>395</v>
      </c>
      <c r="X78">
        <v>410</v>
      </c>
      <c r="Y78">
        <v>2.12</v>
      </c>
    </row>
    <row r="79" spans="1:25" hidden="1" x14ac:dyDescent="0.25">
      <c r="A79" t="s">
        <v>522</v>
      </c>
      <c r="B79" t="s">
        <v>18</v>
      </c>
      <c r="C79" t="s">
        <v>659</v>
      </c>
      <c r="D79" t="s">
        <v>660</v>
      </c>
      <c r="E79" t="s">
        <v>56</v>
      </c>
      <c r="F79" t="s">
        <v>45</v>
      </c>
      <c r="G79" t="s">
        <v>2</v>
      </c>
      <c r="H79" t="s">
        <v>468</v>
      </c>
      <c r="I79">
        <v>80.2</v>
      </c>
      <c r="J79">
        <v>1.52</v>
      </c>
      <c r="K79">
        <v>5.18</v>
      </c>
      <c r="L79">
        <v>16.600000000000001</v>
      </c>
      <c r="M79">
        <v>0.41</v>
      </c>
      <c r="N79">
        <v>49</v>
      </c>
      <c r="O79">
        <v>0.35</v>
      </c>
      <c r="T79">
        <v>1</v>
      </c>
      <c r="U79" t="s">
        <v>142</v>
      </c>
      <c r="V79" t="s">
        <v>392</v>
      </c>
      <c r="W79" t="s">
        <v>393</v>
      </c>
      <c r="X79">
        <v>409</v>
      </c>
      <c r="Y79">
        <v>1.52</v>
      </c>
    </row>
    <row r="80" spans="1:25" hidden="1" x14ac:dyDescent="0.25">
      <c r="A80" t="s">
        <v>522</v>
      </c>
      <c r="B80" t="s">
        <v>18</v>
      </c>
      <c r="C80" t="s">
        <v>661</v>
      </c>
      <c r="D80" t="s">
        <v>661</v>
      </c>
      <c r="E80" t="s">
        <v>56</v>
      </c>
      <c r="F80" t="s">
        <v>45</v>
      </c>
      <c r="G80" t="s">
        <v>1</v>
      </c>
      <c r="H80" t="s">
        <v>211</v>
      </c>
      <c r="I80">
        <v>62.1</v>
      </c>
      <c r="J80">
        <v>1.1100000000000001</v>
      </c>
      <c r="K80">
        <v>1.29</v>
      </c>
      <c r="L80">
        <v>16.2</v>
      </c>
      <c r="M80">
        <v>0</v>
      </c>
      <c r="N80">
        <v>0</v>
      </c>
      <c r="O80">
        <v>0</v>
      </c>
      <c r="T80">
        <v>2</v>
      </c>
      <c r="U80" t="s">
        <v>142</v>
      </c>
      <c r="V80" t="s">
        <v>390</v>
      </c>
      <c r="W80" t="s">
        <v>391</v>
      </c>
      <c r="X80">
        <v>408</v>
      </c>
      <c r="Y80">
        <v>1.1100000000000001</v>
      </c>
    </row>
    <row r="81" spans="1:25" hidden="1" x14ac:dyDescent="0.25">
      <c r="A81" t="s">
        <v>522</v>
      </c>
      <c r="B81" t="s">
        <v>18</v>
      </c>
      <c r="C81" t="s">
        <v>644</v>
      </c>
      <c r="D81" t="s">
        <v>644</v>
      </c>
      <c r="E81" t="s">
        <v>50</v>
      </c>
      <c r="F81" t="s">
        <v>45</v>
      </c>
      <c r="G81" t="s">
        <v>0</v>
      </c>
      <c r="H81" t="s">
        <v>212</v>
      </c>
      <c r="I81">
        <v>0</v>
      </c>
      <c r="J81">
        <v>0</v>
      </c>
      <c r="M81">
        <v>0</v>
      </c>
      <c r="N81">
        <v>0</v>
      </c>
      <c r="O81">
        <v>0</v>
      </c>
      <c r="S81" t="s">
        <v>51</v>
      </c>
      <c r="T81">
        <v>1</v>
      </c>
      <c r="V81" t="s">
        <v>396</v>
      </c>
      <c r="W81" t="s">
        <v>397</v>
      </c>
      <c r="X81">
        <v>407</v>
      </c>
      <c r="Y81">
        <v>0</v>
      </c>
    </row>
    <row r="82" spans="1:25" x14ac:dyDescent="0.25">
      <c r="A82" t="s">
        <v>522</v>
      </c>
      <c r="B82" t="s">
        <v>100</v>
      </c>
      <c r="C82" t="s">
        <v>662</v>
      </c>
      <c r="D82" t="s">
        <v>663</v>
      </c>
      <c r="E82" t="s">
        <v>104</v>
      </c>
      <c r="F82" t="s">
        <v>85</v>
      </c>
      <c r="G82" t="s">
        <v>11</v>
      </c>
      <c r="H82" t="s">
        <v>221</v>
      </c>
      <c r="I82">
        <v>64.2</v>
      </c>
      <c r="J82">
        <v>3.09</v>
      </c>
      <c r="K82">
        <v>9.1</v>
      </c>
      <c r="L82">
        <v>17.600000000000001</v>
      </c>
      <c r="M82">
        <v>0.25</v>
      </c>
      <c r="N82">
        <v>42.2</v>
      </c>
      <c r="O82">
        <v>0.25</v>
      </c>
      <c r="S82" t="s">
        <v>105</v>
      </c>
      <c r="T82">
        <v>2</v>
      </c>
      <c r="U82" t="s">
        <v>142</v>
      </c>
      <c r="V82" t="s">
        <v>404</v>
      </c>
      <c r="W82" t="s">
        <v>405</v>
      </c>
      <c r="X82">
        <v>437</v>
      </c>
      <c r="Y82">
        <v>2.4</v>
      </c>
    </row>
    <row r="83" spans="1:25" hidden="1" x14ac:dyDescent="0.25">
      <c r="A83" t="s">
        <v>522</v>
      </c>
      <c r="B83" t="s">
        <v>100</v>
      </c>
      <c r="C83" t="s">
        <v>664</v>
      </c>
      <c r="D83" t="s">
        <v>665</v>
      </c>
      <c r="E83" t="s">
        <v>104</v>
      </c>
      <c r="F83" t="s">
        <v>85</v>
      </c>
      <c r="G83" t="s">
        <v>10</v>
      </c>
      <c r="H83" t="s">
        <v>220</v>
      </c>
      <c r="I83">
        <v>111</v>
      </c>
      <c r="J83">
        <v>2.61</v>
      </c>
      <c r="K83">
        <v>9.0500000000000007</v>
      </c>
      <c r="L83">
        <v>18.3</v>
      </c>
      <c r="M83">
        <v>0.47</v>
      </c>
      <c r="N83">
        <v>10.4</v>
      </c>
      <c r="O83">
        <v>0.27</v>
      </c>
      <c r="T83">
        <v>2</v>
      </c>
      <c r="U83" t="s">
        <v>142</v>
      </c>
      <c r="V83" t="s">
        <v>402</v>
      </c>
      <c r="W83" t="s">
        <v>403</v>
      </c>
      <c r="X83">
        <v>438</v>
      </c>
      <c r="Y83">
        <v>2.61</v>
      </c>
    </row>
    <row r="84" spans="1:25" hidden="1" x14ac:dyDescent="0.25">
      <c r="A84" t="s">
        <v>522</v>
      </c>
      <c r="B84" t="s">
        <v>100</v>
      </c>
      <c r="C84" t="s">
        <v>599</v>
      </c>
      <c r="D84" t="s">
        <v>564</v>
      </c>
      <c r="E84" t="s">
        <v>104</v>
      </c>
      <c r="F84" t="s">
        <v>85</v>
      </c>
      <c r="G84" t="s">
        <v>9</v>
      </c>
      <c r="H84" t="s">
        <v>219</v>
      </c>
      <c r="I84">
        <v>63</v>
      </c>
      <c r="J84">
        <v>2.06</v>
      </c>
      <c r="K84">
        <v>2.67</v>
      </c>
      <c r="L84">
        <v>17.600000000000001</v>
      </c>
      <c r="M84">
        <v>0.1</v>
      </c>
      <c r="N84">
        <v>31.2</v>
      </c>
      <c r="O84">
        <v>0.16</v>
      </c>
      <c r="T84">
        <v>2</v>
      </c>
      <c r="U84" t="s">
        <v>142</v>
      </c>
      <c r="V84" t="s">
        <v>400</v>
      </c>
      <c r="W84" t="s">
        <v>401</v>
      </c>
      <c r="X84">
        <v>436</v>
      </c>
      <c r="Y84">
        <v>2</v>
      </c>
    </row>
    <row r="85" spans="1:25" hidden="1" x14ac:dyDescent="0.25">
      <c r="A85" t="s">
        <v>522</v>
      </c>
      <c r="B85" t="s">
        <v>100</v>
      </c>
      <c r="C85" t="s">
        <v>666</v>
      </c>
      <c r="D85" t="s">
        <v>667</v>
      </c>
      <c r="E85" t="s">
        <v>104</v>
      </c>
      <c r="F85" t="s">
        <v>85</v>
      </c>
      <c r="G85" t="s">
        <v>8</v>
      </c>
      <c r="H85" t="s">
        <v>218</v>
      </c>
      <c r="I85">
        <v>136.80000000000001</v>
      </c>
      <c r="J85">
        <v>1.84</v>
      </c>
      <c r="K85">
        <v>6.1</v>
      </c>
      <c r="L85">
        <v>18.100000000000001</v>
      </c>
      <c r="M85">
        <v>0.16</v>
      </c>
      <c r="N85">
        <v>11.5</v>
      </c>
      <c r="O85">
        <v>0.12</v>
      </c>
      <c r="T85">
        <v>2</v>
      </c>
      <c r="U85" t="s">
        <v>142</v>
      </c>
      <c r="V85" t="s">
        <v>398</v>
      </c>
      <c r="W85" t="s">
        <v>399</v>
      </c>
      <c r="X85">
        <v>435</v>
      </c>
      <c r="Y85">
        <v>1.84</v>
      </c>
    </row>
    <row r="86" spans="1:25" hidden="1" x14ac:dyDescent="0.25">
      <c r="A86" t="s">
        <v>522</v>
      </c>
      <c r="B86" t="s">
        <v>109</v>
      </c>
      <c r="C86" t="s">
        <v>668</v>
      </c>
      <c r="D86" t="s">
        <v>544</v>
      </c>
      <c r="E86" t="s">
        <v>43</v>
      </c>
      <c r="F86" t="s">
        <v>63</v>
      </c>
      <c r="G86" t="s">
        <v>7</v>
      </c>
      <c r="H86" t="s">
        <v>217</v>
      </c>
      <c r="I86">
        <v>74.8</v>
      </c>
      <c r="J86">
        <v>1.62</v>
      </c>
      <c r="K86">
        <v>4.01</v>
      </c>
      <c r="L86">
        <v>15.7</v>
      </c>
      <c r="M86">
        <v>0.11</v>
      </c>
      <c r="N86">
        <v>11.6</v>
      </c>
      <c r="O86">
        <v>0.09</v>
      </c>
      <c r="T86">
        <v>1</v>
      </c>
      <c r="V86" t="s">
        <v>412</v>
      </c>
      <c r="W86" t="s">
        <v>413</v>
      </c>
      <c r="X86">
        <v>467</v>
      </c>
      <c r="Y86">
        <v>0.66</v>
      </c>
    </row>
    <row r="87" spans="1:25" hidden="1" x14ac:dyDescent="0.25">
      <c r="A87" t="s">
        <v>522</v>
      </c>
      <c r="B87" t="s">
        <v>109</v>
      </c>
      <c r="C87" t="s">
        <v>669</v>
      </c>
      <c r="D87" t="s">
        <v>541</v>
      </c>
      <c r="E87" t="s">
        <v>43</v>
      </c>
      <c r="F87" t="s">
        <v>63</v>
      </c>
      <c r="G87" t="s">
        <v>6</v>
      </c>
      <c r="H87" t="s">
        <v>216</v>
      </c>
      <c r="I87">
        <v>46.8</v>
      </c>
      <c r="J87">
        <v>1.95</v>
      </c>
      <c r="K87">
        <v>3.73</v>
      </c>
      <c r="L87">
        <v>15.5</v>
      </c>
      <c r="M87">
        <v>7.0000000000000007E-2</v>
      </c>
      <c r="N87">
        <v>18.899999999999999</v>
      </c>
      <c r="O87">
        <v>0.03</v>
      </c>
      <c r="S87" t="s">
        <v>115</v>
      </c>
      <c r="T87">
        <v>2</v>
      </c>
      <c r="U87" t="s">
        <v>142</v>
      </c>
      <c r="V87" t="s">
        <v>410</v>
      </c>
      <c r="W87" t="s">
        <v>411</v>
      </c>
      <c r="X87">
        <v>466</v>
      </c>
      <c r="Y87">
        <v>1.56</v>
      </c>
    </row>
    <row r="88" spans="1:25" hidden="1" x14ac:dyDescent="0.25">
      <c r="A88" t="s">
        <v>522</v>
      </c>
      <c r="B88" t="s">
        <v>109</v>
      </c>
      <c r="C88" t="s">
        <v>670</v>
      </c>
      <c r="D88" t="s">
        <v>617</v>
      </c>
      <c r="E88" t="s">
        <v>43</v>
      </c>
      <c r="F88" t="s">
        <v>63</v>
      </c>
      <c r="G88" t="s">
        <v>5</v>
      </c>
      <c r="H88" t="s">
        <v>215</v>
      </c>
      <c r="I88">
        <v>39.9</v>
      </c>
      <c r="J88">
        <v>1.56</v>
      </c>
      <c r="K88">
        <v>4.1900000000000004</v>
      </c>
      <c r="L88">
        <v>15.8</v>
      </c>
      <c r="M88">
        <v>0</v>
      </c>
      <c r="N88">
        <v>0</v>
      </c>
      <c r="O88">
        <v>0</v>
      </c>
      <c r="S88" t="s">
        <v>114</v>
      </c>
      <c r="T88">
        <v>2</v>
      </c>
      <c r="U88" t="s">
        <v>142</v>
      </c>
      <c r="V88" t="s">
        <v>408</v>
      </c>
      <c r="W88" t="s">
        <v>409</v>
      </c>
      <c r="X88">
        <v>465</v>
      </c>
      <c r="Y88">
        <v>1.1399999999999999</v>
      </c>
    </row>
    <row r="89" spans="1:25" hidden="1" x14ac:dyDescent="0.25">
      <c r="A89" t="s">
        <v>522</v>
      </c>
      <c r="B89" t="s">
        <v>109</v>
      </c>
      <c r="C89" t="s">
        <v>671</v>
      </c>
      <c r="D89" t="s">
        <v>598</v>
      </c>
      <c r="E89" t="s">
        <v>43</v>
      </c>
      <c r="F89" t="s">
        <v>63</v>
      </c>
      <c r="G89" t="s">
        <v>4</v>
      </c>
      <c r="H89" t="s">
        <v>214</v>
      </c>
      <c r="I89">
        <v>93.8</v>
      </c>
      <c r="J89">
        <v>1.81</v>
      </c>
      <c r="K89">
        <v>6.65</v>
      </c>
      <c r="L89">
        <v>15.5</v>
      </c>
      <c r="M89">
        <v>0.09</v>
      </c>
      <c r="N89">
        <v>31</v>
      </c>
      <c r="O89">
        <v>0.09</v>
      </c>
      <c r="S89" t="s">
        <v>113</v>
      </c>
      <c r="T89">
        <v>2</v>
      </c>
      <c r="U89" t="s">
        <v>142</v>
      </c>
      <c r="V89" t="s">
        <v>406</v>
      </c>
      <c r="W89" t="s">
        <v>407</v>
      </c>
      <c r="X89">
        <v>464</v>
      </c>
      <c r="Y89">
        <v>0.91</v>
      </c>
    </row>
    <row r="90" spans="1:25" hidden="1" x14ac:dyDescent="0.25">
      <c r="A90" t="s">
        <v>522</v>
      </c>
      <c r="B90" t="s">
        <v>107</v>
      </c>
      <c r="C90" t="s">
        <v>532</v>
      </c>
      <c r="D90" t="s">
        <v>672</v>
      </c>
      <c r="E90" t="s">
        <v>43</v>
      </c>
      <c r="F90" t="s">
        <v>45</v>
      </c>
      <c r="G90" t="s">
        <v>3</v>
      </c>
      <c r="H90" t="s">
        <v>213</v>
      </c>
      <c r="I90">
        <v>123</v>
      </c>
      <c r="J90">
        <v>3.12</v>
      </c>
      <c r="K90">
        <v>8.07</v>
      </c>
      <c r="L90">
        <v>13.8</v>
      </c>
      <c r="M90">
        <v>0.23</v>
      </c>
      <c r="N90">
        <v>23</v>
      </c>
      <c r="O90">
        <v>0.22</v>
      </c>
      <c r="T90">
        <v>2</v>
      </c>
      <c r="U90" t="s">
        <v>142</v>
      </c>
      <c r="V90" t="s">
        <v>416</v>
      </c>
      <c r="W90" t="s">
        <v>417</v>
      </c>
      <c r="X90">
        <v>481</v>
      </c>
      <c r="Y90">
        <v>1.1399999999999999</v>
      </c>
    </row>
    <row r="91" spans="1:25" hidden="1" x14ac:dyDescent="0.25">
      <c r="A91" t="s">
        <v>522</v>
      </c>
      <c r="B91" t="s">
        <v>107</v>
      </c>
      <c r="C91" t="s">
        <v>673</v>
      </c>
      <c r="D91" t="s">
        <v>674</v>
      </c>
      <c r="E91" t="s">
        <v>43</v>
      </c>
      <c r="F91" t="s">
        <v>45</v>
      </c>
      <c r="G91" t="s">
        <v>2</v>
      </c>
      <c r="H91" t="s">
        <v>468</v>
      </c>
      <c r="I91">
        <v>80.2</v>
      </c>
      <c r="J91">
        <v>1.56</v>
      </c>
      <c r="K91">
        <v>6</v>
      </c>
      <c r="L91">
        <v>14.5</v>
      </c>
      <c r="M91">
        <v>0.49</v>
      </c>
      <c r="N91">
        <v>49</v>
      </c>
      <c r="O91">
        <v>0.43</v>
      </c>
      <c r="T91">
        <v>1</v>
      </c>
      <c r="V91" t="s">
        <v>414</v>
      </c>
      <c r="W91" t="s">
        <v>415</v>
      </c>
      <c r="X91">
        <v>480</v>
      </c>
      <c r="Y91">
        <v>1.56</v>
      </c>
    </row>
    <row r="92" spans="1:25" hidden="1" x14ac:dyDescent="0.25">
      <c r="A92" t="s">
        <v>522</v>
      </c>
      <c r="B92" t="s">
        <v>107</v>
      </c>
      <c r="C92" t="s">
        <v>548</v>
      </c>
      <c r="D92" t="s">
        <v>673</v>
      </c>
      <c r="E92" t="s">
        <v>43</v>
      </c>
      <c r="F92" t="s">
        <v>45</v>
      </c>
      <c r="G92" t="s">
        <v>1</v>
      </c>
      <c r="H92" t="s">
        <v>211</v>
      </c>
      <c r="I92">
        <v>35.799999999999997</v>
      </c>
      <c r="J92">
        <v>0.7</v>
      </c>
      <c r="K92">
        <v>2.2200000000000002</v>
      </c>
      <c r="L92">
        <v>15.6</v>
      </c>
      <c r="M92">
        <v>0</v>
      </c>
      <c r="N92">
        <v>0</v>
      </c>
      <c r="O92">
        <v>0</v>
      </c>
      <c r="S92" t="s">
        <v>675</v>
      </c>
      <c r="T92">
        <v>2</v>
      </c>
      <c r="U92" t="s">
        <v>142</v>
      </c>
      <c r="V92" t="s">
        <v>676</v>
      </c>
      <c r="W92" t="s">
        <v>677</v>
      </c>
      <c r="X92">
        <v>479</v>
      </c>
      <c r="Y92">
        <v>0.7</v>
      </c>
    </row>
    <row r="93" spans="1:25" x14ac:dyDescent="0.25">
      <c r="A93" t="s">
        <v>522</v>
      </c>
      <c r="B93" t="s">
        <v>110</v>
      </c>
      <c r="C93" t="s">
        <v>678</v>
      </c>
      <c r="D93" t="s">
        <v>575</v>
      </c>
      <c r="E93" t="s">
        <v>84</v>
      </c>
      <c r="F93" t="s">
        <v>85</v>
      </c>
      <c r="G93" t="s">
        <v>11</v>
      </c>
      <c r="H93" t="s">
        <v>221</v>
      </c>
      <c r="I93">
        <v>64.2</v>
      </c>
      <c r="J93">
        <v>3.14</v>
      </c>
      <c r="K93">
        <v>9.68</v>
      </c>
      <c r="L93">
        <v>14.4</v>
      </c>
      <c r="M93">
        <v>0.16</v>
      </c>
      <c r="N93">
        <v>42.2</v>
      </c>
      <c r="O93">
        <v>0.25</v>
      </c>
      <c r="S93" t="s">
        <v>117</v>
      </c>
      <c r="T93">
        <v>2</v>
      </c>
      <c r="U93" t="s">
        <v>142</v>
      </c>
      <c r="V93" t="s">
        <v>424</v>
      </c>
      <c r="W93" t="s">
        <v>425</v>
      </c>
      <c r="X93">
        <v>502</v>
      </c>
      <c r="Y93">
        <v>2.4300000000000002</v>
      </c>
    </row>
    <row r="94" spans="1:25" hidden="1" x14ac:dyDescent="0.25">
      <c r="A94" t="s">
        <v>522</v>
      </c>
      <c r="B94" t="s">
        <v>110</v>
      </c>
      <c r="C94" t="s">
        <v>679</v>
      </c>
      <c r="D94" t="s">
        <v>680</v>
      </c>
      <c r="E94" t="s">
        <v>84</v>
      </c>
      <c r="F94" t="s">
        <v>85</v>
      </c>
      <c r="G94" t="s">
        <v>10</v>
      </c>
      <c r="H94" t="s">
        <v>220</v>
      </c>
      <c r="I94">
        <v>111</v>
      </c>
      <c r="J94">
        <v>2.62</v>
      </c>
      <c r="K94">
        <v>9.6300000000000008</v>
      </c>
      <c r="L94">
        <v>15.5</v>
      </c>
      <c r="M94">
        <v>0.43</v>
      </c>
      <c r="N94">
        <v>10.4</v>
      </c>
      <c r="O94">
        <v>0.22</v>
      </c>
      <c r="T94">
        <v>2</v>
      </c>
      <c r="U94" t="s">
        <v>142</v>
      </c>
      <c r="V94" t="s">
        <v>422</v>
      </c>
      <c r="W94" t="s">
        <v>423</v>
      </c>
      <c r="X94">
        <v>503</v>
      </c>
      <c r="Y94">
        <v>1.58</v>
      </c>
    </row>
    <row r="95" spans="1:25" hidden="1" x14ac:dyDescent="0.25">
      <c r="A95" t="s">
        <v>522</v>
      </c>
      <c r="B95" t="s">
        <v>110</v>
      </c>
      <c r="C95" t="s">
        <v>576</v>
      </c>
      <c r="D95" t="s">
        <v>681</v>
      </c>
      <c r="E95" t="s">
        <v>84</v>
      </c>
      <c r="F95" t="s">
        <v>85</v>
      </c>
      <c r="G95" t="s">
        <v>9</v>
      </c>
      <c r="H95" t="s">
        <v>219</v>
      </c>
      <c r="I95">
        <v>63</v>
      </c>
      <c r="J95">
        <v>2.0099999999999998</v>
      </c>
      <c r="K95">
        <v>2.83</v>
      </c>
      <c r="L95">
        <v>15.8</v>
      </c>
      <c r="M95">
        <v>0.08</v>
      </c>
      <c r="N95">
        <v>31.2</v>
      </c>
      <c r="O95">
        <v>0.11</v>
      </c>
      <c r="S95" t="s">
        <v>116</v>
      </c>
      <c r="T95">
        <v>2</v>
      </c>
      <c r="U95" t="s">
        <v>142</v>
      </c>
      <c r="V95" t="s">
        <v>420</v>
      </c>
      <c r="W95" t="s">
        <v>421</v>
      </c>
      <c r="X95">
        <v>501</v>
      </c>
      <c r="Y95">
        <v>1.97</v>
      </c>
    </row>
    <row r="96" spans="1:25" hidden="1" x14ac:dyDescent="0.25">
      <c r="A96" t="s">
        <v>522</v>
      </c>
      <c r="B96" t="s">
        <v>110</v>
      </c>
      <c r="C96" t="s">
        <v>682</v>
      </c>
      <c r="D96" t="s">
        <v>683</v>
      </c>
      <c r="E96" t="s">
        <v>84</v>
      </c>
      <c r="F96" t="s">
        <v>85</v>
      </c>
      <c r="G96" t="s">
        <v>8</v>
      </c>
      <c r="H96" t="s">
        <v>218</v>
      </c>
      <c r="I96">
        <v>136.80000000000001</v>
      </c>
      <c r="J96">
        <v>1.65</v>
      </c>
      <c r="K96">
        <v>6.56</v>
      </c>
      <c r="L96">
        <v>15.3</v>
      </c>
      <c r="M96">
        <v>0.08</v>
      </c>
      <c r="N96">
        <v>11.5</v>
      </c>
      <c r="O96">
        <v>0.06</v>
      </c>
      <c r="T96">
        <v>2</v>
      </c>
      <c r="U96" t="s">
        <v>142</v>
      </c>
      <c r="V96" t="s">
        <v>418</v>
      </c>
      <c r="W96" t="s">
        <v>419</v>
      </c>
      <c r="X96">
        <v>500</v>
      </c>
      <c r="Y96">
        <v>1.78</v>
      </c>
    </row>
    <row r="97" spans="1:25" hidden="1" x14ac:dyDescent="0.25">
      <c r="A97" t="s">
        <v>522</v>
      </c>
      <c r="B97" t="s">
        <v>106</v>
      </c>
      <c r="C97" t="s">
        <v>684</v>
      </c>
      <c r="D97" t="s">
        <v>685</v>
      </c>
      <c r="E97" t="s">
        <v>43</v>
      </c>
      <c r="F97" t="s">
        <v>45</v>
      </c>
      <c r="G97" t="s">
        <v>1</v>
      </c>
      <c r="H97" t="s">
        <v>211</v>
      </c>
      <c r="I97">
        <v>0</v>
      </c>
      <c r="J97">
        <v>0</v>
      </c>
      <c r="M97">
        <v>0</v>
      </c>
      <c r="N97">
        <v>0</v>
      </c>
      <c r="O97">
        <v>0</v>
      </c>
      <c r="T97">
        <v>1</v>
      </c>
      <c r="V97" t="s">
        <v>426</v>
      </c>
      <c r="W97" t="s">
        <v>427</v>
      </c>
      <c r="X97">
        <v>523</v>
      </c>
      <c r="Y97">
        <v>0</v>
      </c>
    </row>
    <row r="98" spans="1:25" hidden="1" x14ac:dyDescent="0.25">
      <c r="A98" t="s">
        <v>522</v>
      </c>
      <c r="B98" t="s">
        <v>106</v>
      </c>
      <c r="C98" t="s">
        <v>686</v>
      </c>
      <c r="D98" t="s">
        <v>687</v>
      </c>
      <c r="E98" t="s">
        <v>43</v>
      </c>
      <c r="F98" t="s">
        <v>45</v>
      </c>
      <c r="G98" t="s">
        <v>2</v>
      </c>
      <c r="H98" t="s">
        <v>468</v>
      </c>
      <c r="I98">
        <v>80.2</v>
      </c>
      <c r="J98">
        <v>1.54</v>
      </c>
      <c r="K98">
        <v>6.47</v>
      </c>
      <c r="L98">
        <v>14.1</v>
      </c>
      <c r="M98">
        <v>0.42</v>
      </c>
      <c r="N98">
        <v>49</v>
      </c>
      <c r="O98">
        <v>0.39</v>
      </c>
      <c r="T98">
        <v>1</v>
      </c>
      <c r="V98" t="s">
        <v>428</v>
      </c>
      <c r="W98" t="s">
        <v>429</v>
      </c>
      <c r="X98">
        <v>524</v>
      </c>
      <c r="Y98">
        <v>1.54</v>
      </c>
    </row>
    <row r="99" spans="1:25" hidden="1" x14ac:dyDescent="0.25">
      <c r="A99" t="s">
        <v>522</v>
      </c>
      <c r="B99" t="s">
        <v>106</v>
      </c>
      <c r="C99" t="s">
        <v>688</v>
      </c>
      <c r="D99" t="s">
        <v>689</v>
      </c>
      <c r="E99" t="s">
        <v>43</v>
      </c>
      <c r="F99" t="s">
        <v>45</v>
      </c>
      <c r="G99" t="s">
        <v>3</v>
      </c>
      <c r="H99" t="s">
        <v>213</v>
      </c>
      <c r="I99">
        <v>123</v>
      </c>
      <c r="J99">
        <v>3.12</v>
      </c>
      <c r="K99">
        <v>9.3800000000000008</v>
      </c>
      <c r="L99">
        <v>12.6</v>
      </c>
      <c r="M99">
        <v>0.23</v>
      </c>
      <c r="N99">
        <v>23</v>
      </c>
      <c r="O99">
        <v>0.2</v>
      </c>
      <c r="T99">
        <v>1</v>
      </c>
      <c r="V99" t="s">
        <v>430</v>
      </c>
      <c r="W99" t="s">
        <v>431</v>
      </c>
      <c r="X99">
        <v>525</v>
      </c>
      <c r="Y99">
        <v>2.12</v>
      </c>
    </row>
    <row r="100" spans="1:25" hidden="1" x14ac:dyDescent="0.25">
      <c r="A100" t="s">
        <v>522</v>
      </c>
      <c r="B100" t="s">
        <v>106</v>
      </c>
      <c r="C100" t="s">
        <v>665</v>
      </c>
      <c r="D100" t="s">
        <v>577</v>
      </c>
      <c r="E100" t="s">
        <v>43</v>
      </c>
      <c r="F100" t="s">
        <v>63</v>
      </c>
      <c r="G100" t="s">
        <v>7</v>
      </c>
      <c r="H100" t="s">
        <v>217</v>
      </c>
      <c r="I100">
        <v>74.8</v>
      </c>
      <c r="J100">
        <v>1.69</v>
      </c>
      <c r="K100">
        <v>7.7</v>
      </c>
      <c r="L100">
        <v>13</v>
      </c>
      <c r="M100">
        <v>0.2</v>
      </c>
      <c r="N100">
        <v>11.6</v>
      </c>
      <c r="O100">
        <v>0.16</v>
      </c>
      <c r="T100">
        <v>2</v>
      </c>
      <c r="U100" t="s">
        <v>142</v>
      </c>
      <c r="V100" t="s">
        <v>438</v>
      </c>
      <c r="W100" t="s">
        <v>439</v>
      </c>
      <c r="X100">
        <v>529</v>
      </c>
      <c r="Y100">
        <v>0.73</v>
      </c>
    </row>
    <row r="101" spans="1:25" hidden="1" x14ac:dyDescent="0.25">
      <c r="A101" t="s">
        <v>522</v>
      </c>
      <c r="B101" t="s">
        <v>106</v>
      </c>
      <c r="C101" t="s">
        <v>690</v>
      </c>
      <c r="D101" t="s">
        <v>597</v>
      </c>
      <c r="E101" t="s">
        <v>43</v>
      </c>
      <c r="F101" t="s">
        <v>63</v>
      </c>
      <c r="G101" t="s">
        <v>6</v>
      </c>
      <c r="H101" t="s">
        <v>216</v>
      </c>
      <c r="I101">
        <v>46.8</v>
      </c>
      <c r="J101">
        <v>1.95</v>
      </c>
      <c r="K101">
        <v>5.97</v>
      </c>
      <c r="L101">
        <v>13.3</v>
      </c>
      <c r="M101">
        <v>0.09</v>
      </c>
      <c r="N101">
        <v>18.899999999999999</v>
      </c>
      <c r="O101">
        <v>0.15</v>
      </c>
      <c r="T101">
        <v>1</v>
      </c>
      <c r="V101" t="s">
        <v>436</v>
      </c>
      <c r="W101" t="s">
        <v>437</v>
      </c>
      <c r="X101">
        <v>528</v>
      </c>
      <c r="Y101">
        <v>1.7</v>
      </c>
    </row>
    <row r="102" spans="1:25" hidden="1" x14ac:dyDescent="0.25">
      <c r="A102" t="s">
        <v>522</v>
      </c>
      <c r="B102" t="s">
        <v>106</v>
      </c>
      <c r="C102" t="s">
        <v>613</v>
      </c>
      <c r="D102" t="s">
        <v>527</v>
      </c>
      <c r="E102" t="s">
        <v>43</v>
      </c>
      <c r="F102" t="s">
        <v>63</v>
      </c>
      <c r="G102" t="s">
        <v>5</v>
      </c>
      <c r="H102" t="s">
        <v>215</v>
      </c>
      <c r="I102">
        <v>54.1</v>
      </c>
      <c r="J102">
        <v>2</v>
      </c>
      <c r="K102">
        <v>8.64</v>
      </c>
      <c r="L102">
        <v>12.9</v>
      </c>
      <c r="M102">
        <v>0.18</v>
      </c>
      <c r="N102">
        <v>12.6</v>
      </c>
      <c r="O102">
        <v>0.08</v>
      </c>
      <c r="S102" t="s">
        <v>119</v>
      </c>
      <c r="T102">
        <v>2</v>
      </c>
      <c r="U102" t="s">
        <v>142</v>
      </c>
      <c r="V102" t="s">
        <v>434</v>
      </c>
      <c r="W102" t="s">
        <v>435</v>
      </c>
      <c r="X102">
        <v>527</v>
      </c>
      <c r="Y102">
        <v>1.59</v>
      </c>
    </row>
    <row r="103" spans="1:25" hidden="1" x14ac:dyDescent="0.25">
      <c r="A103" t="s">
        <v>522</v>
      </c>
      <c r="B103" t="s">
        <v>106</v>
      </c>
      <c r="C103" t="s">
        <v>691</v>
      </c>
      <c r="D103" t="s">
        <v>692</v>
      </c>
      <c r="E103" t="s">
        <v>43</v>
      </c>
      <c r="F103" t="s">
        <v>63</v>
      </c>
      <c r="G103" t="s">
        <v>4</v>
      </c>
      <c r="H103" t="s">
        <v>214</v>
      </c>
      <c r="I103">
        <v>93.8</v>
      </c>
      <c r="J103">
        <v>1.74</v>
      </c>
      <c r="K103">
        <v>7.71</v>
      </c>
      <c r="L103">
        <v>12.9</v>
      </c>
      <c r="M103">
        <v>0.11</v>
      </c>
      <c r="N103">
        <v>31</v>
      </c>
      <c r="O103">
        <v>0.16</v>
      </c>
      <c r="S103" t="s">
        <v>118</v>
      </c>
      <c r="T103">
        <v>2</v>
      </c>
      <c r="U103" t="s">
        <v>142</v>
      </c>
      <c r="V103" t="s">
        <v>432</v>
      </c>
      <c r="W103" t="s">
        <v>433</v>
      </c>
      <c r="X103">
        <v>526</v>
      </c>
      <c r="Y103">
        <v>0.95</v>
      </c>
    </row>
    <row r="104" spans="1:25" hidden="1" x14ac:dyDescent="0.25">
      <c r="A104" t="s">
        <v>522</v>
      </c>
      <c r="B104" t="s">
        <v>111</v>
      </c>
      <c r="C104" t="s">
        <v>693</v>
      </c>
      <c r="D104" t="s">
        <v>673</v>
      </c>
      <c r="E104" t="s">
        <v>43</v>
      </c>
      <c r="F104" t="s">
        <v>85</v>
      </c>
      <c r="G104" t="s">
        <v>8</v>
      </c>
      <c r="H104" t="s">
        <v>218</v>
      </c>
      <c r="I104">
        <v>136.80000000000001</v>
      </c>
      <c r="J104">
        <v>1.76</v>
      </c>
      <c r="K104">
        <v>6.11</v>
      </c>
      <c r="L104">
        <v>13.8</v>
      </c>
      <c r="M104">
        <v>0.1</v>
      </c>
      <c r="N104">
        <v>11.5</v>
      </c>
      <c r="O104">
        <v>0.02</v>
      </c>
      <c r="T104">
        <v>2</v>
      </c>
      <c r="U104" t="s">
        <v>142</v>
      </c>
      <c r="V104" t="s">
        <v>440</v>
      </c>
      <c r="W104" t="s">
        <v>441</v>
      </c>
      <c r="X104">
        <v>530</v>
      </c>
      <c r="Y104">
        <v>1.76</v>
      </c>
    </row>
    <row r="105" spans="1:25" x14ac:dyDescent="0.25">
      <c r="A105" t="s">
        <v>522</v>
      </c>
      <c r="B105" t="s">
        <v>111</v>
      </c>
      <c r="C105" t="s">
        <v>694</v>
      </c>
      <c r="D105" t="s">
        <v>601</v>
      </c>
      <c r="E105" t="s">
        <v>43</v>
      </c>
      <c r="F105" t="s">
        <v>85</v>
      </c>
      <c r="G105" t="s">
        <v>11</v>
      </c>
      <c r="H105" t="s">
        <v>221</v>
      </c>
      <c r="I105">
        <v>64.2</v>
      </c>
      <c r="J105">
        <v>3.12</v>
      </c>
      <c r="K105">
        <v>9.7799999999999994</v>
      </c>
      <c r="L105">
        <v>13.1</v>
      </c>
      <c r="M105">
        <v>0.18</v>
      </c>
      <c r="N105">
        <v>42.2</v>
      </c>
      <c r="O105">
        <v>0.16</v>
      </c>
      <c r="S105" t="s">
        <v>121</v>
      </c>
      <c r="T105">
        <v>1</v>
      </c>
      <c r="V105" t="s">
        <v>446</v>
      </c>
      <c r="W105" t="s">
        <v>447</v>
      </c>
      <c r="X105">
        <v>532</v>
      </c>
      <c r="Y105">
        <v>2.44</v>
      </c>
    </row>
    <row r="106" spans="1:25" hidden="1" x14ac:dyDescent="0.25">
      <c r="A106" t="s">
        <v>522</v>
      </c>
      <c r="B106" t="s">
        <v>111</v>
      </c>
      <c r="C106" t="s">
        <v>636</v>
      </c>
      <c r="D106" t="s">
        <v>695</v>
      </c>
      <c r="E106" t="s">
        <v>43</v>
      </c>
      <c r="F106" t="s">
        <v>85</v>
      </c>
      <c r="G106" t="s">
        <v>10</v>
      </c>
      <c r="H106" t="s">
        <v>220</v>
      </c>
      <c r="I106">
        <v>111</v>
      </c>
      <c r="J106">
        <v>2.63</v>
      </c>
      <c r="K106">
        <v>9.44</v>
      </c>
      <c r="L106">
        <v>13.9</v>
      </c>
      <c r="M106">
        <v>0.43</v>
      </c>
      <c r="N106">
        <v>10.4</v>
      </c>
      <c r="O106">
        <v>0.2</v>
      </c>
      <c r="S106" t="s">
        <v>122</v>
      </c>
      <c r="T106">
        <v>2</v>
      </c>
      <c r="U106" t="s">
        <v>142</v>
      </c>
      <c r="V106" t="s">
        <v>444</v>
      </c>
      <c r="W106" t="s">
        <v>445</v>
      </c>
      <c r="X106">
        <v>533</v>
      </c>
      <c r="Y106">
        <v>2.6</v>
      </c>
    </row>
    <row r="107" spans="1:25" hidden="1" x14ac:dyDescent="0.25">
      <c r="A107" t="s">
        <v>522</v>
      </c>
      <c r="B107" t="s">
        <v>111</v>
      </c>
      <c r="C107" t="s">
        <v>696</v>
      </c>
      <c r="D107" t="s">
        <v>697</v>
      </c>
      <c r="E107" t="s">
        <v>43</v>
      </c>
      <c r="F107" t="s">
        <v>85</v>
      </c>
      <c r="G107" t="s">
        <v>9</v>
      </c>
      <c r="H107" t="s">
        <v>219</v>
      </c>
      <c r="I107">
        <v>63</v>
      </c>
      <c r="J107">
        <v>1.98</v>
      </c>
      <c r="K107">
        <v>2.11</v>
      </c>
      <c r="L107">
        <v>15.5</v>
      </c>
      <c r="M107">
        <v>0.04</v>
      </c>
      <c r="N107">
        <v>31.2</v>
      </c>
      <c r="O107">
        <v>0.03</v>
      </c>
      <c r="S107" t="s">
        <v>120</v>
      </c>
      <c r="T107">
        <v>1</v>
      </c>
      <c r="V107" t="s">
        <v>442</v>
      </c>
      <c r="W107" t="s">
        <v>443</v>
      </c>
      <c r="X107">
        <v>531</v>
      </c>
      <c r="Y107">
        <v>1.96</v>
      </c>
    </row>
    <row r="108" spans="1:25" hidden="1" x14ac:dyDescent="0.25">
      <c r="A108" t="s">
        <v>522</v>
      </c>
      <c r="B108" t="s">
        <v>108</v>
      </c>
      <c r="C108" t="s">
        <v>698</v>
      </c>
      <c r="D108" t="s">
        <v>699</v>
      </c>
      <c r="E108" t="s">
        <v>43</v>
      </c>
      <c r="F108" t="s">
        <v>63</v>
      </c>
      <c r="G108" t="s">
        <v>7</v>
      </c>
      <c r="H108" t="s">
        <v>217</v>
      </c>
      <c r="I108">
        <v>71.5</v>
      </c>
      <c r="J108">
        <v>1.6</v>
      </c>
      <c r="K108">
        <v>5.34</v>
      </c>
      <c r="L108">
        <v>10.5</v>
      </c>
      <c r="M108">
        <v>0.1</v>
      </c>
      <c r="N108">
        <v>11.6</v>
      </c>
      <c r="O108">
        <v>0</v>
      </c>
      <c r="S108" t="s">
        <v>128</v>
      </c>
      <c r="T108">
        <v>1</v>
      </c>
      <c r="V108" t="s">
        <v>458</v>
      </c>
      <c r="W108" t="s">
        <v>459</v>
      </c>
      <c r="X108">
        <v>549</v>
      </c>
      <c r="Y108">
        <v>0.61</v>
      </c>
    </row>
    <row r="109" spans="1:25" hidden="1" x14ac:dyDescent="0.25">
      <c r="A109" t="s">
        <v>522</v>
      </c>
      <c r="B109" t="s">
        <v>108</v>
      </c>
      <c r="C109" t="s">
        <v>700</v>
      </c>
      <c r="D109" t="s">
        <v>701</v>
      </c>
      <c r="E109" t="s">
        <v>43</v>
      </c>
      <c r="F109" t="s">
        <v>63</v>
      </c>
      <c r="G109" t="s">
        <v>6</v>
      </c>
      <c r="H109" t="s">
        <v>216</v>
      </c>
      <c r="I109">
        <v>42</v>
      </c>
      <c r="J109">
        <v>1.62</v>
      </c>
      <c r="K109">
        <v>5.2</v>
      </c>
      <c r="L109">
        <v>11.2</v>
      </c>
      <c r="M109">
        <v>0</v>
      </c>
      <c r="N109">
        <v>14.8</v>
      </c>
      <c r="O109">
        <v>0</v>
      </c>
      <c r="S109" t="s">
        <v>127</v>
      </c>
      <c r="T109">
        <v>1</v>
      </c>
      <c r="V109" t="s">
        <v>456</v>
      </c>
      <c r="W109" t="s">
        <v>457</v>
      </c>
      <c r="X109">
        <v>548</v>
      </c>
      <c r="Y109">
        <v>1.36</v>
      </c>
    </row>
    <row r="110" spans="1:25" hidden="1" x14ac:dyDescent="0.25">
      <c r="A110" t="s">
        <v>522</v>
      </c>
      <c r="B110" t="s">
        <v>108</v>
      </c>
      <c r="C110" t="s">
        <v>702</v>
      </c>
      <c r="D110" t="s">
        <v>703</v>
      </c>
      <c r="E110" t="s">
        <v>43</v>
      </c>
      <c r="F110" t="s">
        <v>63</v>
      </c>
      <c r="G110" t="s">
        <v>5</v>
      </c>
      <c r="H110" t="s">
        <v>215</v>
      </c>
      <c r="I110">
        <v>40.5</v>
      </c>
      <c r="J110">
        <v>1.53</v>
      </c>
      <c r="K110">
        <v>6.73</v>
      </c>
      <c r="L110">
        <v>11.3</v>
      </c>
      <c r="M110">
        <v>0</v>
      </c>
      <c r="N110">
        <v>0</v>
      </c>
      <c r="O110">
        <v>0</v>
      </c>
      <c r="S110" t="s">
        <v>126</v>
      </c>
      <c r="T110">
        <v>2</v>
      </c>
      <c r="U110" t="s">
        <v>142</v>
      </c>
      <c r="V110" t="s">
        <v>454</v>
      </c>
      <c r="W110" t="s">
        <v>455</v>
      </c>
      <c r="X110">
        <v>547</v>
      </c>
      <c r="Y110">
        <v>1.1200000000000001</v>
      </c>
    </row>
    <row r="111" spans="1:25" hidden="1" x14ac:dyDescent="0.25">
      <c r="A111" t="s">
        <v>522</v>
      </c>
      <c r="B111" t="s">
        <v>108</v>
      </c>
      <c r="C111" t="s">
        <v>704</v>
      </c>
      <c r="D111" t="s">
        <v>705</v>
      </c>
      <c r="E111" t="s">
        <v>43</v>
      </c>
      <c r="F111" t="s">
        <v>63</v>
      </c>
      <c r="G111" t="s">
        <v>4</v>
      </c>
      <c r="H111" t="s">
        <v>214</v>
      </c>
      <c r="I111">
        <v>93.8</v>
      </c>
      <c r="J111">
        <v>1.71</v>
      </c>
      <c r="K111">
        <v>8.1199999999999992</v>
      </c>
      <c r="L111">
        <v>11.5</v>
      </c>
      <c r="M111">
        <v>0.05</v>
      </c>
      <c r="N111">
        <v>31</v>
      </c>
      <c r="O111">
        <v>0.03</v>
      </c>
      <c r="S111" t="s">
        <v>125</v>
      </c>
      <c r="T111">
        <v>2</v>
      </c>
      <c r="U111" t="s">
        <v>142</v>
      </c>
      <c r="V111" t="s">
        <v>452</v>
      </c>
      <c r="W111" t="s">
        <v>453</v>
      </c>
      <c r="X111">
        <v>546</v>
      </c>
      <c r="Y111">
        <v>0.9</v>
      </c>
    </row>
    <row r="112" spans="1:25" hidden="1" x14ac:dyDescent="0.25">
      <c r="A112" t="s">
        <v>522</v>
      </c>
      <c r="B112" t="s">
        <v>108</v>
      </c>
      <c r="C112" t="s">
        <v>640</v>
      </c>
      <c r="D112" t="s">
        <v>706</v>
      </c>
      <c r="E112" t="s">
        <v>43</v>
      </c>
      <c r="F112" t="s">
        <v>45</v>
      </c>
      <c r="G112" t="s">
        <v>3</v>
      </c>
      <c r="H112" t="s">
        <v>213</v>
      </c>
      <c r="I112">
        <v>123</v>
      </c>
      <c r="J112">
        <v>3.04</v>
      </c>
      <c r="K112">
        <v>9.58</v>
      </c>
      <c r="L112">
        <v>9.4</v>
      </c>
      <c r="M112">
        <v>0.2</v>
      </c>
      <c r="N112">
        <v>23</v>
      </c>
      <c r="O112">
        <v>0.16</v>
      </c>
      <c r="S112" t="s">
        <v>124</v>
      </c>
      <c r="T112">
        <v>1</v>
      </c>
      <c r="V112" t="s">
        <v>450</v>
      </c>
      <c r="W112" t="s">
        <v>451</v>
      </c>
      <c r="X112">
        <v>545</v>
      </c>
      <c r="Y112">
        <v>2.09</v>
      </c>
    </row>
    <row r="113" spans="1:25" hidden="1" x14ac:dyDescent="0.25">
      <c r="A113" t="s">
        <v>522</v>
      </c>
      <c r="B113" t="s">
        <v>108</v>
      </c>
      <c r="C113" t="s">
        <v>707</v>
      </c>
      <c r="D113" t="s">
        <v>708</v>
      </c>
      <c r="E113" t="s">
        <v>43</v>
      </c>
      <c r="F113" t="s">
        <v>45</v>
      </c>
      <c r="G113" t="s">
        <v>2</v>
      </c>
      <c r="H113" t="s">
        <v>468</v>
      </c>
      <c r="I113">
        <v>80.2</v>
      </c>
      <c r="J113">
        <v>1.41</v>
      </c>
      <c r="K113">
        <v>7.95</v>
      </c>
      <c r="L113">
        <v>10.6</v>
      </c>
      <c r="M113">
        <v>0.38</v>
      </c>
      <c r="N113">
        <v>49</v>
      </c>
      <c r="O113">
        <v>0.32</v>
      </c>
      <c r="S113" t="s">
        <v>123</v>
      </c>
      <c r="T113">
        <v>1</v>
      </c>
      <c r="V113" t="s">
        <v>448</v>
      </c>
      <c r="W113" t="s">
        <v>449</v>
      </c>
      <c r="X113">
        <v>544</v>
      </c>
      <c r="Y113">
        <v>1.41</v>
      </c>
    </row>
    <row r="114" spans="1:25" x14ac:dyDescent="0.25">
      <c r="A114" t="s">
        <v>522</v>
      </c>
      <c r="B114" t="s">
        <v>112</v>
      </c>
      <c r="C114" t="s">
        <v>639</v>
      </c>
      <c r="D114" t="s">
        <v>709</v>
      </c>
      <c r="E114" t="s">
        <v>129</v>
      </c>
      <c r="F114" t="s">
        <v>85</v>
      </c>
      <c r="G114" t="s">
        <v>11</v>
      </c>
      <c r="H114" t="s">
        <v>221</v>
      </c>
      <c r="I114">
        <v>64.2</v>
      </c>
      <c r="J114">
        <v>3.08</v>
      </c>
      <c r="K114">
        <v>10.37</v>
      </c>
      <c r="L114">
        <v>11.3</v>
      </c>
      <c r="M114">
        <v>0.23</v>
      </c>
      <c r="N114">
        <v>42.2</v>
      </c>
      <c r="O114">
        <v>0.14000000000000001</v>
      </c>
      <c r="S114" t="s">
        <v>133</v>
      </c>
      <c r="T114">
        <v>2</v>
      </c>
      <c r="U114" t="s">
        <v>142</v>
      </c>
      <c r="V114" t="s">
        <v>464</v>
      </c>
      <c r="W114" t="s">
        <v>465</v>
      </c>
      <c r="X114">
        <v>568</v>
      </c>
      <c r="Y114">
        <v>2.4300000000000002</v>
      </c>
    </row>
    <row r="115" spans="1:25" hidden="1" x14ac:dyDescent="0.25">
      <c r="A115" t="s">
        <v>522</v>
      </c>
      <c r="B115" t="s">
        <v>112</v>
      </c>
      <c r="C115" t="s">
        <v>669</v>
      </c>
      <c r="D115" t="s">
        <v>710</v>
      </c>
      <c r="E115" t="s">
        <v>129</v>
      </c>
      <c r="F115" t="s">
        <v>85</v>
      </c>
      <c r="G115" t="s">
        <v>10</v>
      </c>
      <c r="H115" t="s">
        <v>220</v>
      </c>
      <c r="I115">
        <v>111</v>
      </c>
      <c r="J115">
        <v>2.66</v>
      </c>
      <c r="K115">
        <v>10.35</v>
      </c>
      <c r="L115">
        <v>11.6</v>
      </c>
      <c r="M115">
        <v>0.49</v>
      </c>
      <c r="N115">
        <v>10.4</v>
      </c>
      <c r="O115">
        <v>0.24</v>
      </c>
      <c r="T115">
        <v>2</v>
      </c>
      <c r="U115" t="s">
        <v>142</v>
      </c>
      <c r="V115" t="s">
        <v>462</v>
      </c>
      <c r="W115" t="s">
        <v>463</v>
      </c>
      <c r="X115">
        <v>569</v>
      </c>
      <c r="Y115">
        <v>2.61</v>
      </c>
    </row>
    <row r="116" spans="1:25" hidden="1" x14ac:dyDescent="0.25">
      <c r="A116" t="s">
        <v>522</v>
      </c>
      <c r="B116" t="s">
        <v>112</v>
      </c>
      <c r="C116" t="s">
        <v>549</v>
      </c>
      <c r="D116" t="s">
        <v>711</v>
      </c>
      <c r="E116" t="s">
        <v>131</v>
      </c>
      <c r="F116" t="s">
        <v>85</v>
      </c>
      <c r="G116" t="s">
        <v>9</v>
      </c>
      <c r="H116" t="s">
        <v>219</v>
      </c>
      <c r="I116">
        <v>59.9</v>
      </c>
      <c r="J116">
        <v>1.91</v>
      </c>
      <c r="K116">
        <v>1.4</v>
      </c>
      <c r="L116">
        <v>14.4</v>
      </c>
      <c r="M116">
        <v>0</v>
      </c>
      <c r="N116">
        <v>0</v>
      </c>
      <c r="O116">
        <v>0</v>
      </c>
      <c r="S116" t="s">
        <v>132</v>
      </c>
      <c r="T116">
        <v>2</v>
      </c>
      <c r="U116" t="s">
        <v>142</v>
      </c>
      <c r="V116" t="s">
        <v>466</v>
      </c>
      <c r="W116" t="s">
        <v>467</v>
      </c>
      <c r="X116">
        <v>567</v>
      </c>
      <c r="Y116">
        <v>1.88</v>
      </c>
    </row>
    <row r="117" spans="1:25" hidden="1" x14ac:dyDescent="0.25">
      <c r="A117" t="s">
        <v>522</v>
      </c>
      <c r="B117" t="s">
        <v>112</v>
      </c>
      <c r="C117" t="s">
        <v>642</v>
      </c>
      <c r="D117" t="s">
        <v>638</v>
      </c>
      <c r="E117" t="s">
        <v>129</v>
      </c>
      <c r="F117" t="s">
        <v>85</v>
      </c>
      <c r="G117" t="s">
        <v>8</v>
      </c>
      <c r="H117" t="s">
        <v>218</v>
      </c>
      <c r="I117">
        <v>128.30000000000001</v>
      </c>
      <c r="J117">
        <v>1.59</v>
      </c>
      <c r="K117">
        <v>5.33</v>
      </c>
      <c r="L117">
        <v>12.4</v>
      </c>
      <c r="M117">
        <v>7.0000000000000007E-2</v>
      </c>
      <c r="N117">
        <v>11.5</v>
      </c>
      <c r="O117">
        <v>0</v>
      </c>
      <c r="S117" t="s">
        <v>130</v>
      </c>
      <c r="T117">
        <v>2</v>
      </c>
      <c r="U117" t="s">
        <v>142</v>
      </c>
      <c r="V117" t="s">
        <v>460</v>
      </c>
      <c r="W117" t="s">
        <v>461</v>
      </c>
      <c r="X117">
        <v>566</v>
      </c>
      <c r="Y117">
        <v>1.59</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
  <sheetViews>
    <sheetView workbookViewId="0"/>
  </sheetViews>
  <sheetFormatPr defaultRowHeight="15" x14ac:dyDescent="0.25"/>
  <cols>
    <col min="1" max="1" width="33.28515625" bestFit="1" customWidth="1"/>
    <col min="2" max="2" width="138.85546875" bestFit="1" customWidth="1"/>
  </cols>
  <sheetData>
    <row r="1" spans="1:2" x14ac:dyDescent="0.25">
      <c r="A1" s="6" t="s">
        <v>476</v>
      </c>
      <c r="B1" s="6" t="s">
        <v>39</v>
      </c>
    </row>
    <row r="2" spans="1:2" x14ac:dyDescent="0.25">
      <c r="A2" t="s">
        <v>477</v>
      </c>
    </row>
    <row r="3" spans="1:2" x14ac:dyDescent="0.25">
      <c r="A3" t="s">
        <v>478</v>
      </c>
    </row>
    <row r="4" spans="1:2" x14ac:dyDescent="0.25">
      <c r="A4" t="s">
        <v>479</v>
      </c>
    </row>
    <row r="5" spans="1:2" x14ac:dyDescent="0.25">
      <c r="A5" t="s">
        <v>480</v>
      </c>
    </row>
    <row r="6" spans="1:2" x14ac:dyDescent="0.25">
      <c r="A6" t="s">
        <v>481</v>
      </c>
    </row>
    <row r="7" spans="1:2" x14ac:dyDescent="0.25">
      <c r="A7" t="s">
        <v>482</v>
      </c>
    </row>
    <row r="8" spans="1:2" x14ac:dyDescent="0.25">
      <c r="A8" t="s">
        <v>483</v>
      </c>
      <c r="B8" t="s">
        <v>493</v>
      </c>
    </row>
    <row r="9" spans="1:2" x14ac:dyDescent="0.25">
      <c r="A9" t="s">
        <v>484</v>
      </c>
      <c r="B9" s="44" t="s">
        <v>485</v>
      </c>
    </row>
    <row r="10" spans="1:2" x14ac:dyDescent="0.25">
      <c r="A10" t="s">
        <v>486</v>
      </c>
      <c r="B10" s="44" t="s">
        <v>487</v>
      </c>
    </row>
    <row r="11" spans="1:2" x14ac:dyDescent="0.25">
      <c r="A11" t="s">
        <v>488</v>
      </c>
      <c r="B11" s="44" t="s">
        <v>489</v>
      </c>
    </row>
    <row r="12" spans="1:2" x14ac:dyDescent="0.25">
      <c r="A12" t="s">
        <v>490</v>
      </c>
      <c r="B12" s="44" t="s">
        <v>491</v>
      </c>
    </row>
    <row r="13" spans="1:2" x14ac:dyDescent="0.25">
      <c r="A13" t="s">
        <v>492</v>
      </c>
      <c r="B13" s="44" t="s">
        <v>489</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Q134"/>
  <sheetViews>
    <sheetView workbookViewId="0">
      <selection activeCell="O33" sqref="O33"/>
    </sheetView>
  </sheetViews>
  <sheetFormatPr defaultRowHeight="15" x14ac:dyDescent="0.25"/>
  <cols>
    <col min="1" max="1" width="9.140625" style="77"/>
    <col min="2" max="2" width="19" customWidth="1"/>
    <col min="6" max="6" width="17" customWidth="1"/>
    <col min="12" max="12" width="10.140625" bestFit="1" customWidth="1"/>
    <col min="13" max="13" width="13.85546875" bestFit="1" customWidth="1"/>
    <col min="14" max="14" width="10.7109375" bestFit="1" customWidth="1"/>
    <col min="15" max="15" width="9.7109375" bestFit="1" customWidth="1"/>
    <col min="16" max="16" width="10.7109375" bestFit="1" customWidth="1"/>
  </cols>
  <sheetData>
    <row r="1" spans="1:17" ht="34.5" customHeight="1" x14ac:dyDescent="0.25">
      <c r="A1" s="77" t="s">
        <v>158</v>
      </c>
      <c r="B1" t="s">
        <v>1377</v>
      </c>
      <c r="C1" t="s">
        <v>1513</v>
      </c>
      <c r="G1" t="s">
        <v>1511</v>
      </c>
      <c r="H1" t="s">
        <v>1512</v>
      </c>
      <c r="L1" s="7" t="s">
        <v>34</v>
      </c>
      <c r="M1" s="7" t="s">
        <v>35</v>
      </c>
      <c r="N1" s="30" t="s">
        <v>204</v>
      </c>
      <c r="O1" s="30" t="s">
        <v>174</v>
      </c>
      <c r="P1" s="30" t="s">
        <v>175</v>
      </c>
      <c r="Q1" s="78" t="s">
        <v>1378</v>
      </c>
    </row>
    <row r="2" spans="1:17" x14ac:dyDescent="0.25">
      <c r="A2" s="77" t="s">
        <v>1379</v>
      </c>
      <c r="B2">
        <v>2.0040612244897957</v>
      </c>
      <c r="C2">
        <f>IF(B2&gt;$H$2,0,1)</f>
        <v>0</v>
      </c>
      <c r="G2" s="79">
        <v>43345</v>
      </c>
      <c r="H2">
        <v>1.5726458333333333</v>
      </c>
      <c r="L2" s="16" t="s">
        <v>5</v>
      </c>
      <c r="M2" s="34" t="s">
        <v>215</v>
      </c>
      <c r="N2" s="35">
        <v>42894</v>
      </c>
      <c r="O2" s="35">
        <f t="shared" ref="O2:O10" si="0">N2</f>
        <v>42894</v>
      </c>
      <c r="P2" s="35">
        <f t="shared" ref="P2:P10" si="1">N3</f>
        <v>42912</v>
      </c>
      <c r="Q2">
        <f>SUM(C3:C20)</f>
        <v>0</v>
      </c>
    </row>
    <row r="3" spans="1:17" x14ac:dyDescent="0.25">
      <c r="A3" s="77" t="s">
        <v>1380</v>
      </c>
      <c r="B3">
        <v>2.0472916666666676</v>
      </c>
      <c r="C3">
        <f t="shared" ref="C3:C66" si="2">IF(B3&gt;$H$2,0,1)</f>
        <v>0</v>
      </c>
      <c r="L3" s="15" t="s">
        <v>5</v>
      </c>
      <c r="M3" t="s">
        <v>215</v>
      </c>
      <c r="N3" s="29">
        <v>42912</v>
      </c>
      <c r="O3" s="29">
        <f t="shared" si="0"/>
        <v>42912</v>
      </c>
      <c r="P3" s="29">
        <f t="shared" si="1"/>
        <v>42926</v>
      </c>
      <c r="Q3">
        <v>0</v>
      </c>
    </row>
    <row r="4" spans="1:17" x14ac:dyDescent="0.25">
      <c r="A4" s="77" t="s">
        <v>1381</v>
      </c>
      <c r="B4">
        <v>2.0534166666666676</v>
      </c>
      <c r="C4">
        <f t="shared" si="2"/>
        <v>0</v>
      </c>
      <c r="L4" s="15" t="s">
        <v>5</v>
      </c>
      <c r="M4" t="s">
        <v>215</v>
      </c>
      <c r="N4" s="29">
        <v>42926</v>
      </c>
      <c r="O4" s="29">
        <f t="shared" si="0"/>
        <v>42926</v>
      </c>
      <c r="P4" s="29">
        <f t="shared" si="1"/>
        <v>42940</v>
      </c>
      <c r="Q4">
        <v>0</v>
      </c>
    </row>
    <row r="5" spans="1:17" x14ac:dyDescent="0.25">
      <c r="A5" s="77" t="s">
        <v>1382</v>
      </c>
      <c r="B5">
        <v>2.0470833333333327</v>
      </c>
      <c r="C5">
        <f t="shared" si="2"/>
        <v>0</v>
      </c>
      <c r="L5" s="15" t="s">
        <v>5</v>
      </c>
      <c r="M5" t="s">
        <v>215</v>
      </c>
      <c r="N5" s="29">
        <v>42940</v>
      </c>
      <c r="O5" s="29">
        <f t="shared" si="0"/>
        <v>42940</v>
      </c>
      <c r="P5" s="29">
        <f t="shared" si="1"/>
        <v>42954</v>
      </c>
      <c r="Q5">
        <v>0</v>
      </c>
    </row>
    <row r="6" spans="1:17" x14ac:dyDescent="0.25">
      <c r="A6" s="77" t="s">
        <v>1383</v>
      </c>
      <c r="B6">
        <v>2.0477187500000005</v>
      </c>
      <c r="C6">
        <f t="shared" si="2"/>
        <v>0</v>
      </c>
      <c r="L6" s="15" t="s">
        <v>5</v>
      </c>
      <c r="M6" t="s">
        <v>215</v>
      </c>
      <c r="N6" s="29">
        <v>42954</v>
      </c>
      <c r="O6" s="29">
        <f t="shared" si="0"/>
        <v>42954</v>
      </c>
      <c r="P6" s="29">
        <f t="shared" si="1"/>
        <v>42968</v>
      </c>
      <c r="Q6">
        <v>0</v>
      </c>
    </row>
    <row r="7" spans="1:17" x14ac:dyDescent="0.25">
      <c r="A7" s="77" t="s">
        <v>1384</v>
      </c>
      <c r="B7">
        <v>2.0430937500000002</v>
      </c>
      <c r="C7">
        <f t="shared" si="2"/>
        <v>0</v>
      </c>
      <c r="L7" s="15" t="s">
        <v>5</v>
      </c>
      <c r="M7" t="s">
        <v>215</v>
      </c>
      <c r="N7" s="29">
        <v>42968</v>
      </c>
      <c r="O7" s="29">
        <f t="shared" si="0"/>
        <v>42968</v>
      </c>
      <c r="P7" s="29">
        <f t="shared" si="1"/>
        <v>42983</v>
      </c>
      <c r="Q7">
        <f>SUM(C77:C91)</f>
        <v>3</v>
      </c>
    </row>
    <row r="8" spans="1:17" x14ac:dyDescent="0.25">
      <c r="A8" s="77" t="s">
        <v>1385</v>
      </c>
      <c r="B8">
        <v>2.037677083333334</v>
      </c>
      <c r="C8">
        <f t="shared" si="2"/>
        <v>0</v>
      </c>
      <c r="L8" s="15" t="s">
        <v>5</v>
      </c>
      <c r="M8" t="s">
        <v>215</v>
      </c>
      <c r="N8" s="29">
        <v>42983</v>
      </c>
      <c r="O8" s="29">
        <f t="shared" si="0"/>
        <v>42983</v>
      </c>
      <c r="P8" s="29">
        <f t="shared" si="1"/>
        <v>42996</v>
      </c>
      <c r="Q8">
        <f>SUM(C92:C104)</f>
        <v>8</v>
      </c>
    </row>
    <row r="9" spans="1:17" x14ac:dyDescent="0.25">
      <c r="A9" s="77" t="s">
        <v>1386</v>
      </c>
      <c r="B9">
        <v>2.0311979166666663</v>
      </c>
      <c r="C9">
        <f t="shared" si="2"/>
        <v>0</v>
      </c>
      <c r="L9" s="15" t="s">
        <v>5</v>
      </c>
      <c r="M9" t="s">
        <v>215</v>
      </c>
      <c r="N9" s="29">
        <v>42996</v>
      </c>
      <c r="O9" s="29">
        <f t="shared" si="0"/>
        <v>42996</v>
      </c>
      <c r="P9" s="29">
        <f t="shared" si="1"/>
        <v>43010</v>
      </c>
      <c r="Q9">
        <f>SUM(C105:C118)</f>
        <v>12</v>
      </c>
    </row>
    <row r="10" spans="1:17" x14ac:dyDescent="0.25">
      <c r="A10" s="77" t="s">
        <v>1387</v>
      </c>
      <c r="B10">
        <v>2.0316145833333334</v>
      </c>
      <c r="C10">
        <f t="shared" si="2"/>
        <v>0</v>
      </c>
      <c r="L10" s="15" t="s">
        <v>5</v>
      </c>
      <c r="M10" t="s">
        <v>215</v>
      </c>
      <c r="N10" s="29">
        <v>43010</v>
      </c>
      <c r="O10" s="29">
        <f t="shared" si="0"/>
        <v>43010</v>
      </c>
      <c r="P10" s="29">
        <f t="shared" si="1"/>
        <v>43024</v>
      </c>
      <c r="Q10">
        <f>SUM(C119:C133)</f>
        <v>7</v>
      </c>
    </row>
    <row r="11" spans="1:17" x14ac:dyDescent="0.25">
      <c r="A11" s="77" t="s">
        <v>1388</v>
      </c>
      <c r="B11">
        <v>2.0340520833333327</v>
      </c>
      <c r="C11">
        <f t="shared" si="2"/>
        <v>0</v>
      </c>
      <c r="L11" s="15" t="s">
        <v>5</v>
      </c>
      <c r="M11" t="s">
        <v>215</v>
      </c>
      <c r="N11" s="29">
        <v>43024</v>
      </c>
      <c r="O11" s="29"/>
      <c r="P11" s="29"/>
    </row>
    <row r="12" spans="1:17" x14ac:dyDescent="0.25">
      <c r="A12" s="77" t="s">
        <v>1389</v>
      </c>
      <c r="B12">
        <v>2.03228125</v>
      </c>
      <c r="C12">
        <f t="shared" si="2"/>
        <v>0</v>
      </c>
    </row>
    <row r="13" spans="1:17" x14ac:dyDescent="0.25">
      <c r="A13" s="77" t="s">
        <v>1390</v>
      </c>
      <c r="B13">
        <v>2.0310416666666664</v>
      </c>
      <c r="C13">
        <f t="shared" si="2"/>
        <v>0</v>
      </c>
    </row>
    <row r="14" spans="1:17" x14ac:dyDescent="0.25">
      <c r="A14" s="77" t="s">
        <v>1391</v>
      </c>
      <c r="B14">
        <v>2.0283020833333327</v>
      </c>
      <c r="C14">
        <f t="shared" si="2"/>
        <v>0</v>
      </c>
    </row>
    <row r="15" spans="1:17" x14ac:dyDescent="0.25">
      <c r="A15" s="77" t="s">
        <v>1392</v>
      </c>
      <c r="B15">
        <v>2.0217812499999988</v>
      </c>
      <c r="C15">
        <f t="shared" si="2"/>
        <v>0</v>
      </c>
    </row>
    <row r="16" spans="1:17" x14ac:dyDescent="0.25">
      <c r="A16" s="77" t="s">
        <v>1393</v>
      </c>
      <c r="B16">
        <v>2.0170208333333326</v>
      </c>
      <c r="C16">
        <f t="shared" si="2"/>
        <v>0</v>
      </c>
    </row>
    <row r="17" spans="1:3" x14ac:dyDescent="0.25">
      <c r="A17" s="77" t="s">
        <v>1394</v>
      </c>
      <c r="B17">
        <v>2.0150416666666655</v>
      </c>
      <c r="C17">
        <f t="shared" si="2"/>
        <v>0</v>
      </c>
    </row>
    <row r="18" spans="1:3" x14ac:dyDescent="0.25">
      <c r="A18" s="77" t="s">
        <v>1395</v>
      </c>
      <c r="B18">
        <v>2.0195729166666676</v>
      </c>
      <c r="C18">
        <f t="shared" si="2"/>
        <v>0</v>
      </c>
    </row>
    <row r="19" spans="1:3" x14ac:dyDescent="0.25">
      <c r="A19" s="77" t="s">
        <v>1396</v>
      </c>
      <c r="B19">
        <v>2.0230312499999998</v>
      </c>
      <c r="C19">
        <f t="shared" si="2"/>
        <v>0</v>
      </c>
    </row>
    <row r="20" spans="1:3" x14ac:dyDescent="0.25">
      <c r="A20" s="77" t="s">
        <v>1397</v>
      </c>
      <c r="B20">
        <v>2.0273541666666675</v>
      </c>
      <c r="C20">
        <f t="shared" si="2"/>
        <v>0</v>
      </c>
    </row>
    <row r="21" spans="1:3" x14ac:dyDescent="0.25">
      <c r="A21" s="77" t="s">
        <v>1398</v>
      </c>
      <c r="B21">
        <v>2.0255104166666658</v>
      </c>
      <c r="C21">
        <f t="shared" si="2"/>
        <v>0</v>
      </c>
    </row>
    <row r="22" spans="1:3" x14ac:dyDescent="0.25">
      <c r="A22" s="77" t="s">
        <v>1399</v>
      </c>
      <c r="B22">
        <v>2.0228958333333331</v>
      </c>
      <c r="C22">
        <f t="shared" si="2"/>
        <v>0</v>
      </c>
    </row>
    <row r="23" spans="1:3" x14ac:dyDescent="0.25">
      <c r="A23" s="77" t="s">
        <v>1400</v>
      </c>
      <c r="B23">
        <v>2.0206041666666668</v>
      </c>
      <c r="C23">
        <f t="shared" si="2"/>
        <v>0</v>
      </c>
    </row>
    <row r="24" spans="1:3" x14ac:dyDescent="0.25">
      <c r="A24" s="77" t="s">
        <v>1401</v>
      </c>
      <c r="B24">
        <v>2.0151770833333331</v>
      </c>
      <c r="C24">
        <f t="shared" si="2"/>
        <v>0</v>
      </c>
    </row>
    <row r="25" spans="1:3" x14ac:dyDescent="0.25">
      <c r="A25" s="77" t="s">
        <v>1402</v>
      </c>
      <c r="B25">
        <v>2.01675</v>
      </c>
      <c r="C25">
        <f t="shared" si="2"/>
        <v>0</v>
      </c>
    </row>
    <row r="26" spans="1:3" x14ac:dyDescent="0.25">
      <c r="A26" s="77" t="s">
        <v>1403</v>
      </c>
      <c r="B26">
        <v>2.0146041666666665</v>
      </c>
      <c r="C26">
        <f t="shared" si="2"/>
        <v>0</v>
      </c>
    </row>
    <row r="27" spans="1:3" x14ac:dyDescent="0.25">
      <c r="A27" s="77" t="s">
        <v>1404</v>
      </c>
      <c r="B27">
        <v>2.0093958333333339</v>
      </c>
      <c r="C27">
        <f t="shared" si="2"/>
        <v>0</v>
      </c>
    </row>
    <row r="28" spans="1:3" x14ac:dyDescent="0.25">
      <c r="A28" s="77" t="s">
        <v>1405</v>
      </c>
      <c r="B28">
        <v>2.0055312500000002</v>
      </c>
      <c r="C28">
        <f t="shared" si="2"/>
        <v>0</v>
      </c>
    </row>
    <row r="29" spans="1:3" x14ac:dyDescent="0.25">
      <c r="A29" s="77" t="s">
        <v>1406</v>
      </c>
      <c r="B29">
        <v>2.0068645833333325</v>
      </c>
      <c r="C29">
        <f t="shared" si="2"/>
        <v>0</v>
      </c>
    </row>
    <row r="30" spans="1:3" x14ac:dyDescent="0.25">
      <c r="A30" s="77" t="s">
        <v>1407</v>
      </c>
      <c r="B30">
        <v>2.0074687500000006</v>
      </c>
      <c r="C30">
        <f t="shared" si="2"/>
        <v>0</v>
      </c>
    </row>
    <row r="31" spans="1:3" x14ac:dyDescent="0.25">
      <c r="A31" s="77" t="s">
        <v>1408</v>
      </c>
      <c r="B31">
        <v>2.0047916666666654</v>
      </c>
      <c r="C31">
        <f t="shared" si="2"/>
        <v>0</v>
      </c>
    </row>
    <row r="32" spans="1:3" x14ac:dyDescent="0.25">
      <c r="A32" s="77" t="s">
        <v>1409</v>
      </c>
      <c r="B32">
        <v>1.9968020833333331</v>
      </c>
      <c r="C32">
        <f t="shared" si="2"/>
        <v>0</v>
      </c>
    </row>
    <row r="33" spans="1:3" x14ac:dyDescent="0.25">
      <c r="A33" s="77" t="s">
        <v>1410</v>
      </c>
      <c r="B33">
        <v>1.9961249999999995</v>
      </c>
      <c r="C33">
        <f t="shared" si="2"/>
        <v>0</v>
      </c>
    </row>
    <row r="34" spans="1:3" x14ac:dyDescent="0.25">
      <c r="A34" s="77" t="s">
        <v>1411</v>
      </c>
      <c r="B34">
        <v>1.9996354166666654</v>
      </c>
      <c r="C34">
        <f t="shared" si="2"/>
        <v>0</v>
      </c>
    </row>
    <row r="35" spans="1:3" x14ac:dyDescent="0.25">
      <c r="A35" s="77" t="s">
        <v>1412</v>
      </c>
      <c r="B35">
        <v>1.9983645833333326</v>
      </c>
      <c r="C35">
        <f t="shared" si="2"/>
        <v>0</v>
      </c>
    </row>
    <row r="36" spans="1:3" x14ac:dyDescent="0.25">
      <c r="A36" s="77" t="s">
        <v>1413</v>
      </c>
      <c r="B36">
        <v>1.9930312500000003</v>
      </c>
      <c r="C36">
        <f t="shared" si="2"/>
        <v>0</v>
      </c>
    </row>
    <row r="37" spans="1:3" x14ac:dyDescent="0.25">
      <c r="A37" s="77" t="s">
        <v>1414</v>
      </c>
      <c r="B37">
        <v>1.9973541666666665</v>
      </c>
      <c r="C37">
        <f t="shared" si="2"/>
        <v>0</v>
      </c>
    </row>
    <row r="38" spans="1:3" x14ac:dyDescent="0.25">
      <c r="A38" s="77" t="s">
        <v>1415</v>
      </c>
      <c r="B38">
        <v>1.9991041666666665</v>
      </c>
      <c r="C38">
        <f t="shared" si="2"/>
        <v>0</v>
      </c>
    </row>
    <row r="39" spans="1:3" x14ac:dyDescent="0.25">
      <c r="A39" s="77" t="s">
        <v>1416</v>
      </c>
      <c r="B39">
        <v>1.9927916666666665</v>
      </c>
      <c r="C39">
        <f t="shared" si="2"/>
        <v>0</v>
      </c>
    </row>
    <row r="40" spans="1:3" x14ac:dyDescent="0.25">
      <c r="A40" s="77" t="s">
        <v>1417</v>
      </c>
      <c r="B40">
        <v>1.9882291666666674</v>
      </c>
      <c r="C40">
        <f t="shared" si="2"/>
        <v>0</v>
      </c>
    </row>
    <row r="41" spans="1:3" x14ac:dyDescent="0.25">
      <c r="A41" s="77" t="s">
        <v>1418</v>
      </c>
      <c r="B41">
        <v>1.9831562499999997</v>
      </c>
      <c r="C41">
        <f t="shared" si="2"/>
        <v>0</v>
      </c>
    </row>
    <row r="42" spans="1:3" x14ac:dyDescent="0.25">
      <c r="A42" s="77" t="s">
        <v>1419</v>
      </c>
      <c r="B42">
        <v>1.9737604166666662</v>
      </c>
      <c r="C42">
        <f t="shared" si="2"/>
        <v>0</v>
      </c>
    </row>
    <row r="43" spans="1:3" x14ac:dyDescent="0.25">
      <c r="A43" s="77" t="s">
        <v>1420</v>
      </c>
      <c r="B43">
        <v>1.9714583333333335</v>
      </c>
      <c r="C43">
        <f t="shared" si="2"/>
        <v>0</v>
      </c>
    </row>
    <row r="44" spans="1:3" x14ac:dyDescent="0.25">
      <c r="A44" s="77" t="s">
        <v>1421</v>
      </c>
      <c r="B44">
        <v>1.9757916666666675</v>
      </c>
      <c r="C44">
        <f t="shared" si="2"/>
        <v>0</v>
      </c>
    </row>
    <row r="45" spans="1:3" x14ac:dyDescent="0.25">
      <c r="A45" s="77" t="s">
        <v>1422</v>
      </c>
      <c r="B45">
        <v>1.9774895833333341</v>
      </c>
      <c r="C45">
        <f t="shared" si="2"/>
        <v>0</v>
      </c>
    </row>
    <row r="46" spans="1:3" x14ac:dyDescent="0.25">
      <c r="A46" s="77" t="s">
        <v>1423</v>
      </c>
      <c r="B46">
        <v>1.9768437500000007</v>
      </c>
      <c r="C46">
        <f t="shared" si="2"/>
        <v>0</v>
      </c>
    </row>
    <row r="47" spans="1:3" x14ac:dyDescent="0.25">
      <c r="A47" s="77" t="s">
        <v>1424</v>
      </c>
      <c r="B47">
        <v>1.9746145833333335</v>
      </c>
      <c r="C47">
        <f t="shared" si="2"/>
        <v>0</v>
      </c>
    </row>
    <row r="48" spans="1:3" x14ac:dyDescent="0.25">
      <c r="A48" s="77" t="s">
        <v>1425</v>
      </c>
      <c r="B48">
        <v>1.9691354166666664</v>
      </c>
      <c r="C48">
        <f t="shared" si="2"/>
        <v>0</v>
      </c>
    </row>
    <row r="49" spans="1:3" x14ac:dyDescent="0.25">
      <c r="A49" s="77" t="s">
        <v>1426</v>
      </c>
      <c r="B49">
        <v>1.9647499999999996</v>
      </c>
      <c r="C49">
        <f t="shared" si="2"/>
        <v>0</v>
      </c>
    </row>
    <row r="50" spans="1:3" x14ac:dyDescent="0.25">
      <c r="A50" s="77" t="s">
        <v>1427</v>
      </c>
      <c r="B50">
        <v>1.9674687500000001</v>
      </c>
      <c r="C50">
        <f t="shared" si="2"/>
        <v>0</v>
      </c>
    </row>
    <row r="51" spans="1:3" x14ac:dyDescent="0.25">
      <c r="A51" s="77" t="s">
        <v>1428</v>
      </c>
      <c r="B51">
        <v>1.9687291666666658</v>
      </c>
      <c r="C51">
        <f t="shared" si="2"/>
        <v>0</v>
      </c>
    </row>
    <row r="52" spans="1:3" x14ac:dyDescent="0.25">
      <c r="A52" s="77" t="s">
        <v>1429</v>
      </c>
      <c r="B52">
        <v>1.9643749999999993</v>
      </c>
      <c r="C52">
        <f t="shared" si="2"/>
        <v>0</v>
      </c>
    </row>
    <row r="53" spans="1:3" x14ac:dyDescent="0.25">
      <c r="A53" s="77" t="s">
        <v>1430</v>
      </c>
      <c r="B53">
        <v>1.9536770833333328</v>
      </c>
      <c r="C53">
        <f t="shared" si="2"/>
        <v>0</v>
      </c>
    </row>
    <row r="54" spans="1:3" x14ac:dyDescent="0.25">
      <c r="A54" s="77" t="s">
        <v>1431</v>
      </c>
      <c r="B54">
        <v>1.9500520833333335</v>
      </c>
      <c r="C54">
        <f t="shared" si="2"/>
        <v>0</v>
      </c>
    </row>
    <row r="55" spans="1:3" x14ac:dyDescent="0.25">
      <c r="A55" s="77" t="s">
        <v>1432</v>
      </c>
      <c r="B55">
        <v>1.9443437499999996</v>
      </c>
      <c r="C55">
        <f t="shared" si="2"/>
        <v>0</v>
      </c>
    </row>
    <row r="56" spans="1:3" x14ac:dyDescent="0.25">
      <c r="A56" s="77" t="s">
        <v>1433</v>
      </c>
      <c r="B56">
        <v>1.940416666666666</v>
      </c>
      <c r="C56">
        <f t="shared" si="2"/>
        <v>0</v>
      </c>
    </row>
    <row r="57" spans="1:3" x14ac:dyDescent="0.25">
      <c r="A57" s="77" t="s">
        <v>1434</v>
      </c>
      <c r="B57">
        <v>1.9372916666666657</v>
      </c>
      <c r="C57">
        <f t="shared" si="2"/>
        <v>0</v>
      </c>
    </row>
    <row r="58" spans="1:3" x14ac:dyDescent="0.25">
      <c r="A58" s="77" t="s">
        <v>1435</v>
      </c>
      <c r="B58">
        <v>1.9208645833333329</v>
      </c>
      <c r="C58">
        <f t="shared" si="2"/>
        <v>0</v>
      </c>
    </row>
    <row r="59" spans="1:3" x14ac:dyDescent="0.25">
      <c r="A59" s="77" t="s">
        <v>1436</v>
      </c>
      <c r="B59">
        <v>1.9124791666666663</v>
      </c>
      <c r="C59">
        <f t="shared" si="2"/>
        <v>0</v>
      </c>
    </row>
    <row r="60" spans="1:3" x14ac:dyDescent="0.25">
      <c r="A60" s="77" t="s">
        <v>1437</v>
      </c>
      <c r="B60">
        <v>1.9141354166666675</v>
      </c>
      <c r="C60">
        <f t="shared" si="2"/>
        <v>0</v>
      </c>
    </row>
    <row r="61" spans="1:3" x14ac:dyDescent="0.25">
      <c r="A61" s="77" t="s">
        <v>1438</v>
      </c>
      <c r="B61">
        <v>1.916427083333333</v>
      </c>
      <c r="C61">
        <f t="shared" si="2"/>
        <v>0</v>
      </c>
    </row>
    <row r="62" spans="1:3" x14ac:dyDescent="0.25">
      <c r="A62" s="77" t="s">
        <v>1439</v>
      </c>
      <c r="B62">
        <v>1.9285625000000002</v>
      </c>
      <c r="C62">
        <f t="shared" si="2"/>
        <v>0</v>
      </c>
    </row>
    <row r="63" spans="1:3" x14ac:dyDescent="0.25">
      <c r="A63" s="77" t="s">
        <v>1440</v>
      </c>
      <c r="B63">
        <v>1.9251458333333333</v>
      </c>
      <c r="C63">
        <f t="shared" si="2"/>
        <v>0</v>
      </c>
    </row>
    <row r="64" spans="1:3" x14ac:dyDescent="0.25">
      <c r="A64" s="77" t="s">
        <v>1441</v>
      </c>
      <c r="B64">
        <v>1.9171666666666665</v>
      </c>
      <c r="C64">
        <f t="shared" si="2"/>
        <v>0</v>
      </c>
    </row>
    <row r="65" spans="1:3" x14ac:dyDescent="0.25">
      <c r="A65" s="77" t="s">
        <v>1442</v>
      </c>
      <c r="B65">
        <v>1.9264687500000006</v>
      </c>
      <c r="C65">
        <f t="shared" si="2"/>
        <v>0</v>
      </c>
    </row>
    <row r="66" spans="1:3" x14ac:dyDescent="0.25">
      <c r="A66" s="77" t="s">
        <v>1443</v>
      </c>
      <c r="B66">
        <v>1.9179479166666675</v>
      </c>
      <c r="C66">
        <f t="shared" si="2"/>
        <v>0</v>
      </c>
    </row>
    <row r="67" spans="1:3" x14ac:dyDescent="0.25">
      <c r="A67" s="77" t="s">
        <v>1444</v>
      </c>
      <c r="B67">
        <v>1.9061458333333337</v>
      </c>
      <c r="C67">
        <f t="shared" ref="C67:C130" si="3">IF(B67&gt;$H$2,0,1)</f>
        <v>0</v>
      </c>
    </row>
    <row r="68" spans="1:3" x14ac:dyDescent="0.25">
      <c r="A68" s="77" t="s">
        <v>1445</v>
      </c>
      <c r="B68">
        <v>1.8988854166666664</v>
      </c>
      <c r="C68">
        <f t="shared" si="3"/>
        <v>0</v>
      </c>
    </row>
    <row r="69" spans="1:3" x14ac:dyDescent="0.25">
      <c r="A69" s="77" t="s">
        <v>1446</v>
      </c>
      <c r="B69">
        <v>1.8976979166666677</v>
      </c>
      <c r="C69">
        <f t="shared" si="3"/>
        <v>0</v>
      </c>
    </row>
    <row r="70" spans="1:3" x14ac:dyDescent="0.25">
      <c r="A70" s="77" t="s">
        <v>1447</v>
      </c>
      <c r="B70">
        <v>1.8781979166666671</v>
      </c>
      <c r="C70">
        <f t="shared" si="3"/>
        <v>0</v>
      </c>
    </row>
    <row r="71" spans="1:3" x14ac:dyDescent="0.25">
      <c r="A71" s="77" t="s">
        <v>1448</v>
      </c>
      <c r="B71">
        <v>1.8663437500000004</v>
      </c>
      <c r="C71">
        <f t="shared" si="3"/>
        <v>0</v>
      </c>
    </row>
    <row r="72" spans="1:3" x14ac:dyDescent="0.25">
      <c r="A72" s="77" t="s">
        <v>1449</v>
      </c>
      <c r="B72">
        <v>1.8625104166666675</v>
      </c>
      <c r="C72">
        <f t="shared" si="3"/>
        <v>0</v>
      </c>
    </row>
    <row r="73" spans="1:3" x14ac:dyDescent="0.25">
      <c r="A73" s="77" t="s">
        <v>1450</v>
      </c>
      <c r="B73">
        <v>1.8802083333333341</v>
      </c>
      <c r="C73">
        <f t="shared" si="3"/>
        <v>0</v>
      </c>
    </row>
    <row r="74" spans="1:3" x14ac:dyDescent="0.25">
      <c r="A74" s="77" t="s">
        <v>1451</v>
      </c>
      <c r="B74">
        <v>1.8654166666666658</v>
      </c>
      <c r="C74">
        <f t="shared" si="3"/>
        <v>0</v>
      </c>
    </row>
    <row r="75" spans="1:3" x14ac:dyDescent="0.25">
      <c r="A75" s="77" t="s">
        <v>1452</v>
      </c>
      <c r="B75">
        <v>1.8602708333333344</v>
      </c>
      <c r="C75">
        <f t="shared" si="3"/>
        <v>0</v>
      </c>
    </row>
    <row r="76" spans="1:3" x14ac:dyDescent="0.25">
      <c r="A76" s="77" t="s">
        <v>1453</v>
      </c>
      <c r="B76">
        <v>1.8646979166666668</v>
      </c>
      <c r="C76">
        <f t="shared" si="3"/>
        <v>0</v>
      </c>
    </row>
    <row r="77" spans="1:3" x14ac:dyDescent="0.25">
      <c r="A77" s="77" t="s">
        <v>1454</v>
      </c>
      <c r="B77">
        <v>1.8873645833333328</v>
      </c>
      <c r="C77">
        <f t="shared" si="3"/>
        <v>0</v>
      </c>
    </row>
    <row r="78" spans="1:3" x14ac:dyDescent="0.25">
      <c r="A78" s="77" t="s">
        <v>1455</v>
      </c>
      <c r="B78">
        <v>1.9052708333333335</v>
      </c>
      <c r="C78">
        <f t="shared" si="3"/>
        <v>0</v>
      </c>
    </row>
    <row r="79" spans="1:3" x14ac:dyDescent="0.25">
      <c r="A79" s="77" t="s">
        <v>1456</v>
      </c>
      <c r="B79">
        <v>1.886791666666668</v>
      </c>
      <c r="C79">
        <f t="shared" si="3"/>
        <v>0</v>
      </c>
    </row>
    <row r="80" spans="1:3" x14ac:dyDescent="0.25">
      <c r="A80" s="77" t="s">
        <v>1457</v>
      </c>
      <c r="B80">
        <v>1.8375312499999996</v>
      </c>
      <c r="C80">
        <f t="shared" si="3"/>
        <v>0</v>
      </c>
    </row>
    <row r="81" spans="1:3" x14ac:dyDescent="0.25">
      <c r="A81" s="77" t="s">
        <v>1458</v>
      </c>
      <c r="B81">
        <v>1.7998437499999993</v>
      </c>
      <c r="C81">
        <f t="shared" si="3"/>
        <v>0</v>
      </c>
    </row>
    <row r="82" spans="1:3" x14ac:dyDescent="0.25">
      <c r="A82" s="77" t="s">
        <v>1459</v>
      </c>
      <c r="B82">
        <v>1.7597187499999996</v>
      </c>
      <c r="C82">
        <f t="shared" si="3"/>
        <v>0</v>
      </c>
    </row>
    <row r="83" spans="1:3" x14ac:dyDescent="0.25">
      <c r="A83" s="77" t="s">
        <v>1460</v>
      </c>
      <c r="B83">
        <v>1.7171041666666669</v>
      </c>
      <c r="C83">
        <f t="shared" si="3"/>
        <v>0</v>
      </c>
    </row>
    <row r="84" spans="1:3" x14ac:dyDescent="0.25">
      <c r="A84" s="77" t="s">
        <v>1461</v>
      </c>
      <c r="B84">
        <v>1.6925000000000006</v>
      </c>
      <c r="C84">
        <f t="shared" si="3"/>
        <v>0</v>
      </c>
    </row>
    <row r="85" spans="1:3" x14ac:dyDescent="0.25">
      <c r="A85" s="77" t="s">
        <v>1462</v>
      </c>
      <c r="B85">
        <v>1.6886874999999995</v>
      </c>
      <c r="C85">
        <f t="shared" si="3"/>
        <v>0</v>
      </c>
    </row>
    <row r="86" spans="1:3" x14ac:dyDescent="0.25">
      <c r="A86" s="77" t="s">
        <v>1463</v>
      </c>
      <c r="B86">
        <v>1.691572916666666</v>
      </c>
      <c r="C86">
        <f t="shared" si="3"/>
        <v>0</v>
      </c>
    </row>
    <row r="87" spans="1:3" x14ac:dyDescent="0.25">
      <c r="A87" s="77" t="s">
        <v>1464</v>
      </c>
      <c r="B87">
        <v>1.6835937500000002</v>
      </c>
      <c r="C87">
        <f t="shared" si="3"/>
        <v>0</v>
      </c>
    </row>
    <row r="88" spans="1:3" x14ac:dyDescent="0.25">
      <c r="A88" s="77" t="s">
        <v>1465</v>
      </c>
      <c r="B88">
        <v>1.6382812500000001</v>
      </c>
      <c r="C88">
        <f t="shared" si="3"/>
        <v>0</v>
      </c>
    </row>
    <row r="89" spans="1:3" x14ac:dyDescent="0.25">
      <c r="A89" s="77" t="s">
        <v>1466</v>
      </c>
      <c r="B89">
        <v>1.5726458333333333</v>
      </c>
      <c r="C89">
        <f t="shared" si="3"/>
        <v>1</v>
      </c>
    </row>
    <row r="90" spans="1:3" x14ac:dyDescent="0.25">
      <c r="A90" s="77" t="s">
        <v>1467</v>
      </c>
      <c r="B90">
        <v>1.5448229166666667</v>
      </c>
      <c r="C90">
        <f t="shared" si="3"/>
        <v>1</v>
      </c>
    </row>
    <row r="91" spans="1:3" x14ac:dyDescent="0.25">
      <c r="A91" s="77" t="s">
        <v>1468</v>
      </c>
      <c r="B91">
        <v>1.5256666666666667</v>
      </c>
      <c r="C91">
        <f t="shared" si="3"/>
        <v>1</v>
      </c>
    </row>
    <row r="92" spans="1:3" x14ac:dyDescent="0.25">
      <c r="A92" s="77" t="s">
        <v>1469</v>
      </c>
      <c r="B92">
        <v>1.5324791666666673</v>
      </c>
      <c r="C92">
        <f t="shared" si="3"/>
        <v>1</v>
      </c>
    </row>
    <row r="93" spans="1:3" x14ac:dyDescent="0.25">
      <c r="A93" s="77" t="s">
        <v>1470</v>
      </c>
      <c r="B93">
        <v>1.5534062499999999</v>
      </c>
      <c r="C93">
        <f t="shared" si="3"/>
        <v>1</v>
      </c>
    </row>
    <row r="94" spans="1:3" x14ac:dyDescent="0.25">
      <c r="A94" s="77" t="s">
        <v>1471</v>
      </c>
      <c r="B94">
        <v>1.6129166666666659</v>
      </c>
      <c r="C94">
        <f t="shared" si="3"/>
        <v>0</v>
      </c>
    </row>
    <row r="95" spans="1:3" x14ac:dyDescent="0.25">
      <c r="A95" s="77" t="s">
        <v>1472</v>
      </c>
      <c r="B95">
        <v>1.6579687500000004</v>
      </c>
      <c r="C95">
        <f t="shared" si="3"/>
        <v>0</v>
      </c>
    </row>
    <row r="96" spans="1:3" x14ac:dyDescent="0.25">
      <c r="A96" s="77" t="s">
        <v>1473</v>
      </c>
      <c r="B96">
        <v>1.6199479166666668</v>
      </c>
      <c r="C96">
        <f t="shared" si="3"/>
        <v>0</v>
      </c>
    </row>
    <row r="97" spans="1:3" x14ac:dyDescent="0.25">
      <c r="A97" s="77" t="s">
        <v>1474</v>
      </c>
      <c r="B97">
        <v>1.5899687499999999</v>
      </c>
      <c r="C97">
        <f t="shared" si="3"/>
        <v>0</v>
      </c>
    </row>
    <row r="98" spans="1:3" x14ac:dyDescent="0.25">
      <c r="A98" s="77" t="s">
        <v>1475</v>
      </c>
      <c r="B98">
        <v>1.5474375</v>
      </c>
      <c r="C98">
        <f t="shared" si="3"/>
        <v>1</v>
      </c>
    </row>
    <row r="99" spans="1:3" x14ac:dyDescent="0.25">
      <c r="A99" s="77" t="s">
        <v>1476</v>
      </c>
      <c r="B99">
        <v>1.5241041666666666</v>
      </c>
      <c r="C99">
        <f t="shared" si="3"/>
        <v>1</v>
      </c>
    </row>
    <row r="100" spans="1:3" x14ac:dyDescent="0.25">
      <c r="A100" s="77" t="s">
        <v>1477</v>
      </c>
      <c r="B100">
        <v>1.56115625</v>
      </c>
      <c r="C100">
        <f t="shared" si="3"/>
        <v>1</v>
      </c>
    </row>
    <row r="101" spans="1:3" x14ac:dyDescent="0.25">
      <c r="A101" s="77" t="s">
        <v>1478</v>
      </c>
      <c r="B101">
        <v>1.6358125000000003</v>
      </c>
      <c r="C101">
        <f t="shared" si="3"/>
        <v>0</v>
      </c>
    </row>
    <row r="102" spans="1:3" x14ac:dyDescent="0.25">
      <c r="A102" s="77" t="s">
        <v>1479</v>
      </c>
      <c r="B102">
        <v>1.5653645833333334</v>
      </c>
      <c r="C102">
        <f t="shared" si="3"/>
        <v>1</v>
      </c>
    </row>
    <row r="103" spans="1:3" x14ac:dyDescent="0.25">
      <c r="A103" s="77" t="s">
        <v>1480</v>
      </c>
      <c r="B103">
        <v>1.5416041666666673</v>
      </c>
      <c r="C103">
        <f t="shared" si="3"/>
        <v>1</v>
      </c>
    </row>
    <row r="104" spans="1:3" x14ac:dyDescent="0.25">
      <c r="A104" s="77" t="s">
        <v>1481</v>
      </c>
      <c r="B104">
        <v>1.5415104166666671</v>
      </c>
      <c r="C104">
        <f t="shared" si="3"/>
        <v>1</v>
      </c>
    </row>
    <row r="105" spans="1:3" x14ac:dyDescent="0.25">
      <c r="A105" s="77" t="s">
        <v>1482</v>
      </c>
      <c r="B105">
        <v>1.5290208333333337</v>
      </c>
      <c r="C105">
        <f t="shared" si="3"/>
        <v>1</v>
      </c>
    </row>
    <row r="106" spans="1:3" x14ac:dyDescent="0.25">
      <c r="A106" s="77" t="s">
        <v>1483</v>
      </c>
      <c r="B106">
        <v>1.50228125</v>
      </c>
      <c r="C106">
        <f t="shared" si="3"/>
        <v>1</v>
      </c>
    </row>
    <row r="107" spans="1:3" x14ac:dyDescent="0.25">
      <c r="A107" s="77" t="s">
        <v>1484</v>
      </c>
      <c r="B107">
        <v>1.4827499999999993</v>
      </c>
      <c r="C107">
        <f t="shared" si="3"/>
        <v>1</v>
      </c>
    </row>
    <row r="108" spans="1:3" x14ac:dyDescent="0.25">
      <c r="A108" s="77" t="s">
        <v>1485</v>
      </c>
      <c r="B108">
        <v>1.4839270833333329</v>
      </c>
      <c r="C108">
        <f t="shared" si="3"/>
        <v>1</v>
      </c>
    </row>
    <row r="109" spans="1:3" x14ac:dyDescent="0.25">
      <c r="A109" s="77" t="s">
        <v>1486</v>
      </c>
      <c r="B109">
        <v>1.4706354166666664</v>
      </c>
      <c r="C109">
        <f t="shared" si="3"/>
        <v>1</v>
      </c>
    </row>
    <row r="110" spans="1:3" x14ac:dyDescent="0.25">
      <c r="A110" s="77" t="s">
        <v>1487</v>
      </c>
      <c r="B110">
        <v>1.4701249999999995</v>
      </c>
      <c r="C110">
        <f t="shared" si="3"/>
        <v>1</v>
      </c>
    </row>
    <row r="111" spans="1:3" x14ac:dyDescent="0.25">
      <c r="A111" s="77" t="s">
        <v>1488</v>
      </c>
      <c r="B111">
        <v>1.4816979166666668</v>
      </c>
      <c r="C111">
        <f t="shared" si="3"/>
        <v>1</v>
      </c>
    </row>
    <row r="112" spans="1:3" x14ac:dyDescent="0.25">
      <c r="A112" s="77" t="s">
        <v>1489</v>
      </c>
      <c r="B112">
        <v>1.4968854166666665</v>
      </c>
      <c r="C112">
        <f t="shared" si="3"/>
        <v>1</v>
      </c>
    </row>
    <row r="113" spans="1:3" x14ac:dyDescent="0.25">
      <c r="A113" s="77" t="s">
        <v>1490</v>
      </c>
      <c r="B113">
        <v>1.5007187500000001</v>
      </c>
      <c r="C113">
        <f t="shared" si="3"/>
        <v>1</v>
      </c>
    </row>
    <row r="114" spans="1:3" x14ac:dyDescent="0.25">
      <c r="A114" s="77" t="s">
        <v>1491</v>
      </c>
      <c r="B114">
        <v>1.4981249999999999</v>
      </c>
      <c r="C114">
        <f t="shared" si="3"/>
        <v>1</v>
      </c>
    </row>
    <row r="115" spans="1:3" x14ac:dyDescent="0.25">
      <c r="A115" s="77" t="s">
        <v>1492</v>
      </c>
      <c r="B115">
        <v>1.4754999999999991</v>
      </c>
      <c r="C115">
        <f t="shared" si="3"/>
        <v>1</v>
      </c>
    </row>
    <row r="116" spans="1:3" x14ac:dyDescent="0.25">
      <c r="A116" s="77" t="s">
        <v>1493</v>
      </c>
      <c r="B116">
        <v>1.4679374999999997</v>
      </c>
      <c r="C116">
        <f t="shared" si="3"/>
        <v>1</v>
      </c>
    </row>
    <row r="117" spans="1:3" x14ac:dyDescent="0.25">
      <c r="A117" s="77" t="s">
        <v>1494</v>
      </c>
      <c r="B117">
        <v>1.7843229166666674</v>
      </c>
      <c r="C117">
        <f t="shared" si="3"/>
        <v>0</v>
      </c>
    </row>
    <row r="118" spans="1:3" x14ac:dyDescent="0.25">
      <c r="A118" s="77" t="s">
        <v>1495</v>
      </c>
      <c r="B118">
        <v>1.9345208333333339</v>
      </c>
      <c r="C118">
        <f t="shared" si="3"/>
        <v>0</v>
      </c>
    </row>
    <row r="119" spans="1:3" x14ac:dyDescent="0.25">
      <c r="A119" s="77" t="s">
        <v>1496</v>
      </c>
      <c r="B119">
        <v>1.9330416666666663</v>
      </c>
      <c r="C119">
        <f t="shared" si="3"/>
        <v>0</v>
      </c>
    </row>
    <row r="120" spans="1:3" x14ac:dyDescent="0.25">
      <c r="A120" s="77" t="s">
        <v>1497</v>
      </c>
      <c r="B120">
        <v>1.9125416666666668</v>
      </c>
      <c r="C120">
        <f t="shared" si="3"/>
        <v>0</v>
      </c>
    </row>
    <row r="121" spans="1:3" x14ac:dyDescent="0.25">
      <c r="A121" s="77" t="s">
        <v>1498</v>
      </c>
      <c r="B121">
        <v>1.8570208333333333</v>
      </c>
      <c r="C121">
        <f t="shared" si="3"/>
        <v>0</v>
      </c>
    </row>
    <row r="122" spans="1:3" x14ac:dyDescent="0.25">
      <c r="A122" s="77" t="s">
        <v>1499</v>
      </c>
      <c r="B122">
        <v>1.8120208333333334</v>
      </c>
      <c r="C122">
        <f t="shared" si="3"/>
        <v>0</v>
      </c>
    </row>
    <row r="123" spans="1:3" x14ac:dyDescent="0.25">
      <c r="A123" s="77" t="s">
        <v>1500</v>
      </c>
      <c r="B123">
        <v>1.7814895833333335</v>
      </c>
      <c r="C123">
        <f t="shared" si="3"/>
        <v>0</v>
      </c>
    </row>
    <row r="124" spans="1:3" x14ac:dyDescent="0.25">
      <c r="A124" s="77" t="s">
        <v>1501</v>
      </c>
      <c r="B124">
        <v>1.7446875000000002</v>
      </c>
      <c r="C124">
        <f t="shared" si="3"/>
        <v>0</v>
      </c>
    </row>
    <row r="125" spans="1:3" x14ac:dyDescent="0.25">
      <c r="A125" s="77" t="s">
        <v>1502</v>
      </c>
      <c r="B125">
        <v>1.5653020833333342</v>
      </c>
      <c r="C125">
        <f t="shared" si="3"/>
        <v>1</v>
      </c>
    </row>
    <row r="126" spans="1:3" x14ac:dyDescent="0.25">
      <c r="A126" s="77" t="s">
        <v>1503</v>
      </c>
      <c r="B126">
        <v>1.7080312500000006</v>
      </c>
      <c r="C126">
        <f t="shared" si="3"/>
        <v>0</v>
      </c>
    </row>
    <row r="127" spans="1:3" x14ac:dyDescent="0.25">
      <c r="A127" s="77" t="s">
        <v>1504</v>
      </c>
      <c r="B127">
        <v>1.7193124999999998</v>
      </c>
      <c r="C127">
        <f t="shared" si="3"/>
        <v>0</v>
      </c>
    </row>
    <row r="128" spans="1:3" x14ac:dyDescent="0.25">
      <c r="A128" s="77" t="s">
        <v>1505</v>
      </c>
      <c r="B128">
        <v>1.5500208333333338</v>
      </c>
      <c r="C128">
        <f t="shared" si="3"/>
        <v>1</v>
      </c>
    </row>
    <row r="129" spans="1:3" x14ac:dyDescent="0.25">
      <c r="A129" s="77" t="s">
        <v>1506</v>
      </c>
      <c r="B129">
        <v>1.5369166666666667</v>
      </c>
      <c r="C129">
        <f t="shared" si="3"/>
        <v>1</v>
      </c>
    </row>
    <row r="130" spans="1:3" x14ac:dyDescent="0.25">
      <c r="A130" s="77" t="s">
        <v>1507</v>
      </c>
      <c r="B130">
        <v>1.530510416666667</v>
      </c>
      <c r="C130">
        <f t="shared" si="3"/>
        <v>1</v>
      </c>
    </row>
    <row r="131" spans="1:3" x14ac:dyDescent="0.25">
      <c r="A131" s="77" t="s">
        <v>1508</v>
      </c>
      <c r="B131">
        <v>1.5299895833333332</v>
      </c>
      <c r="C131">
        <f t="shared" ref="C131:C133" si="4">IF(B131&gt;$H$2,0,1)</f>
        <v>1</v>
      </c>
    </row>
    <row r="132" spans="1:3" x14ac:dyDescent="0.25">
      <c r="A132" s="77" t="s">
        <v>1509</v>
      </c>
      <c r="B132">
        <v>1.522322916666667</v>
      </c>
      <c r="C132">
        <f t="shared" si="4"/>
        <v>1</v>
      </c>
    </row>
    <row r="133" spans="1:3" x14ac:dyDescent="0.25">
      <c r="A133" s="77" t="s">
        <v>1510</v>
      </c>
      <c r="B133">
        <v>1.5120363636363634</v>
      </c>
      <c r="C133">
        <f t="shared" si="4"/>
        <v>1</v>
      </c>
    </row>
    <row r="134" spans="1:3" x14ac:dyDescent="0.25">
      <c r="A134" s="77" t="s">
        <v>159</v>
      </c>
      <c r="B134">
        <v>1.8281381118881035</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A227"/>
  <sheetViews>
    <sheetView tabSelected="1" workbookViewId="0">
      <selection activeCell="G7" sqref="G7"/>
    </sheetView>
  </sheetViews>
  <sheetFormatPr defaultRowHeight="15" x14ac:dyDescent="0.25"/>
  <cols>
    <col min="1" max="1" width="11.5703125" customWidth="1"/>
    <col min="2" max="2" width="10.28515625" customWidth="1"/>
    <col min="3" max="3" width="14" customWidth="1"/>
    <col min="4" max="4" width="18.7109375" bestFit="1" customWidth="1"/>
    <col min="5" max="5" width="13.85546875" customWidth="1"/>
    <col min="6" max="6" width="10.28515625" customWidth="1"/>
    <col min="7" max="7" width="81.140625" bestFit="1" customWidth="1"/>
    <col min="8" max="8" width="13.140625" customWidth="1"/>
    <col min="9" max="9" width="12.5703125" customWidth="1"/>
    <col min="10" max="10" width="18.28515625" customWidth="1"/>
    <col min="11" max="11" width="16.5703125" customWidth="1"/>
    <col min="12" max="12" width="17.28515625" style="40" customWidth="1"/>
    <col min="13" max="13" width="12.140625" customWidth="1"/>
    <col min="14" max="14" width="12" customWidth="1"/>
    <col min="15" max="15" width="20.42578125" style="4" bestFit="1" customWidth="1"/>
    <col min="16" max="16" width="14.140625" style="4" bestFit="1" customWidth="1"/>
    <col min="17" max="17" width="15" style="5" customWidth="1"/>
    <col min="18" max="18" width="9.85546875" style="5" customWidth="1"/>
    <col min="19" max="19" width="13" style="5" customWidth="1"/>
    <col min="20" max="20" width="13.42578125" style="5" customWidth="1"/>
    <col min="21" max="21" width="17.140625" style="4" customWidth="1"/>
    <col min="22" max="22" width="17" style="4" bestFit="1" customWidth="1"/>
    <col min="23" max="23" width="15.42578125" style="4" bestFit="1" customWidth="1"/>
    <col min="24" max="24" width="12.85546875" style="4" customWidth="1"/>
    <col min="25" max="25" width="11.42578125" style="4" customWidth="1"/>
    <col min="26" max="26" width="12.28515625" style="4" customWidth="1"/>
    <col min="27" max="27" width="7.28515625" style="4" customWidth="1"/>
    <col min="28" max="28" width="81.140625" style="4" bestFit="1" customWidth="1"/>
    <col min="29" max="29" width="28.42578125" style="4" customWidth="1"/>
    <col min="30" max="30" width="29.85546875" style="4" customWidth="1"/>
    <col min="31" max="31" width="17.5703125" style="4" customWidth="1"/>
    <col min="32" max="32" width="17.42578125" style="4" customWidth="1"/>
    <col min="33" max="33" width="22.140625" style="4" customWidth="1"/>
    <col min="34" max="34" width="22" style="4" customWidth="1"/>
    <col min="35" max="35" width="13.28515625" style="4" customWidth="1"/>
    <col min="36" max="36" width="17.5703125" style="4" customWidth="1"/>
    <col min="37" max="37" width="17.42578125" style="4" customWidth="1"/>
    <col min="38" max="38" width="22.140625" style="4" customWidth="1"/>
    <col min="39" max="39" width="22" style="4" customWidth="1"/>
    <col min="40" max="40" width="13.28515625" style="29" customWidth="1"/>
    <col min="41" max="42" width="18.28515625" style="4" customWidth="1"/>
    <col min="43" max="43" width="14.28515625" style="4" customWidth="1"/>
    <col min="44" max="44" width="23.42578125" style="4" customWidth="1"/>
    <col min="45" max="45" width="10.5703125" style="4" customWidth="1"/>
    <col min="46" max="46" width="10.85546875" style="4" customWidth="1"/>
    <col min="47" max="47" width="20" style="4" customWidth="1"/>
    <col min="48" max="48" width="12.85546875" style="4" bestFit="1" customWidth="1"/>
    <col min="49" max="49" width="14.5703125" style="4" customWidth="1"/>
    <col min="50" max="50" width="21.28515625" style="4" customWidth="1"/>
    <col min="51" max="51" width="25.7109375" style="4" customWidth="1"/>
    <col min="52" max="52" width="28.42578125" style="4" bestFit="1" customWidth="1"/>
    <col min="53" max="53" width="29.85546875" style="4" bestFit="1" customWidth="1"/>
    <col min="54" max="54" width="13.85546875" customWidth="1"/>
    <col min="55" max="55" width="12.7109375" customWidth="1"/>
    <col min="56" max="56" width="13.85546875" customWidth="1"/>
    <col min="57" max="57" width="12.7109375" customWidth="1"/>
    <col min="58" max="58" width="18.28515625" customWidth="1"/>
    <col min="59" max="59" width="16.5703125" bestFit="1" customWidth="1"/>
    <col min="60" max="60" width="17.28515625" bestFit="1" customWidth="1"/>
    <col min="61" max="61" width="14.85546875" bestFit="1" customWidth="1"/>
    <col min="62" max="62" width="15.85546875" customWidth="1"/>
    <col min="63" max="63" width="14.85546875" customWidth="1"/>
    <col min="64" max="64" width="13.85546875" customWidth="1"/>
    <col min="65" max="65" width="18.28515625" bestFit="1" customWidth="1"/>
  </cols>
  <sheetData>
    <row r="1" spans="1:53" x14ac:dyDescent="0.25">
      <c r="A1" t="s">
        <v>33</v>
      </c>
      <c r="B1" t="s">
        <v>34</v>
      </c>
      <c r="C1" t="s">
        <v>35</v>
      </c>
      <c r="D1" t="s">
        <v>36</v>
      </c>
      <c r="E1" t="s">
        <v>37</v>
      </c>
      <c r="F1" t="s">
        <v>38</v>
      </c>
      <c r="G1" t="s">
        <v>39</v>
      </c>
      <c r="H1" t="s">
        <v>40</v>
      </c>
      <c r="I1" t="s">
        <v>41</v>
      </c>
      <c r="J1" t="s">
        <v>42</v>
      </c>
      <c r="K1" s="40" t="s">
        <v>96</v>
      </c>
      <c r="L1" t="s">
        <v>95</v>
      </c>
      <c r="M1" s="4" t="s">
        <v>102</v>
      </c>
      <c r="N1" s="4" t="s">
        <v>103</v>
      </c>
      <c r="O1" s="4" t="s">
        <v>136</v>
      </c>
      <c r="P1" s="4" t="s">
        <v>137</v>
      </c>
      <c r="Q1" s="4" t="s">
        <v>138</v>
      </c>
      <c r="R1" s="4" t="s">
        <v>139</v>
      </c>
      <c r="S1" s="4" t="s">
        <v>141</v>
      </c>
      <c r="T1" s="4" t="s">
        <v>140</v>
      </c>
      <c r="U1" s="4" t="s">
        <v>148</v>
      </c>
      <c r="V1" s="4" t="s">
        <v>149</v>
      </c>
      <c r="W1" s="4" t="s">
        <v>150</v>
      </c>
      <c r="X1" s="4" t="s">
        <v>151</v>
      </c>
      <c r="Y1" s="4" t="s">
        <v>152</v>
      </c>
      <c r="Z1" s="4" t="s">
        <v>153</v>
      </c>
      <c r="AA1" s="4" t="s">
        <v>171</v>
      </c>
      <c r="AB1" s="4" t="s">
        <v>172</v>
      </c>
      <c r="AC1" s="4" t="s">
        <v>236</v>
      </c>
      <c r="AD1" s="4" t="s">
        <v>237</v>
      </c>
      <c r="AE1" s="4" t="s">
        <v>494</v>
      </c>
      <c r="AF1" s="4" t="s">
        <v>495</v>
      </c>
      <c r="AG1" s="4" t="s">
        <v>496</v>
      </c>
      <c r="AH1" s="4" t="s">
        <v>497</v>
      </c>
      <c r="AI1" s="4" t="s">
        <v>498</v>
      </c>
      <c r="AJ1" s="4" t="s">
        <v>499</v>
      </c>
      <c r="AK1" s="4" t="s">
        <v>500</v>
      </c>
      <c r="AL1" s="4" t="s">
        <v>501</v>
      </c>
      <c r="AM1" s="4" t="s">
        <v>502</v>
      </c>
      <c r="AN1" s="29" t="s">
        <v>503</v>
      </c>
      <c r="AO1" s="4" t="s">
        <v>504</v>
      </c>
      <c r="AP1" s="4" t="s">
        <v>505</v>
      </c>
      <c r="AQ1" s="4" t="s">
        <v>743</v>
      </c>
      <c r="AR1" s="4" t="s">
        <v>744</v>
      </c>
      <c r="AS1" s="4" t="s">
        <v>745</v>
      </c>
      <c r="AT1" s="4" t="s">
        <v>746</v>
      </c>
      <c r="AU1" s="4" t="s">
        <v>1517</v>
      </c>
      <c r="AV1" t="s">
        <v>1295</v>
      </c>
      <c r="AW1" t="s">
        <v>716</v>
      </c>
      <c r="AX1" t="s">
        <v>717</v>
      </c>
      <c r="AY1" t="s">
        <v>718</v>
      </c>
      <c r="AZ1"/>
      <c r="BA1"/>
    </row>
    <row r="2" spans="1:53" x14ac:dyDescent="0.25">
      <c r="A2" t="s">
        <v>61</v>
      </c>
      <c r="B2" t="s">
        <v>4</v>
      </c>
      <c r="C2" t="s">
        <v>214</v>
      </c>
      <c r="D2">
        <v>9.01</v>
      </c>
      <c r="E2">
        <v>14.9</v>
      </c>
      <c r="F2">
        <v>16.565367999999999</v>
      </c>
      <c r="G2" t="s">
        <v>62</v>
      </c>
      <c r="H2">
        <v>28.590240000000001</v>
      </c>
      <c r="I2">
        <v>61.264800000000001</v>
      </c>
      <c r="J2" t="s">
        <v>63</v>
      </c>
      <c r="K2" s="40" t="s">
        <v>21</v>
      </c>
      <c r="L2">
        <v>1</v>
      </c>
      <c r="M2" s="4">
        <v>2.9599470000000001</v>
      </c>
      <c r="N2" s="4">
        <v>19.574926999999999</v>
      </c>
      <c r="O2" s="4">
        <v>7.0103999999999997</v>
      </c>
      <c r="P2" s="4">
        <v>9.4488000000000003</v>
      </c>
      <c r="Q2" s="4">
        <v>15.24</v>
      </c>
      <c r="R2" s="5">
        <v>85</v>
      </c>
      <c r="S2" s="5" t="s">
        <v>142</v>
      </c>
      <c r="T2" s="5">
        <v>2</v>
      </c>
      <c r="U2" s="4">
        <v>1.4325600000000001</v>
      </c>
      <c r="X2" s="5"/>
      <c r="Y2" s="5">
        <v>84.625547999999995</v>
      </c>
      <c r="Z2" s="5">
        <v>13.535966999999999</v>
      </c>
      <c r="AA2" s="5">
        <v>2017</v>
      </c>
      <c r="AB2" s="5"/>
      <c r="AC2" s="5" t="s">
        <v>238</v>
      </c>
      <c r="AD2" s="5" t="s">
        <v>239</v>
      </c>
      <c r="AE2" s="5"/>
      <c r="AF2" s="5"/>
      <c r="AG2" s="5"/>
      <c r="AH2" s="5"/>
      <c r="AI2" s="5"/>
      <c r="AJ2" s="5"/>
      <c r="AK2" s="5"/>
      <c r="AL2" s="5"/>
      <c r="AM2" s="5"/>
      <c r="AN2" s="5"/>
      <c r="AO2" s="5"/>
      <c r="AP2" s="5"/>
      <c r="AQ2" s="4">
        <v>8.8983333333333352</v>
      </c>
      <c r="AR2" s="4">
        <v>15.087619047619052</v>
      </c>
      <c r="AS2" s="4">
        <v>8.69</v>
      </c>
      <c r="AT2" s="4">
        <v>9.0500000000000007</v>
      </c>
      <c r="AU2" s="4">
        <v>15.18</v>
      </c>
      <c r="AV2" s="4" t="str">
        <f>VLOOKUP(Table_wsondb08a_UCCE_Temporary_SQL_env_PS_SnorkelCount[[#This Row],[Site]],SummDataTable!A:C,3,FALSE)</f>
        <v>bedrock</v>
      </c>
      <c r="AW2">
        <f>MAX(Table_wsondb08a_UCCE_Temporary_SQL_env_PS_SnorkelCount[[#This Row],[CohoYOY_Pass1]],Table_wsondb08a_UCCE_Temporary_SQL_env_PS_SnorkelCount[[#This Row],[CohoYOY_Pass2]])</f>
        <v>0</v>
      </c>
      <c r="AX2">
        <f>MAX(Table_wsondb08a_UCCE_Temporary_SQL_env_PS_SnorkelCount[[#This Row],[SteelheadYOY_Pass1]],Table_wsondb08a_UCCE_Temporary_SQL_env_PS_SnorkelCount[[#This Row],[SteelheadYOY_Pass2]])</f>
        <v>0</v>
      </c>
      <c r="AY2">
        <f>MAX(Table_wsondb08a_UCCE_Temporary_SQL_env_PS_SnorkelCount[[#This Row],[SteelheadParr_Pass1]],Table_wsondb08a_UCCE_Temporary_SQL_env_PS_SnorkelCount[[#This Row],[SteelheadParr_Pass2]])</f>
        <v>0</v>
      </c>
      <c r="AZ2"/>
      <c r="BA2"/>
    </row>
    <row r="3" spans="1:53" x14ac:dyDescent="0.25">
      <c r="A3" t="s">
        <v>61</v>
      </c>
      <c r="B3" t="s">
        <v>5</v>
      </c>
      <c r="C3" t="s">
        <v>215</v>
      </c>
      <c r="D3">
        <v>9.18</v>
      </c>
      <c r="E3">
        <v>14.6</v>
      </c>
      <c r="F3">
        <v>20.131830999999998</v>
      </c>
      <c r="G3" t="s">
        <v>71</v>
      </c>
      <c r="H3">
        <v>16.48968</v>
      </c>
      <c r="I3">
        <v>67.055999999999997</v>
      </c>
      <c r="J3" t="s">
        <v>63</v>
      </c>
      <c r="K3" s="40" t="s">
        <v>21</v>
      </c>
      <c r="L3">
        <v>1</v>
      </c>
      <c r="M3" s="4">
        <v>4.7472599999999998</v>
      </c>
      <c r="N3" s="4">
        <v>25.717500000000001</v>
      </c>
      <c r="P3" s="4">
        <v>3.8404799999999999</v>
      </c>
      <c r="Q3" s="4">
        <v>6.0960000000000001</v>
      </c>
      <c r="R3" s="5">
        <v>85</v>
      </c>
      <c r="S3" s="5" t="s">
        <v>142</v>
      </c>
      <c r="T3" s="5">
        <v>2</v>
      </c>
      <c r="U3" s="4">
        <v>2.80416</v>
      </c>
      <c r="X3" s="5"/>
      <c r="Y3" s="5">
        <v>78.280765000000002</v>
      </c>
      <c r="Z3" s="5">
        <v>10.769316</v>
      </c>
      <c r="AA3" s="5">
        <v>2017</v>
      </c>
      <c r="AB3" s="5"/>
      <c r="AC3" s="5" t="s">
        <v>240</v>
      </c>
      <c r="AD3" s="5" t="s">
        <v>241</v>
      </c>
      <c r="AE3" s="5"/>
      <c r="AF3" s="5"/>
      <c r="AG3" s="5"/>
      <c r="AH3" s="5"/>
      <c r="AI3" s="5"/>
      <c r="AJ3" s="5"/>
      <c r="AK3" s="5"/>
      <c r="AL3" s="5"/>
      <c r="AM3" s="5"/>
      <c r="AN3" s="5"/>
      <c r="AO3" s="5"/>
      <c r="AP3" s="5"/>
      <c r="AQ3" s="4">
        <v>9.3030909090909102</v>
      </c>
      <c r="AR3" s="4">
        <v>14.873454545454551</v>
      </c>
      <c r="AS3" s="4">
        <v>8.9499999999999993</v>
      </c>
      <c r="AT3" s="4">
        <v>9.5500000000000007</v>
      </c>
      <c r="AU3" s="4">
        <v>15</v>
      </c>
      <c r="AV3" s="4" t="str">
        <f>VLOOKUP(Table_wsondb08a_UCCE_Temporary_SQL_env_PS_SnorkelCount[[#This Row],[Site]],SummDataTable!A:C,3,FALSE)</f>
        <v>alluvial</v>
      </c>
      <c r="AW3">
        <f>MAX(Table_wsondb08a_UCCE_Temporary_SQL_env_PS_SnorkelCount[[#This Row],[CohoYOY_Pass1]],Table_wsondb08a_UCCE_Temporary_SQL_env_PS_SnorkelCount[[#This Row],[CohoYOY_Pass2]])</f>
        <v>0</v>
      </c>
      <c r="AX3">
        <f>MAX(Table_wsondb08a_UCCE_Temporary_SQL_env_PS_SnorkelCount[[#This Row],[SteelheadYOY_Pass1]],Table_wsondb08a_UCCE_Temporary_SQL_env_PS_SnorkelCount[[#This Row],[SteelheadYOY_Pass2]])</f>
        <v>0</v>
      </c>
      <c r="AY3">
        <f>MAX(Table_wsondb08a_UCCE_Temporary_SQL_env_PS_SnorkelCount[[#This Row],[SteelheadParr_Pass1]],Table_wsondb08a_UCCE_Temporary_SQL_env_PS_SnorkelCount[[#This Row],[SteelheadParr_Pass2]])</f>
        <v>0</v>
      </c>
      <c r="AZ3"/>
      <c r="BA3"/>
    </row>
    <row r="4" spans="1:53" x14ac:dyDescent="0.25">
      <c r="A4" t="s">
        <v>43</v>
      </c>
      <c r="B4" t="s">
        <v>6</v>
      </c>
      <c r="C4" t="s">
        <v>216</v>
      </c>
      <c r="D4">
        <v>8.32</v>
      </c>
      <c r="E4">
        <v>13.6</v>
      </c>
      <c r="F4">
        <v>10.914232</v>
      </c>
      <c r="H4">
        <v>14.26464</v>
      </c>
      <c r="I4">
        <v>61.264800000000001</v>
      </c>
      <c r="J4" t="s">
        <v>63</v>
      </c>
      <c r="K4" s="40" t="s">
        <v>20</v>
      </c>
      <c r="L4">
        <v>1</v>
      </c>
      <c r="M4" s="4">
        <v>3.17754</v>
      </c>
      <c r="N4" s="4">
        <v>24.0792</v>
      </c>
      <c r="O4" s="4">
        <v>7.0103999999999997</v>
      </c>
      <c r="P4" s="4">
        <v>5.7607200000000001</v>
      </c>
      <c r="Q4" s="4">
        <v>7.62</v>
      </c>
      <c r="R4" s="5">
        <v>95</v>
      </c>
      <c r="S4" s="5" t="s">
        <v>142</v>
      </c>
      <c r="T4" s="5">
        <v>2</v>
      </c>
      <c r="U4" s="4">
        <v>1.64592</v>
      </c>
      <c r="W4" s="4">
        <v>0.65977144628536966</v>
      </c>
      <c r="X4" s="5"/>
      <c r="Y4" s="5">
        <v>45.326445</v>
      </c>
      <c r="Z4" s="5">
        <v>9.4816800000000008</v>
      </c>
      <c r="AA4" s="5">
        <v>2017</v>
      </c>
      <c r="AB4" s="5" t="s">
        <v>758</v>
      </c>
      <c r="AC4" s="5" t="s">
        <v>242</v>
      </c>
      <c r="AD4" s="5" t="s">
        <v>243</v>
      </c>
      <c r="AE4" s="5"/>
      <c r="AF4" s="5"/>
      <c r="AG4" s="5"/>
      <c r="AH4" s="5"/>
      <c r="AI4" s="5"/>
      <c r="AJ4" s="5"/>
      <c r="AK4" s="5"/>
      <c r="AL4" s="5"/>
      <c r="AM4" s="5"/>
      <c r="AN4" s="5"/>
      <c r="AO4" s="5"/>
      <c r="AP4" s="5"/>
      <c r="AQ4" s="4">
        <v>8.2217857142857138</v>
      </c>
      <c r="AR4" s="4">
        <v>14.569999999999995</v>
      </c>
      <c r="AS4" s="4">
        <v>7.65</v>
      </c>
      <c r="AT4" s="4">
        <v>8.51</v>
      </c>
      <c r="AU4" s="4">
        <v>15.06</v>
      </c>
      <c r="AV4" s="4" t="str">
        <f>VLOOKUP(Table_wsondb08a_UCCE_Temporary_SQL_env_PS_SnorkelCount[[#This Row],[Site]],SummDataTable!A:C,3,FALSE)</f>
        <v>clay</v>
      </c>
      <c r="AW4">
        <f>MAX(Table_wsondb08a_UCCE_Temporary_SQL_env_PS_SnorkelCount[[#This Row],[CohoYOY_Pass1]],Table_wsondb08a_UCCE_Temporary_SQL_env_PS_SnorkelCount[[#This Row],[CohoYOY_Pass2]])</f>
        <v>0</v>
      </c>
      <c r="AX4">
        <f>MAX(Table_wsondb08a_UCCE_Temporary_SQL_env_PS_SnorkelCount[[#This Row],[SteelheadYOY_Pass1]],Table_wsondb08a_UCCE_Temporary_SQL_env_PS_SnorkelCount[[#This Row],[SteelheadYOY_Pass2]])</f>
        <v>0</v>
      </c>
      <c r="AY4">
        <f>MAX(Table_wsondb08a_UCCE_Temporary_SQL_env_PS_SnorkelCount[[#This Row],[SteelheadParr_Pass1]],Table_wsondb08a_UCCE_Temporary_SQL_env_PS_SnorkelCount[[#This Row],[SteelheadParr_Pass2]])</f>
        <v>0</v>
      </c>
      <c r="AZ4"/>
      <c r="BA4"/>
    </row>
    <row r="5" spans="1:53" x14ac:dyDescent="0.25">
      <c r="A5" t="s">
        <v>43</v>
      </c>
      <c r="B5" t="s">
        <v>7</v>
      </c>
      <c r="C5" t="s">
        <v>217</v>
      </c>
      <c r="D5">
        <v>8.6999999999999993</v>
      </c>
      <c r="E5">
        <v>14.1</v>
      </c>
      <c r="F5">
        <v>16.849824999999999</v>
      </c>
      <c r="H5">
        <v>22.799040000000002</v>
      </c>
      <c r="I5">
        <v>51.206400000000002</v>
      </c>
      <c r="J5" t="s">
        <v>63</v>
      </c>
      <c r="K5" s="40" t="s">
        <v>20</v>
      </c>
      <c r="L5">
        <v>1</v>
      </c>
      <c r="M5" s="4">
        <v>3.8056459999999999</v>
      </c>
      <c r="N5" s="4">
        <v>19.420088</v>
      </c>
      <c r="O5" s="4">
        <v>9.7536000000000005</v>
      </c>
      <c r="P5" s="4">
        <v>3.5356800000000002</v>
      </c>
      <c r="Q5" s="4">
        <v>15.24</v>
      </c>
      <c r="R5" s="5">
        <v>90</v>
      </c>
      <c r="S5" s="5" t="s">
        <v>142</v>
      </c>
      <c r="T5" s="5">
        <v>2</v>
      </c>
      <c r="U5" s="4">
        <v>2.4079199999999998</v>
      </c>
      <c r="W5" s="4">
        <v>0.55124737161854054</v>
      </c>
      <c r="X5" s="5"/>
      <c r="Y5" s="5">
        <v>86.765029999999996</v>
      </c>
      <c r="Z5" s="5">
        <v>8.5136310000000002</v>
      </c>
      <c r="AA5" s="5">
        <v>2017</v>
      </c>
      <c r="AB5" s="5"/>
      <c r="AC5" s="5" t="s">
        <v>244</v>
      </c>
      <c r="AD5" s="5" t="s">
        <v>245</v>
      </c>
      <c r="AE5" s="5"/>
      <c r="AF5" s="5"/>
      <c r="AG5" s="5"/>
      <c r="AH5" s="5"/>
      <c r="AI5" s="5"/>
      <c r="AJ5" s="5"/>
      <c r="AK5" s="5"/>
      <c r="AL5" s="5"/>
      <c r="AM5" s="5"/>
      <c r="AN5" s="5"/>
      <c r="AO5" s="5"/>
      <c r="AP5" s="5"/>
      <c r="AQ5" s="4">
        <v>8.5725000000000033</v>
      </c>
      <c r="AR5" s="4">
        <v>14.729166666666666</v>
      </c>
      <c r="AS5" s="4">
        <v>8.17</v>
      </c>
      <c r="AT5" s="4">
        <v>8.77</v>
      </c>
      <c r="AU5" s="4">
        <v>15.26</v>
      </c>
      <c r="AV5" s="4" t="str">
        <f>VLOOKUP(Table_wsondb08a_UCCE_Temporary_SQL_env_PS_SnorkelCount[[#This Row],[Site]],SummDataTable!A:C,3,FALSE)</f>
        <v>clay</v>
      </c>
      <c r="AW5">
        <f>MAX(Table_wsondb08a_UCCE_Temporary_SQL_env_PS_SnorkelCount[[#This Row],[CohoYOY_Pass1]],Table_wsondb08a_UCCE_Temporary_SQL_env_PS_SnorkelCount[[#This Row],[CohoYOY_Pass2]])</f>
        <v>0</v>
      </c>
      <c r="AX5">
        <f>MAX(Table_wsondb08a_UCCE_Temporary_SQL_env_PS_SnorkelCount[[#This Row],[SteelheadYOY_Pass1]],Table_wsondb08a_UCCE_Temporary_SQL_env_PS_SnorkelCount[[#This Row],[SteelheadYOY_Pass2]])</f>
        <v>0</v>
      </c>
      <c r="AY5">
        <f>MAX(Table_wsondb08a_UCCE_Temporary_SQL_env_PS_SnorkelCount[[#This Row],[SteelheadParr_Pass1]],Table_wsondb08a_UCCE_Temporary_SQL_env_PS_SnorkelCount[[#This Row],[SteelheadParr_Pass2]])</f>
        <v>0</v>
      </c>
      <c r="AZ5"/>
      <c r="BA5"/>
    </row>
    <row r="6" spans="1:53" x14ac:dyDescent="0.25">
      <c r="A6" t="s">
        <v>43</v>
      </c>
      <c r="B6" t="s">
        <v>8</v>
      </c>
      <c r="C6" t="s">
        <v>218</v>
      </c>
      <c r="D6">
        <v>8.99</v>
      </c>
      <c r="E6">
        <v>18.2</v>
      </c>
      <c r="F6">
        <v>35.725670999999998</v>
      </c>
      <c r="H6">
        <v>41.696640000000002</v>
      </c>
      <c r="I6">
        <v>61.264800000000001</v>
      </c>
      <c r="J6" t="s">
        <v>85</v>
      </c>
      <c r="K6" s="40" t="s">
        <v>19</v>
      </c>
      <c r="L6">
        <v>1</v>
      </c>
      <c r="M6" s="4">
        <v>3.2080199999999999</v>
      </c>
      <c r="N6" s="4">
        <v>26.708100000000002</v>
      </c>
      <c r="O6" s="4">
        <v>15.849600000000001</v>
      </c>
      <c r="P6" s="4">
        <v>3.5051999999999999</v>
      </c>
      <c r="Q6" s="4">
        <v>14.9352</v>
      </c>
      <c r="R6" s="5">
        <v>85</v>
      </c>
      <c r="S6" s="5" t="s">
        <v>142</v>
      </c>
      <c r="T6" s="5">
        <v>2</v>
      </c>
      <c r="U6" s="4">
        <v>3.7185600000000001</v>
      </c>
      <c r="W6" s="4">
        <v>5.27673766103901</v>
      </c>
      <c r="X6" s="5"/>
      <c r="Y6" s="5">
        <v>133.763597</v>
      </c>
      <c r="Z6" s="5">
        <v>13.034291</v>
      </c>
      <c r="AA6" s="5">
        <v>2017</v>
      </c>
      <c r="AB6" s="5"/>
      <c r="AC6" s="5" t="s">
        <v>246</v>
      </c>
      <c r="AD6" s="5" t="s">
        <v>247</v>
      </c>
      <c r="AE6" s="5"/>
      <c r="AF6" s="5"/>
      <c r="AG6" s="5"/>
      <c r="AH6" s="5"/>
      <c r="AI6" s="5"/>
      <c r="AJ6" s="5"/>
      <c r="AK6" s="5"/>
      <c r="AL6" s="5"/>
      <c r="AM6" s="5"/>
      <c r="AN6" s="5"/>
      <c r="AO6" s="5"/>
      <c r="AP6" s="5"/>
      <c r="AQ6" s="4">
        <v>8.4668421052631579</v>
      </c>
      <c r="AR6" s="4">
        <v>17.836315789473687</v>
      </c>
      <c r="AS6" s="4">
        <v>8.23</v>
      </c>
      <c r="AT6" s="4">
        <v>8.99</v>
      </c>
      <c r="AU6" s="4">
        <v>18.559999999999999</v>
      </c>
      <c r="AV6" s="4" t="str">
        <f>VLOOKUP(Table_wsondb08a_UCCE_Temporary_SQL_env_PS_SnorkelCount[[#This Row],[Site]],SummDataTable!A:C,3,FALSE)</f>
        <v>alluvial</v>
      </c>
      <c r="AW6">
        <f>MAX(Table_wsondb08a_UCCE_Temporary_SQL_env_PS_SnorkelCount[[#This Row],[CohoYOY_Pass1]],Table_wsondb08a_UCCE_Temporary_SQL_env_PS_SnorkelCount[[#This Row],[CohoYOY_Pass2]])</f>
        <v>0</v>
      </c>
      <c r="AX6">
        <f>MAX(Table_wsondb08a_UCCE_Temporary_SQL_env_PS_SnorkelCount[[#This Row],[SteelheadYOY_Pass1]],Table_wsondb08a_UCCE_Temporary_SQL_env_PS_SnorkelCount[[#This Row],[SteelheadYOY_Pass2]])</f>
        <v>0</v>
      </c>
      <c r="AY6">
        <f>MAX(Table_wsondb08a_UCCE_Temporary_SQL_env_PS_SnorkelCount[[#This Row],[SteelheadParr_Pass1]],Table_wsondb08a_UCCE_Temporary_SQL_env_PS_SnorkelCount[[#This Row],[SteelheadParr_Pass2]])</f>
        <v>0</v>
      </c>
      <c r="AZ6"/>
      <c r="BA6"/>
    </row>
    <row r="7" spans="1:53" x14ac:dyDescent="0.25">
      <c r="A7" t="s">
        <v>43</v>
      </c>
      <c r="B7" t="s">
        <v>9</v>
      </c>
      <c r="C7" t="s">
        <v>219</v>
      </c>
      <c r="D7">
        <v>9</v>
      </c>
      <c r="E7">
        <v>16.899999999999999</v>
      </c>
      <c r="F7">
        <v>26.582346999999999</v>
      </c>
      <c r="H7">
        <v>19.202400000000001</v>
      </c>
      <c r="I7">
        <v>72.847200000000001</v>
      </c>
      <c r="J7" t="s">
        <v>85</v>
      </c>
      <c r="K7" s="40" t="s">
        <v>19</v>
      </c>
      <c r="L7">
        <v>1</v>
      </c>
      <c r="M7" s="4">
        <v>4.4691299999999998</v>
      </c>
      <c r="N7" s="4">
        <v>30.975300000000001</v>
      </c>
      <c r="O7" s="4">
        <v>12.4968</v>
      </c>
      <c r="P7" s="4">
        <v>9.50976</v>
      </c>
      <c r="Q7" s="4">
        <v>15.5448</v>
      </c>
      <c r="R7" s="5">
        <v>90</v>
      </c>
      <c r="S7" s="5" t="s">
        <v>142</v>
      </c>
      <c r="T7" s="5">
        <v>2</v>
      </c>
      <c r="U7" s="4">
        <v>3.8049200000000001</v>
      </c>
      <c r="W7" s="4">
        <v>5.3303362313252842</v>
      </c>
      <c r="X7" s="5"/>
      <c r="Y7" s="5">
        <v>85.817984999999993</v>
      </c>
      <c r="Z7" s="5">
        <v>36.183860000000003</v>
      </c>
      <c r="AA7" s="5">
        <v>2017</v>
      </c>
      <c r="AB7" s="5"/>
      <c r="AC7" s="5" t="s">
        <v>248</v>
      </c>
      <c r="AD7" s="5" t="s">
        <v>249</v>
      </c>
      <c r="AE7" s="5"/>
      <c r="AF7" s="5"/>
      <c r="AG7" s="5"/>
      <c r="AH7" s="5"/>
      <c r="AI7" s="5"/>
      <c r="AJ7" s="5"/>
      <c r="AK7" s="5"/>
      <c r="AL7" s="5"/>
      <c r="AM7" s="5"/>
      <c r="AN7" s="5"/>
      <c r="AO7" s="5"/>
      <c r="AP7" s="5"/>
      <c r="AQ7" s="4">
        <v>8.418571428571429</v>
      </c>
      <c r="AR7" s="4">
        <v>17.705714285714286</v>
      </c>
      <c r="AS7" s="4">
        <v>8.08</v>
      </c>
      <c r="AT7" s="4">
        <v>9</v>
      </c>
      <c r="AU7" s="4">
        <v>18.579999999999998</v>
      </c>
      <c r="AV7" s="4" t="str">
        <f>VLOOKUP(Table_wsondb08a_UCCE_Temporary_SQL_env_PS_SnorkelCount[[#This Row],[Site]],SummDataTable!A:C,3,FALSE)</f>
        <v>alluvial</v>
      </c>
      <c r="AW7">
        <f>MAX(Table_wsondb08a_UCCE_Temporary_SQL_env_PS_SnorkelCount[[#This Row],[CohoYOY_Pass1]],Table_wsondb08a_UCCE_Temporary_SQL_env_PS_SnorkelCount[[#This Row],[CohoYOY_Pass2]])</f>
        <v>0</v>
      </c>
      <c r="AX7">
        <f>MAX(Table_wsondb08a_UCCE_Temporary_SQL_env_PS_SnorkelCount[[#This Row],[SteelheadYOY_Pass1]],Table_wsondb08a_UCCE_Temporary_SQL_env_PS_SnorkelCount[[#This Row],[SteelheadYOY_Pass2]])</f>
        <v>0</v>
      </c>
      <c r="AY7">
        <f>MAX(Table_wsondb08a_UCCE_Temporary_SQL_env_PS_SnorkelCount[[#This Row],[SteelheadParr_Pass1]],Table_wsondb08a_UCCE_Temporary_SQL_env_PS_SnorkelCount[[#This Row],[SteelheadParr_Pass2]])</f>
        <v>0</v>
      </c>
      <c r="AZ7"/>
      <c r="BA7"/>
    </row>
    <row r="8" spans="1:53" x14ac:dyDescent="0.25">
      <c r="A8" t="s">
        <v>43</v>
      </c>
      <c r="B8" t="s">
        <v>10</v>
      </c>
      <c r="C8" t="s">
        <v>220</v>
      </c>
      <c r="D8">
        <v>9.91</v>
      </c>
      <c r="E8">
        <v>14.5</v>
      </c>
      <c r="F8">
        <v>63.395082000000002</v>
      </c>
      <c r="H8">
        <v>33.832799999999999</v>
      </c>
      <c r="I8">
        <v>78.028800000000004</v>
      </c>
      <c r="J8" t="s">
        <v>85</v>
      </c>
      <c r="K8" s="40" t="s">
        <v>19</v>
      </c>
      <c r="L8">
        <v>1</v>
      </c>
      <c r="M8" s="4">
        <v>5.5321199999999999</v>
      </c>
      <c r="N8" s="4">
        <v>33.870899999999999</v>
      </c>
      <c r="O8" s="4">
        <v>25.908000000000001</v>
      </c>
      <c r="P8" s="4">
        <v>3.1699199999999998</v>
      </c>
      <c r="Q8" s="4">
        <v>12.192</v>
      </c>
      <c r="R8" s="5">
        <v>95</v>
      </c>
      <c r="S8" s="5" t="s">
        <v>142</v>
      </c>
      <c r="T8" s="5">
        <v>2</v>
      </c>
      <c r="U8" s="4">
        <v>2.6974800000000001</v>
      </c>
      <c r="W8" s="4">
        <v>5.417546303642931</v>
      </c>
      <c r="X8" s="5"/>
      <c r="Y8" s="5">
        <v>187.16702900000001</v>
      </c>
      <c r="Z8" s="5">
        <v>8.5507919999999995</v>
      </c>
      <c r="AA8" s="5">
        <v>2017</v>
      </c>
      <c r="AB8" s="5"/>
      <c r="AC8" s="5" t="s">
        <v>250</v>
      </c>
      <c r="AD8" s="5" t="s">
        <v>251</v>
      </c>
      <c r="AE8" s="5"/>
      <c r="AF8" s="5"/>
      <c r="AG8" s="5"/>
      <c r="AH8" s="5"/>
      <c r="AI8" s="5"/>
      <c r="AJ8" s="5"/>
      <c r="AK8" s="5"/>
      <c r="AL8" s="5"/>
      <c r="AM8" s="5"/>
      <c r="AN8" s="5"/>
      <c r="AO8" s="5"/>
      <c r="AP8" s="5"/>
      <c r="AQ8" s="4">
        <v>9.3692000000000046</v>
      </c>
      <c r="AR8" s="4">
        <v>16.298000000000005</v>
      </c>
      <c r="AS8" s="4">
        <v>9.15</v>
      </c>
      <c r="AT8" s="4">
        <v>9.91</v>
      </c>
      <c r="AU8" s="4">
        <v>17.260000000000002</v>
      </c>
      <c r="AV8" s="4" t="str">
        <f>VLOOKUP(Table_wsondb08a_UCCE_Temporary_SQL_env_PS_SnorkelCount[[#This Row],[Site]],SummDataTable!A:C,3,FALSE)</f>
        <v>bedrock</v>
      </c>
      <c r="AW8">
        <f>MAX(Table_wsondb08a_UCCE_Temporary_SQL_env_PS_SnorkelCount[[#This Row],[CohoYOY_Pass1]],Table_wsondb08a_UCCE_Temporary_SQL_env_PS_SnorkelCount[[#This Row],[CohoYOY_Pass2]])</f>
        <v>0</v>
      </c>
      <c r="AX8">
        <f>MAX(Table_wsondb08a_UCCE_Temporary_SQL_env_PS_SnorkelCount[[#This Row],[SteelheadYOY_Pass1]],Table_wsondb08a_UCCE_Temporary_SQL_env_PS_SnorkelCount[[#This Row],[SteelheadYOY_Pass2]])</f>
        <v>0</v>
      </c>
      <c r="AY8">
        <f>MAX(Table_wsondb08a_UCCE_Temporary_SQL_env_PS_SnorkelCount[[#This Row],[SteelheadParr_Pass1]],Table_wsondb08a_UCCE_Temporary_SQL_env_PS_SnorkelCount[[#This Row],[SteelheadParr_Pass2]])</f>
        <v>0</v>
      </c>
      <c r="AZ8"/>
      <c r="BA8"/>
    </row>
    <row r="9" spans="1:53" x14ac:dyDescent="0.25">
      <c r="A9" t="s">
        <v>43</v>
      </c>
      <c r="B9" t="s">
        <v>11</v>
      </c>
      <c r="C9" t="s">
        <v>221</v>
      </c>
      <c r="D9">
        <v>9.5</v>
      </c>
      <c r="E9">
        <v>13.1</v>
      </c>
      <c r="F9">
        <v>33.685720000000003</v>
      </c>
      <c r="H9">
        <v>19.568159999999999</v>
      </c>
      <c r="I9">
        <v>98.755200000000002</v>
      </c>
      <c r="J9" t="s">
        <v>85</v>
      </c>
      <c r="K9" s="40" t="s">
        <v>19</v>
      </c>
      <c r="L9">
        <v>1</v>
      </c>
      <c r="M9" s="4">
        <v>4.1681400000000002</v>
      </c>
      <c r="N9" s="4">
        <v>41.300400000000003</v>
      </c>
      <c r="O9" s="4">
        <v>15.24</v>
      </c>
      <c r="P9" s="4">
        <v>12.86256</v>
      </c>
      <c r="Q9" s="4">
        <v>10.667999999999999</v>
      </c>
      <c r="R9" s="5">
        <v>80</v>
      </c>
      <c r="S9" s="5" t="s">
        <v>142</v>
      </c>
      <c r="T9" s="5">
        <v>2</v>
      </c>
      <c r="U9" s="4">
        <v>4.24688</v>
      </c>
      <c r="W9" s="4">
        <v>1.7034870517045186</v>
      </c>
      <c r="X9" s="5"/>
      <c r="Y9" s="5">
        <v>81.562794999999994</v>
      </c>
      <c r="Z9" s="5">
        <v>54.625723999999998</v>
      </c>
      <c r="AA9" s="5">
        <v>2017</v>
      </c>
      <c r="AB9" s="5"/>
      <c r="AC9" s="5" t="s">
        <v>252</v>
      </c>
      <c r="AD9" s="5" t="s">
        <v>253</v>
      </c>
      <c r="AE9" s="5"/>
      <c r="AF9" s="5"/>
      <c r="AG9" s="5"/>
      <c r="AH9" s="5"/>
      <c r="AI9" s="5"/>
      <c r="AJ9" s="5"/>
      <c r="AK9" s="5"/>
      <c r="AL9" s="5"/>
      <c r="AM9" s="5"/>
      <c r="AN9" s="5"/>
      <c r="AO9" s="5"/>
      <c r="AP9" s="5"/>
      <c r="AQ9" s="4">
        <v>9.1288135593220385</v>
      </c>
      <c r="AR9" s="4">
        <v>14.88101694915254</v>
      </c>
      <c r="AS9" s="4">
        <v>8.85</v>
      </c>
      <c r="AT9" s="4">
        <v>9.58</v>
      </c>
      <c r="AU9" s="4">
        <v>15.68</v>
      </c>
      <c r="AV9" s="4" t="str">
        <f>VLOOKUP(Table_wsondb08a_UCCE_Temporary_SQL_env_PS_SnorkelCount[[#This Row],[Site]],SummDataTable!A:C,3,FALSE)</f>
        <v>bedrock</v>
      </c>
      <c r="AW9">
        <f>MAX(Table_wsondb08a_UCCE_Temporary_SQL_env_PS_SnorkelCount[[#This Row],[CohoYOY_Pass1]],Table_wsondb08a_UCCE_Temporary_SQL_env_PS_SnorkelCount[[#This Row],[CohoYOY_Pass2]])</f>
        <v>0</v>
      </c>
      <c r="AX9">
        <f>MAX(Table_wsondb08a_UCCE_Temporary_SQL_env_PS_SnorkelCount[[#This Row],[SteelheadYOY_Pass1]],Table_wsondb08a_UCCE_Temporary_SQL_env_PS_SnorkelCount[[#This Row],[SteelheadYOY_Pass2]])</f>
        <v>0</v>
      </c>
      <c r="AY9">
        <f>MAX(Table_wsondb08a_UCCE_Temporary_SQL_env_PS_SnorkelCount[[#This Row],[SteelheadParr_Pass1]],Table_wsondb08a_UCCE_Temporary_SQL_env_PS_SnorkelCount[[#This Row],[SteelheadParr_Pass2]])</f>
        <v>0</v>
      </c>
      <c r="AZ9"/>
      <c r="BA9"/>
    </row>
    <row r="10" spans="1:53" x14ac:dyDescent="0.25">
      <c r="A10" t="s">
        <v>43</v>
      </c>
      <c r="B10" t="s">
        <v>0</v>
      </c>
      <c r="C10" t="s">
        <v>212</v>
      </c>
      <c r="D10">
        <v>8.1199999999999992</v>
      </c>
      <c r="E10">
        <v>16.399999999999999</v>
      </c>
      <c r="F10">
        <v>45.792948000000003</v>
      </c>
      <c r="G10" t="s">
        <v>44</v>
      </c>
      <c r="H10">
        <v>40.72128</v>
      </c>
      <c r="I10">
        <v>100.8888</v>
      </c>
      <c r="J10" t="s">
        <v>45</v>
      </c>
      <c r="K10" s="40" t="s">
        <v>12</v>
      </c>
      <c r="L10">
        <v>1</v>
      </c>
      <c r="M10" s="4">
        <v>4.0157400000000001</v>
      </c>
      <c r="N10" s="4">
        <v>28.003499999999999</v>
      </c>
      <c r="O10" s="4">
        <v>11.2776</v>
      </c>
      <c r="P10" s="4">
        <v>8.1686399999999999</v>
      </c>
      <c r="Q10" s="4">
        <v>10.363200000000001</v>
      </c>
      <c r="R10" s="5">
        <v>90</v>
      </c>
      <c r="T10" s="5">
        <v>1</v>
      </c>
      <c r="U10" s="4">
        <v>1.4224000000000001</v>
      </c>
      <c r="W10" s="4">
        <v>2.0322783324009768</v>
      </c>
      <c r="X10" s="5"/>
      <c r="Y10" s="5">
        <v>163.526003</v>
      </c>
      <c r="Z10" s="5">
        <v>11.619066999999999</v>
      </c>
      <c r="AA10" s="5">
        <v>2017</v>
      </c>
      <c r="AB10" s="5" t="s">
        <v>759</v>
      </c>
      <c r="AC10" s="5" t="s">
        <v>254</v>
      </c>
      <c r="AD10" s="5" t="s">
        <v>255</v>
      </c>
      <c r="AE10" s="5"/>
      <c r="AF10" s="5"/>
      <c r="AG10" s="5"/>
      <c r="AH10" s="5"/>
      <c r="AI10" s="5"/>
      <c r="AJ10" s="5"/>
      <c r="AK10" s="5"/>
      <c r="AL10" s="5"/>
      <c r="AM10" s="5"/>
      <c r="AO10" s="5"/>
      <c r="AP10" s="5"/>
      <c r="AQ10" s="4">
        <v>7.7157894736842101</v>
      </c>
      <c r="AR10" s="4">
        <v>15.95210526315789</v>
      </c>
      <c r="AS10" s="4">
        <v>7.19</v>
      </c>
      <c r="AT10" s="4">
        <v>8.19</v>
      </c>
      <c r="AU10" s="4">
        <v>16.420000000000002</v>
      </c>
      <c r="AV10" s="4" t="str">
        <f>VLOOKUP(Table_wsondb08a_UCCE_Temporary_SQL_env_PS_SnorkelCount[[#This Row],[Site]],SummDataTable!A:C,3,FALSE)</f>
        <v>alluvial</v>
      </c>
      <c r="AW10">
        <f>MAX(Table_wsondb08a_UCCE_Temporary_SQL_env_PS_SnorkelCount[[#This Row],[CohoYOY_Pass1]],Table_wsondb08a_UCCE_Temporary_SQL_env_PS_SnorkelCount[[#This Row],[CohoYOY_Pass2]])</f>
        <v>0</v>
      </c>
      <c r="AX10">
        <f>MAX(Table_wsondb08a_UCCE_Temporary_SQL_env_PS_SnorkelCount[[#This Row],[SteelheadYOY_Pass1]],Table_wsondb08a_UCCE_Temporary_SQL_env_PS_SnorkelCount[[#This Row],[SteelheadYOY_Pass2]])</f>
        <v>0</v>
      </c>
      <c r="AY10">
        <f>MAX(Table_wsondb08a_UCCE_Temporary_SQL_env_PS_SnorkelCount[[#This Row],[SteelheadParr_Pass1]],Table_wsondb08a_UCCE_Temporary_SQL_env_PS_SnorkelCount[[#This Row],[SteelheadParr_Pass2]])</f>
        <v>0</v>
      </c>
      <c r="AZ10"/>
      <c r="BA10"/>
    </row>
    <row r="11" spans="1:53" x14ac:dyDescent="0.25">
      <c r="A11" t="s">
        <v>43</v>
      </c>
      <c r="B11" t="s">
        <v>1</v>
      </c>
      <c r="C11" t="s">
        <v>211</v>
      </c>
      <c r="D11">
        <v>7.48</v>
      </c>
      <c r="E11">
        <v>15.4</v>
      </c>
      <c r="F11">
        <v>20.308040999999999</v>
      </c>
      <c r="H11">
        <v>25.877520000000001</v>
      </c>
      <c r="I11">
        <v>56.387999999999998</v>
      </c>
      <c r="J11" t="s">
        <v>45</v>
      </c>
      <c r="K11" s="40" t="s">
        <v>12</v>
      </c>
      <c r="L11">
        <v>1</v>
      </c>
      <c r="M11" s="4">
        <v>3.2956500000000002</v>
      </c>
      <c r="N11" s="4">
        <v>23.8125</v>
      </c>
      <c r="O11" s="4">
        <v>11.5824</v>
      </c>
      <c r="P11" s="4">
        <v>12.954000000000001</v>
      </c>
      <c r="Q11" s="4">
        <v>10.972799999999999</v>
      </c>
      <c r="R11" s="5">
        <v>80</v>
      </c>
      <c r="T11" s="5">
        <v>1</v>
      </c>
      <c r="U11" s="4">
        <v>2.45872</v>
      </c>
      <c r="W11" s="4">
        <v>1.4388611221627137</v>
      </c>
      <c r="X11" s="5"/>
      <c r="Y11" s="5">
        <v>85.283212000000006</v>
      </c>
      <c r="Z11" s="5">
        <v>31.850242999999999</v>
      </c>
      <c r="AA11" s="5">
        <v>2017</v>
      </c>
      <c r="AB11" s="5"/>
      <c r="AC11" s="5" t="s">
        <v>256</v>
      </c>
      <c r="AD11" s="5" t="s">
        <v>257</v>
      </c>
      <c r="AE11" s="5"/>
      <c r="AF11" s="5"/>
      <c r="AG11" s="5"/>
      <c r="AH11" s="5"/>
      <c r="AI11" s="5"/>
      <c r="AJ11" s="5"/>
      <c r="AK11" s="5"/>
      <c r="AL11" s="5"/>
      <c r="AM11" s="5"/>
      <c r="AN11" s="5"/>
      <c r="AO11" s="5"/>
      <c r="AP11" s="5"/>
      <c r="AQ11" s="4">
        <v>7.3073913043478287</v>
      </c>
      <c r="AR11" s="4">
        <v>15.650434782608693</v>
      </c>
      <c r="AS11" s="4">
        <v>6.97</v>
      </c>
      <c r="AT11" s="4">
        <v>7.68</v>
      </c>
      <c r="AU11" s="4">
        <v>15.86</v>
      </c>
      <c r="AV11" s="4" t="str">
        <f>VLOOKUP(Table_wsondb08a_UCCE_Temporary_SQL_env_PS_SnorkelCount[[#This Row],[Site]],SummDataTable!A:C,3,FALSE)</f>
        <v>alluvial</v>
      </c>
      <c r="AW11">
        <f>MAX(Table_wsondb08a_UCCE_Temporary_SQL_env_PS_SnorkelCount[[#This Row],[CohoYOY_Pass1]],Table_wsondb08a_UCCE_Temporary_SQL_env_PS_SnorkelCount[[#This Row],[CohoYOY_Pass2]])</f>
        <v>0</v>
      </c>
      <c r="AX11">
        <f>MAX(Table_wsondb08a_UCCE_Temporary_SQL_env_PS_SnorkelCount[[#This Row],[SteelheadYOY_Pass1]],Table_wsondb08a_UCCE_Temporary_SQL_env_PS_SnorkelCount[[#This Row],[SteelheadYOY_Pass2]])</f>
        <v>0</v>
      </c>
      <c r="AY11">
        <f>MAX(Table_wsondb08a_UCCE_Temporary_SQL_env_PS_SnorkelCount[[#This Row],[SteelheadParr_Pass1]],Table_wsondb08a_UCCE_Temporary_SQL_env_PS_SnorkelCount[[#This Row],[SteelheadParr_Pass2]])</f>
        <v>0</v>
      </c>
      <c r="AZ11"/>
      <c r="BA11"/>
    </row>
    <row r="12" spans="1:53" x14ac:dyDescent="0.25">
      <c r="A12" t="s">
        <v>43</v>
      </c>
      <c r="B12" t="s">
        <v>2</v>
      </c>
      <c r="C12" t="s">
        <v>468</v>
      </c>
      <c r="D12">
        <v>8.5399999999999991</v>
      </c>
      <c r="E12">
        <v>14.3</v>
      </c>
      <c r="F12">
        <v>24.059904</v>
      </c>
      <c r="G12" t="s">
        <v>57</v>
      </c>
      <c r="H12">
        <v>24.444959999999998</v>
      </c>
      <c r="I12">
        <v>52.120800000000003</v>
      </c>
      <c r="J12" t="s">
        <v>45</v>
      </c>
      <c r="K12" s="40" t="s">
        <v>12</v>
      </c>
      <c r="L12">
        <v>1</v>
      </c>
      <c r="M12" s="4">
        <v>5.1054000000000004</v>
      </c>
      <c r="N12" s="4">
        <v>19.278600000000001</v>
      </c>
      <c r="O12" s="4">
        <v>20.116800000000001</v>
      </c>
      <c r="P12" s="4">
        <v>14.9352</v>
      </c>
      <c r="Q12" s="4">
        <v>17.0688</v>
      </c>
      <c r="R12" s="5">
        <v>90</v>
      </c>
      <c r="T12" s="5">
        <v>1</v>
      </c>
      <c r="U12" s="4">
        <v>2.5298400000000001</v>
      </c>
      <c r="W12" s="4">
        <v>1.610446404931775</v>
      </c>
      <c r="X12" s="5"/>
      <c r="Y12" s="5">
        <v>124.80124499999999</v>
      </c>
      <c r="Z12" s="5">
        <v>37.783650000000002</v>
      </c>
      <c r="AA12" s="5">
        <v>2017</v>
      </c>
      <c r="AB12" s="5"/>
      <c r="AC12" s="5" t="s">
        <v>258</v>
      </c>
      <c r="AD12" s="5" t="s">
        <v>259</v>
      </c>
      <c r="AE12" s="5"/>
      <c r="AF12" s="5"/>
      <c r="AG12" s="5"/>
      <c r="AH12" s="5"/>
      <c r="AI12" s="5"/>
      <c r="AJ12" s="5"/>
      <c r="AK12" s="5"/>
      <c r="AL12" s="5"/>
      <c r="AM12" s="5"/>
      <c r="AN12" s="5"/>
      <c r="AO12" s="5"/>
      <c r="AP12" s="5"/>
      <c r="AQ12" s="4">
        <v>8.5820338983050828</v>
      </c>
      <c r="AR12" s="4">
        <v>15.735932203389835</v>
      </c>
      <c r="AS12" s="4">
        <v>8.0399999999999991</v>
      </c>
      <c r="AT12" s="4">
        <v>8.93</v>
      </c>
      <c r="AU12" s="4">
        <v>16.36</v>
      </c>
      <c r="AV12" s="4" t="str">
        <f>VLOOKUP(Table_wsondb08a_UCCE_Temporary_SQL_env_PS_SnorkelCount[[#This Row],[Site]],SummDataTable!A:C,3,FALSE)</f>
        <v>alluvial</v>
      </c>
      <c r="AW12">
        <f>MAX(Table_wsondb08a_UCCE_Temporary_SQL_env_PS_SnorkelCount[[#This Row],[CohoYOY_Pass1]],Table_wsondb08a_UCCE_Temporary_SQL_env_PS_SnorkelCount[[#This Row],[CohoYOY_Pass2]])</f>
        <v>0</v>
      </c>
      <c r="AX12">
        <f>MAX(Table_wsondb08a_UCCE_Temporary_SQL_env_PS_SnorkelCount[[#This Row],[SteelheadYOY_Pass1]],Table_wsondb08a_UCCE_Temporary_SQL_env_PS_SnorkelCount[[#This Row],[SteelheadYOY_Pass2]])</f>
        <v>0</v>
      </c>
      <c r="AY12">
        <f>MAX(Table_wsondb08a_UCCE_Temporary_SQL_env_PS_SnorkelCount[[#This Row],[SteelheadParr_Pass1]],Table_wsondb08a_UCCE_Temporary_SQL_env_PS_SnorkelCount[[#This Row],[SteelheadParr_Pass2]])</f>
        <v>0</v>
      </c>
      <c r="AZ12"/>
      <c r="BA12"/>
    </row>
    <row r="13" spans="1:53" x14ac:dyDescent="0.25">
      <c r="A13" t="s">
        <v>43</v>
      </c>
      <c r="B13" t="s">
        <v>3</v>
      </c>
      <c r="C13" t="s">
        <v>213</v>
      </c>
      <c r="D13">
        <v>9.58</v>
      </c>
      <c r="E13">
        <v>14.1</v>
      </c>
      <c r="F13">
        <v>44.449126</v>
      </c>
      <c r="H13">
        <v>37.490400000000001</v>
      </c>
      <c r="I13">
        <v>96.926400000000001</v>
      </c>
      <c r="J13" t="s">
        <v>45</v>
      </c>
      <c r="K13" s="40" t="s">
        <v>12</v>
      </c>
      <c r="L13">
        <v>1</v>
      </c>
      <c r="M13" s="4">
        <v>5.1777899999999999</v>
      </c>
      <c r="N13" s="4">
        <v>22.898099999999999</v>
      </c>
      <c r="O13" s="4">
        <v>15.5448</v>
      </c>
      <c r="P13" s="4">
        <v>7.0103999999999997</v>
      </c>
      <c r="Q13" s="4">
        <v>9.1440000000000001</v>
      </c>
      <c r="R13" s="5">
        <v>95</v>
      </c>
      <c r="T13" s="5">
        <v>1</v>
      </c>
      <c r="U13" s="4">
        <v>3.5153599999999998</v>
      </c>
      <c r="W13" s="4">
        <v>1.0599108550928469</v>
      </c>
      <c r="X13" s="5"/>
      <c r="Y13" s="5">
        <v>194.117335</v>
      </c>
      <c r="Z13" s="5">
        <v>24.644068000000001</v>
      </c>
      <c r="AA13" s="5">
        <v>2017</v>
      </c>
      <c r="AB13" s="5"/>
      <c r="AC13" s="5" t="s">
        <v>260</v>
      </c>
      <c r="AD13" s="5" t="s">
        <v>261</v>
      </c>
      <c r="AE13" s="5"/>
      <c r="AF13" s="5"/>
      <c r="AG13" s="5"/>
      <c r="AH13" s="5"/>
      <c r="AI13" s="5"/>
      <c r="AJ13" s="5"/>
      <c r="AK13" s="5"/>
      <c r="AL13" s="5"/>
      <c r="AM13" s="5"/>
      <c r="AO13" s="5"/>
      <c r="AP13" s="5"/>
      <c r="AQ13" s="4">
        <v>9.1218367346938773</v>
      </c>
      <c r="AR13" s="4">
        <v>16.07469387755102</v>
      </c>
      <c r="AS13" s="4">
        <v>8.44</v>
      </c>
      <c r="AT13" s="4">
        <v>9.8800000000000008</v>
      </c>
      <c r="AU13" s="4">
        <v>17.14</v>
      </c>
      <c r="AV13" s="4" t="str">
        <f>VLOOKUP(Table_wsondb08a_UCCE_Temporary_SQL_env_PS_SnorkelCount[[#This Row],[Site]],SummDataTable!A:C,3,FALSE)</f>
        <v>bedrock</v>
      </c>
      <c r="AW13">
        <f>MAX(Table_wsondb08a_UCCE_Temporary_SQL_env_PS_SnorkelCount[[#This Row],[CohoYOY_Pass1]],Table_wsondb08a_UCCE_Temporary_SQL_env_PS_SnorkelCount[[#This Row],[CohoYOY_Pass2]])</f>
        <v>0</v>
      </c>
      <c r="AX13">
        <f>MAX(Table_wsondb08a_UCCE_Temporary_SQL_env_PS_SnorkelCount[[#This Row],[SteelheadYOY_Pass1]],Table_wsondb08a_UCCE_Temporary_SQL_env_PS_SnorkelCount[[#This Row],[SteelheadYOY_Pass2]])</f>
        <v>0</v>
      </c>
      <c r="AY13">
        <f>MAX(Table_wsondb08a_UCCE_Temporary_SQL_env_PS_SnorkelCount[[#This Row],[SteelheadParr_Pass1]],Table_wsondb08a_UCCE_Temporary_SQL_env_PS_SnorkelCount[[#This Row],[SteelheadParr_Pass2]])</f>
        <v>0</v>
      </c>
      <c r="AZ13"/>
      <c r="BA13"/>
    </row>
    <row r="14" spans="1:53" x14ac:dyDescent="0.25">
      <c r="A14" t="s">
        <v>64</v>
      </c>
      <c r="B14" t="s">
        <v>4</v>
      </c>
      <c r="C14" t="s">
        <v>214</v>
      </c>
      <c r="D14">
        <v>7.91</v>
      </c>
      <c r="E14">
        <v>17.399999999999999</v>
      </c>
      <c r="F14">
        <v>14.075340000000001</v>
      </c>
      <c r="H14">
        <v>28.590240000000001</v>
      </c>
      <c r="I14">
        <v>59.7408</v>
      </c>
      <c r="J14" t="s">
        <v>63</v>
      </c>
      <c r="K14" s="40" t="s">
        <v>22</v>
      </c>
      <c r="L14">
        <v>2</v>
      </c>
      <c r="M14" s="4">
        <v>2.7203400000000002</v>
      </c>
      <c r="N14" s="4">
        <v>18.0975</v>
      </c>
      <c r="O14" s="4">
        <v>4.8768000000000002</v>
      </c>
      <c r="P14" s="4">
        <v>9.4488000000000003</v>
      </c>
      <c r="Q14" s="4">
        <v>10.972799999999999</v>
      </c>
      <c r="S14" s="5" t="s">
        <v>142</v>
      </c>
      <c r="T14" s="5">
        <v>2</v>
      </c>
      <c r="U14" s="4">
        <v>1.56464</v>
      </c>
      <c r="W14" s="4">
        <v>0.56789143520343555</v>
      </c>
      <c r="X14" s="5" t="s">
        <v>154</v>
      </c>
      <c r="Y14" s="5">
        <v>77.775139999999993</v>
      </c>
      <c r="Z14" s="5">
        <v>14.783963</v>
      </c>
      <c r="AA14" s="5">
        <v>2017</v>
      </c>
      <c r="AB14" s="5"/>
      <c r="AC14" s="5" t="s">
        <v>262</v>
      </c>
      <c r="AD14" s="5" t="s">
        <v>263</v>
      </c>
      <c r="AE14" s="5">
        <v>32</v>
      </c>
      <c r="AF14" s="5">
        <v>0</v>
      </c>
      <c r="AG14" s="5">
        <v>38</v>
      </c>
      <c r="AH14" s="5">
        <v>0</v>
      </c>
      <c r="AI14" s="5">
        <v>42912</v>
      </c>
      <c r="AJ14" s="5">
        <v>30</v>
      </c>
      <c r="AK14" s="5">
        <v>0</v>
      </c>
      <c r="AL14" s="5">
        <v>56</v>
      </c>
      <c r="AM14" s="5">
        <v>0</v>
      </c>
      <c r="AN14" s="29">
        <v>42914</v>
      </c>
      <c r="AO14" s="5" t="s">
        <v>506</v>
      </c>
      <c r="AP14" s="5" t="s">
        <v>507</v>
      </c>
      <c r="AQ14" s="4">
        <v>7.8333333333333348</v>
      </c>
      <c r="AR14" s="4">
        <v>17.673124999999992</v>
      </c>
      <c r="AS14" s="4">
        <v>7.48</v>
      </c>
      <c r="AT14" s="4">
        <v>8.18</v>
      </c>
      <c r="AU14" s="4">
        <v>18.600000000000001</v>
      </c>
      <c r="AV14" s="4" t="str">
        <f>VLOOKUP(Table_wsondb08a_UCCE_Temporary_SQL_env_PS_SnorkelCount[[#This Row],[Site]],SummDataTable!A:C,3,FALSE)</f>
        <v>bedrock</v>
      </c>
      <c r="AW14">
        <f>MAX(Table_wsondb08a_UCCE_Temporary_SQL_env_PS_SnorkelCount[[#This Row],[CohoYOY_Pass1]],Table_wsondb08a_UCCE_Temporary_SQL_env_PS_SnorkelCount[[#This Row],[CohoYOY_Pass2]])</f>
        <v>32</v>
      </c>
      <c r="AX14">
        <f>MAX(Table_wsondb08a_UCCE_Temporary_SQL_env_PS_SnorkelCount[[#This Row],[SteelheadYOY_Pass1]],Table_wsondb08a_UCCE_Temporary_SQL_env_PS_SnorkelCount[[#This Row],[SteelheadYOY_Pass2]])</f>
        <v>56</v>
      </c>
      <c r="AY14">
        <f>MAX(Table_wsondb08a_UCCE_Temporary_SQL_env_PS_SnorkelCount[[#This Row],[SteelheadParr_Pass1]],Table_wsondb08a_UCCE_Temporary_SQL_env_PS_SnorkelCount[[#This Row],[SteelheadParr_Pass2]])</f>
        <v>0</v>
      </c>
      <c r="AZ14"/>
      <c r="BA14"/>
    </row>
    <row r="15" spans="1:53" x14ac:dyDescent="0.25">
      <c r="A15" t="s">
        <v>64</v>
      </c>
      <c r="B15" t="s">
        <v>5</v>
      </c>
      <c r="C15" t="s">
        <v>215</v>
      </c>
      <c r="D15">
        <v>9.57</v>
      </c>
      <c r="E15">
        <v>18.7</v>
      </c>
      <c r="F15">
        <v>17.017686999999999</v>
      </c>
      <c r="G15" t="s">
        <v>72</v>
      </c>
      <c r="H15">
        <v>16.48968</v>
      </c>
      <c r="I15">
        <v>64.007999999999996</v>
      </c>
      <c r="J15" t="s">
        <v>63</v>
      </c>
      <c r="K15" s="40" t="s">
        <v>22</v>
      </c>
      <c r="L15">
        <v>2</v>
      </c>
      <c r="M15" s="4">
        <v>4.5910500000000001</v>
      </c>
      <c r="N15" s="4">
        <v>22.478999999999999</v>
      </c>
      <c r="O15" s="4">
        <v>7.9248000000000003</v>
      </c>
      <c r="P15" s="4">
        <v>3.8404799999999999</v>
      </c>
      <c r="Q15" s="4">
        <v>4.8768000000000002</v>
      </c>
      <c r="S15" s="5" t="s">
        <v>142</v>
      </c>
      <c r="T15" s="5">
        <v>5</v>
      </c>
      <c r="U15" s="4">
        <v>2.4079199999999998</v>
      </c>
      <c r="W15" s="4">
        <v>0.45225616597657403</v>
      </c>
      <c r="X15" s="5" t="s">
        <v>154</v>
      </c>
      <c r="Y15" s="5">
        <v>75.704913000000005</v>
      </c>
      <c r="Z15" s="5">
        <v>9.2475649999999998</v>
      </c>
      <c r="AA15" s="5">
        <v>2017</v>
      </c>
      <c r="AB15" s="5"/>
      <c r="AC15" s="5" t="s">
        <v>264</v>
      </c>
      <c r="AD15" s="5" t="s">
        <v>265</v>
      </c>
      <c r="AE15" s="5">
        <v>42</v>
      </c>
      <c r="AF15" s="5">
        <v>0</v>
      </c>
      <c r="AG15" s="5">
        <v>24</v>
      </c>
      <c r="AH15" s="5">
        <v>0</v>
      </c>
      <c r="AI15" s="5">
        <v>42912</v>
      </c>
      <c r="AJ15" s="5">
        <v>32</v>
      </c>
      <c r="AK15" s="5">
        <v>0</v>
      </c>
      <c r="AL15" s="5">
        <v>22</v>
      </c>
      <c r="AM15" s="5">
        <v>0</v>
      </c>
      <c r="AN15" s="29">
        <v>42914</v>
      </c>
      <c r="AO15" s="5" t="s">
        <v>506</v>
      </c>
      <c r="AP15" s="5" t="s">
        <v>507</v>
      </c>
      <c r="AQ15" s="4">
        <v>8.6419791666666654</v>
      </c>
      <c r="AR15" s="4">
        <v>17.378541666666671</v>
      </c>
      <c r="AS15" s="4">
        <v>7.75</v>
      </c>
      <c r="AT15" s="4">
        <v>10.130000000000001</v>
      </c>
      <c r="AU15" s="4">
        <v>18.62</v>
      </c>
      <c r="AV15" s="4" t="str">
        <f>VLOOKUP(Table_wsondb08a_UCCE_Temporary_SQL_env_PS_SnorkelCount[[#This Row],[Site]],SummDataTable!A:C,3,FALSE)</f>
        <v>alluvial</v>
      </c>
      <c r="AW15">
        <f>MAX(Table_wsondb08a_UCCE_Temporary_SQL_env_PS_SnorkelCount[[#This Row],[CohoYOY_Pass1]],Table_wsondb08a_UCCE_Temporary_SQL_env_PS_SnorkelCount[[#This Row],[CohoYOY_Pass2]])</f>
        <v>42</v>
      </c>
      <c r="AX15">
        <f>MAX(Table_wsondb08a_UCCE_Temporary_SQL_env_PS_SnorkelCount[[#This Row],[SteelheadYOY_Pass1]],Table_wsondb08a_UCCE_Temporary_SQL_env_PS_SnorkelCount[[#This Row],[SteelheadYOY_Pass2]])</f>
        <v>24</v>
      </c>
      <c r="AY15">
        <f>MAX(Table_wsondb08a_UCCE_Temporary_SQL_env_PS_SnorkelCount[[#This Row],[SteelheadParr_Pass1]],Table_wsondb08a_UCCE_Temporary_SQL_env_PS_SnorkelCount[[#This Row],[SteelheadParr_Pass2]])</f>
        <v>0</v>
      </c>
      <c r="AZ15"/>
      <c r="BA15"/>
    </row>
    <row r="16" spans="1:53" x14ac:dyDescent="0.25">
      <c r="A16" t="s">
        <v>64</v>
      </c>
      <c r="B16" t="s">
        <v>6</v>
      </c>
      <c r="C16" t="s">
        <v>216</v>
      </c>
      <c r="D16">
        <v>7.33</v>
      </c>
      <c r="E16">
        <v>17.5</v>
      </c>
      <c r="F16">
        <v>9.070449</v>
      </c>
      <c r="H16">
        <v>14.26464</v>
      </c>
      <c r="I16">
        <v>66.751199999999997</v>
      </c>
      <c r="J16" t="s">
        <v>63</v>
      </c>
      <c r="K16" s="40" t="s">
        <v>22</v>
      </c>
      <c r="L16">
        <v>2</v>
      </c>
      <c r="M16" s="4">
        <v>3.02895</v>
      </c>
      <c r="N16" s="4">
        <v>20.993099999999998</v>
      </c>
      <c r="O16" s="4">
        <v>5.4863999999999997</v>
      </c>
      <c r="P16" s="4">
        <v>5.7607200000000001</v>
      </c>
      <c r="Q16" s="4">
        <v>5.1816000000000004</v>
      </c>
      <c r="S16" s="5" t="s">
        <v>142</v>
      </c>
      <c r="T16" s="5">
        <v>2</v>
      </c>
      <c r="U16" s="4">
        <v>1.5443199999999999</v>
      </c>
      <c r="W16" s="4">
        <v>0.35608769965125597</v>
      </c>
      <c r="X16" s="5" t="s">
        <v>154</v>
      </c>
      <c r="Y16" s="5">
        <v>43.206862999999998</v>
      </c>
      <c r="Z16" s="5">
        <v>8.8963900000000002</v>
      </c>
      <c r="AA16" s="5">
        <v>2017</v>
      </c>
      <c r="AB16" s="5"/>
      <c r="AC16" s="5" t="s">
        <v>266</v>
      </c>
      <c r="AD16" s="5" t="s">
        <v>267</v>
      </c>
      <c r="AE16" s="5">
        <v>14</v>
      </c>
      <c r="AF16" s="5">
        <v>0</v>
      </c>
      <c r="AG16" s="5">
        <v>14</v>
      </c>
      <c r="AH16" s="5">
        <v>0</v>
      </c>
      <c r="AI16" s="5">
        <v>42912</v>
      </c>
      <c r="AJ16" s="5">
        <v>20</v>
      </c>
      <c r="AK16" s="5">
        <v>0</v>
      </c>
      <c r="AL16" s="5">
        <v>10</v>
      </c>
      <c r="AM16" s="5">
        <v>0</v>
      </c>
      <c r="AN16" s="29">
        <v>42914</v>
      </c>
      <c r="AO16" s="5" t="s">
        <v>506</v>
      </c>
      <c r="AP16" s="5" t="s">
        <v>507</v>
      </c>
      <c r="AQ16" s="4">
        <v>6.8733333333333348</v>
      </c>
      <c r="AR16" s="4">
        <v>16.99541666666666</v>
      </c>
      <c r="AS16" s="4">
        <v>6.46</v>
      </c>
      <c r="AT16" s="4">
        <v>7.34</v>
      </c>
      <c r="AU16" s="4">
        <v>17.600000000000001</v>
      </c>
      <c r="AV16" s="4" t="str">
        <f>VLOOKUP(Table_wsondb08a_UCCE_Temporary_SQL_env_PS_SnorkelCount[[#This Row],[Site]],SummDataTable!A:C,3,FALSE)</f>
        <v>clay</v>
      </c>
      <c r="AW16">
        <f>MAX(Table_wsondb08a_UCCE_Temporary_SQL_env_PS_SnorkelCount[[#This Row],[CohoYOY_Pass1]],Table_wsondb08a_UCCE_Temporary_SQL_env_PS_SnorkelCount[[#This Row],[CohoYOY_Pass2]])</f>
        <v>20</v>
      </c>
      <c r="AX16">
        <f>MAX(Table_wsondb08a_UCCE_Temporary_SQL_env_PS_SnorkelCount[[#This Row],[SteelheadYOY_Pass1]],Table_wsondb08a_UCCE_Temporary_SQL_env_PS_SnorkelCount[[#This Row],[SteelheadYOY_Pass2]])</f>
        <v>14</v>
      </c>
      <c r="AY16">
        <f>MAX(Table_wsondb08a_UCCE_Temporary_SQL_env_PS_SnorkelCount[[#This Row],[SteelheadParr_Pass1]],Table_wsondb08a_UCCE_Temporary_SQL_env_PS_SnorkelCount[[#This Row],[SteelheadParr_Pass2]])</f>
        <v>0</v>
      </c>
      <c r="AZ16"/>
      <c r="BA16"/>
    </row>
    <row r="17" spans="1:53" x14ac:dyDescent="0.25">
      <c r="A17" t="s">
        <v>64</v>
      </c>
      <c r="B17" t="s">
        <v>7</v>
      </c>
      <c r="C17" t="s">
        <v>217</v>
      </c>
      <c r="D17">
        <v>8.48</v>
      </c>
      <c r="E17">
        <v>18.2</v>
      </c>
      <c r="F17">
        <v>13.471095</v>
      </c>
      <c r="H17">
        <v>22.799040000000002</v>
      </c>
      <c r="I17">
        <v>49.072800000000001</v>
      </c>
      <c r="J17" t="s">
        <v>63</v>
      </c>
      <c r="K17" s="40" t="s">
        <v>22</v>
      </c>
      <c r="L17">
        <v>2</v>
      </c>
      <c r="M17" s="4">
        <v>3.6576</v>
      </c>
      <c r="N17" s="4">
        <v>16.154399999999999</v>
      </c>
      <c r="O17" s="4">
        <v>10.972799999999999</v>
      </c>
      <c r="P17" s="4">
        <v>3.5356800000000002</v>
      </c>
      <c r="Q17" s="4">
        <v>4.5720000000000001</v>
      </c>
      <c r="S17" s="5" t="s">
        <v>142</v>
      </c>
      <c r="T17" s="5">
        <v>2</v>
      </c>
      <c r="U17" s="4">
        <v>1.60528</v>
      </c>
      <c r="W17" s="4">
        <v>0.27164446896134303</v>
      </c>
      <c r="X17" s="5" t="s">
        <v>154</v>
      </c>
      <c r="Y17" s="5">
        <v>83.389733000000007</v>
      </c>
      <c r="Z17" s="5">
        <v>5.6757530000000003</v>
      </c>
      <c r="AA17" s="5">
        <v>2017</v>
      </c>
      <c r="AB17" s="5"/>
      <c r="AC17" s="5" t="s">
        <v>268</v>
      </c>
      <c r="AD17" s="5" t="s">
        <v>269</v>
      </c>
      <c r="AE17" s="5">
        <v>34</v>
      </c>
      <c r="AF17" s="5">
        <v>0</v>
      </c>
      <c r="AG17" s="5">
        <v>14</v>
      </c>
      <c r="AH17" s="5">
        <v>2</v>
      </c>
      <c r="AI17" s="5">
        <v>42912</v>
      </c>
      <c r="AJ17" s="5">
        <v>51</v>
      </c>
      <c r="AK17" s="5">
        <v>0</v>
      </c>
      <c r="AL17" s="5">
        <v>27</v>
      </c>
      <c r="AM17" s="5">
        <v>0</v>
      </c>
      <c r="AN17" s="5">
        <v>42914</v>
      </c>
      <c r="AO17" s="5" t="s">
        <v>506</v>
      </c>
      <c r="AP17" s="5" t="s">
        <v>507</v>
      </c>
      <c r="AQ17" s="4">
        <v>8.2113541666666681</v>
      </c>
      <c r="AR17" s="4">
        <v>17.11000000000001</v>
      </c>
      <c r="AS17" s="4">
        <v>7.85</v>
      </c>
      <c r="AT17" s="4">
        <v>8.6199999999999992</v>
      </c>
      <c r="AU17" s="4">
        <v>18.22</v>
      </c>
      <c r="AV17" s="4" t="str">
        <f>VLOOKUP(Table_wsondb08a_UCCE_Temporary_SQL_env_PS_SnorkelCount[[#This Row],[Site]],SummDataTable!A:C,3,FALSE)</f>
        <v>clay</v>
      </c>
      <c r="AW17">
        <f>MAX(Table_wsondb08a_UCCE_Temporary_SQL_env_PS_SnorkelCount[[#This Row],[CohoYOY_Pass1]],Table_wsondb08a_UCCE_Temporary_SQL_env_PS_SnorkelCount[[#This Row],[CohoYOY_Pass2]])</f>
        <v>51</v>
      </c>
      <c r="AX17">
        <f>MAX(Table_wsondb08a_UCCE_Temporary_SQL_env_PS_SnorkelCount[[#This Row],[SteelheadYOY_Pass1]],Table_wsondb08a_UCCE_Temporary_SQL_env_PS_SnorkelCount[[#This Row],[SteelheadYOY_Pass2]])</f>
        <v>27</v>
      </c>
      <c r="AY17">
        <f>MAX(Table_wsondb08a_UCCE_Temporary_SQL_env_PS_SnorkelCount[[#This Row],[SteelheadParr_Pass1]],Table_wsondb08a_UCCE_Temporary_SQL_env_PS_SnorkelCount[[#This Row],[SteelheadParr_Pass2]])</f>
        <v>2</v>
      </c>
      <c r="AZ17"/>
      <c r="BA17"/>
    </row>
    <row r="18" spans="1:53" x14ac:dyDescent="0.25">
      <c r="A18" t="s">
        <v>84</v>
      </c>
      <c r="B18" t="s">
        <v>8</v>
      </c>
      <c r="C18" t="s">
        <v>218</v>
      </c>
      <c r="D18">
        <v>9.11</v>
      </c>
      <c r="E18">
        <v>20.5</v>
      </c>
      <c r="F18">
        <v>33.379517999999997</v>
      </c>
      <c r="H18">
        <v>41.696640000000002</v>
      </c>
      <c r="I18">
        <v>58.8264</v>
      </c>
      <c r="J18" t="s">
        <v>85</v>
      </c>
      <c r="K18" s="40" t="s">
        <v>28</v>
      </c>
      <c r="L18">
        <v>2</v>
      </c>
      <c r="M18" s="4">
        <v>3.0899100000000002</v>
      </c>
      <c r="N18" s="4">
        <v>25.908000000000001</v>
      </c>
      <c r="O18" s="4">
        <v>14.6304</v>
      </c>
      <c r="P18" s="4">
        <v>3.5051999999999999</v>
      </c>
      <c r="Q18" s="4">
        <v>12.801600000000001</v>
      </c>
      <c r="S18" s="5" t="s">
        <v>143</v>
      </c>
      <c r="T18" s="5">
        <v>2</v>
      </c>
      <c r="U18" s="4">
        <v>2.80416</v>
      </c>
      <c r="W18" s="4">
        <v>3.1729171637823801</v>
      </c>
      <c r="X18" s="5" t="s">
        <v>154</v>
      </c>
      <c r="Y18" s="5">
        <v>128.838809</v>
      </c>
      <c r="Z18" s="5">
        <v>9.8291369999999993</v>
      </c>
      <c r="AA18" s="5">
        <v>2017</v>
      </c>
      <c r="AB18" s="5"/>
      <c r="AC18" s="5" t="s">
        <v>270</v>
      </c>
      <c r="AD18" s="5" t="s">
        <v>271</v>
      </c>
      <c r="AE18" s="5">
        <v>0</v>
      </c>
      <c r="AF18" s="5">
        <v>0</v>
      </c>
      <c r="AG18" s="5">
        <v>48</v>
      </c>
      <c r="AH18" s="5">
        <v>6</v>
      </c>
      <c r="AI18" s="5">
        <v>42913</v>
      </c>
      <c r="AJ18" s="5">
        <v>0</v>
      </c>
      <c r="AK18" s="5">
        <v>0</v>
      </c>
      <c r="AL18" s="5">
        <v>80</v>
      </c>
      <c r="AM18" s="5">
        <v>2</v>
      </c>
      <c r="AN18" s="29">
        <v>42914</v>
      </c>
      <c r="AO18" s="5" t="s">
        <v>508</v>
      </c>
      <c r="AP18" s="5" t="s">
        <v>507</v>
      </c>
      <c r="AQ18" s="4">
        <v>8.3633333333333368</v>
      </c>
      <c r="AR18" s="4">
        <v>18.789166666666659</v>
      </c>
      <c r="AS18" s="4">
        <v>7.84</v>
      </c>
      <c r="AT18" s="4">
        <v>9.17</v>
      </c>
      <c r="AU18" s="4">
        <v>20.62</v>
      </c>
      <c r="AV18" s="4" t="str">
        <f>VLOOKUP(Table_wsondb08a_UCCE_Temporary_SQL_env_PS_SnorkelCount[[#This Row],[Site]],SummDataTable!A:C,3,FALSE)</f>
        <v>alluvial</v>
      </c>
      <c r="AW18">
        <f>MAX(Table_wsondb08a_UCCE_Temporary_SQL_env_PS_SnorkelCount[[#This Row],[CohoYOY_Pass1]],Table_wsondb08a_UCCE_Temporary_SQL_env_PS_SnorkelCount[[#This Row],[CohoYOY_Pass2]])</f>
        <v>0</v>
      </c>
      <c r="AX18">
        <f>MAX(Table_wsondb08a_UCCE_Temporary_SQL_env_PS_SnorkelCount[[#This Row],[SteelheadYOY_Pass1]],Table_wsondb08a_UCCE_Temporary_SQL_env_PS_SnorkelCount[[#This Row],[SteelheadYOY_Pass2]])</f>
        <v>80</v>
      </c>
      <c r="AY18">
        <f>MAX(Table_wsondb08a_UCCE_Temporary_SQL_env_PS_SnorkelCount[[#This Row],[SteelheadParr_Pass1]],Table_wsondb08a_UCCE_Temporary_SQL_env_PS_SnorkelCount[[#This Row],[SteelheadParr_Pass2]])</f>
        <v>6</v>
      </c>
      <c r="AZ18"/>
      <c r="BA18"/>
    </row>
    <row r="19" spans="1:53" x14ac:dyDescent="0.25">
      <c r="A19" t="s">
        <v>84</v>
      </c>
      <c r="B19" t="s">
        <v>9</v>
      </c>
      <c r="C19" t="s">
        <v>219</v>
      </c>
      <c r="D19">
        <v>8.59</v>
      </c>
      <c r="E19">
        <v>20.7</v>
      </c>
      <c r="F19">
        <v>23.619163</v>
      </c>
      <c r="H19">
        <v>19.202400000000001</v>
      </c>
      <c r="I19">
        <v>68.884799999999998</v>
      </c>
      <c r="J19" t="s">
        <v>85</v>
      </c>
      <c r="K19" s="40" t="s">
        <v>28</v>
      </c>
      <c r="L19">
        <v>2</v>
      </c>
      <c r="M19" s="4">
        <v>4.23672</v>
      </c>
      <c r="N19" s="4">
        <v>29.0322</v>
      </c>
      <c r="O19" s="4">
        <v>9.4488000000000003</v>
      </c>
      <c r="P19" s="4">
        <v>9.50976</v>
      </c>
      <c r="Q19" s="4">
        <v>10.058400000000001</v>
      </c>
      <c r="S19" s="5" t="s">
        <v>142</v>
      </c>
      <c r="T19" s="5">
        <v>2</v>
      </c>
      <c r="U19" s="4">
        <v>3.64744</v>
      </c>
      <c r="W19" s="4">
        <v>3.2698775190136238</v>
      </c>
      <c r="X19" s="5" t="s">
        <v>154</v>
      </c>
      <c r="Y19" s="5">
        <v>81.355157000000005</v>
      </c>
      <c r="Z19" s="5">
        <v>34.686261999999999</v>
      </c>
      <c r="AA19" s="5">
        <v>2017</v>
      </c>
      <c r="AB19" s="5"/>
      <c r="AC19" s="5" t="s">
        <v>272</v>
      </c>
      <c r="AD19" s="5" t="s">
        <v>273</v>
      </c>
      <c r="AE19" s="5">
        <v>4</v>
      </c>
      <c r="AF19" s="5">
        <v>0</v>
      </c>
      <c r="AG19" s="5">
        <v>36</v>
      </c>
      <c r="AH19" s="5">
        <v>0</v>
      </c>
      <c r="AI19" s="5">
        <v>42913</v>
      </c>
      <c r="AJ19" s="5">
        <v>4</v>
      </c>
      <c r="AK19" s="5">
        <v>0</v>
      </c>
      <c r="AL19" s="5">
        <v>38</v>
      </c>
      <c r="AM19" s="5">
        <v>0</v>
      </c>
      <c r="AN19" s="5">
        <v>42914</v>
      </c>
      <c r="AO19" s="5" t="s">
        <v>508</v>
      </c>
      <c r="AP19" s="5" t="s">
        <v>507</v>
      </c>
      <c r="AQ19" s="4">
        <v>8.0070833333333287</v>
      </c>
      <c r="AR19" s="4">
        <v>18.669583333333339</v>
      </c>
      <c r="AS19" s="4">
        <v>7.53</v>
      </c>
      <c r="AT19" s="4">
        <v>8.67</v>
      </c>
      <c r="AU19" s="4">
        <v>20.68</v>
      </c>
      <c r="AV19" s="4" t="str">
        <f>VLOOKUP(Table_wsondb08a_UCCE_Temporary_SQL_env_PS_SnorkelCount[[#This Row],[Site]],SummDataTable!A:C,3,FALSE)</f>
        <v>alluvial</v>
      </c>
      <c r="AW19">
        <f>MAX(Table_wsondb08a_UCCE_Temporary_SQL_env_PS_SnorkelCount[[#This Row],[CohoYOY_Pass1]],Table_wsondb08a_UCCE_Temporary_SQL_env_PS_SnorkelCount[[#This Row],[CohoYOY_Pass2]])</f>
        <v>4</v>
      </c>
      <c r="AX19">
        <f>MAX(Table_wsondb08a_UCCE_Temporary_SQL_env_PS_SnorkelCount[[#This Row],[SteelheadYOY_Pass1]],Table_wsondb08a_UCCE_Temporary_SQL_env_PS_SnorkelCount[[#This Row],[SteelheadYOY_Pass2]])</f>
        <v>38</v>
      </c>
      <c r="AY19">
        <f>MAX(Table_wsondb08a_UCCE_Temporary_SQL_env_PS_SnorkelCount[[#This Row],[SteelheadParr_Pass1]],Table_wsondb08a_UCCE_Temporary_SQL_env_PS_SnorkelCount[[#This Row],[SteelheadParr_Pass2]])</f>
        <v>0</v>
      </c>
      <c r="AZ19"/>
      <c r="BA19"/>
    </row>
    <row r="20" spans="1:53" x14ac:dyDescent="0.25">
      <c r="A20" t="s">
        <v>84</v>
      </c>
      <c r="B20" t="s">
        <v>10</v>
      </c>
      <c r="C20" t="s">
        <v>220</v>
      </c>
      <c r="D20">
        <v>9.5500000000000007</v>
      </c>
      <c r="E20">
        <v>18.3</v>
      </c>
      <c r="F20">
        <v>61.088684000000001</v>
      </c>
      <c r="H20">
        <v>33.832799999999999</v>
      </c>
      <c r="I20">
        <v>82.905600000000007</v>
      </c>
      <c r="J20" t="s">
        <v>85</v>
      </c>
      <c r="K20" s="40" t="s">
        <v>28</v>
      </c>
      <c r="L20">
        <v>2</v>
      </c>
      <c r="M20" s="4">
        <v>5.4978300000000004</v>
      </c>
      <c r="N20" s="4">
        <v>32.842199999999998</v>
      </c>
      <c r="O20" s="4">
        <v>21.945599999999999</v>
      </c>
      <c r="P20" s="4">
        <v>3.1699199999999998</v>
      </c>
      <c r="Q20" s="4">
        <v>12.801600000000001</v>
      </c>
      <c r="T20" s="5">
        <v>1</v>
      </c>
      <c r="U20" s="4">
        <v>2.6974800000000001</v>
      </c>
      <c r="W20" s="4">
        <v>3.1863184226011896</v>
      </c>
      <c r="X20" s="5" t="s">
        <v>154</v>
      </c>
      <c r="Y20" s="5">
        <v>186.00690299999999</v>
      </c>
      <c r="Z20" s="5">
        <v>8.5507919999999995</v>
      </c>
      <c r="AA20" s="5">
        <v>2017</v>
      </c>
      <c r="AB20" s="5" t="s">
        <v>1320</v>
      </c>
      <c r="AC20" s="5" t="s">
        <v>274</v>
      </c>
      <c r="AD20" s="5" t="s">
        <v>275</v>
      </c>
      <c r="AE20" s="5">
        <v>160</v>
      </c>
      <c r="AF20" s="5">
        <v>0</v>
      </c>
      <c r="AG20" s="5">
        <v>48</v>
      </c>
      <c r="AH20" s="5">
        <v>0</v>
      </c>
      <c r="AI20" s="5">
        <v>42913</v>
      </c>
      <c r="AJ20" s="5">
        <v>172</v>
      </c>
      <c r="AK20" s="5">
        <v>0</v>
      </c>
      <c r="AL20" s="5">
        <v>54</v>
      </c>
      <c r="AM20" s="5">
        <v>0</v>
      </c>
      <c r="AN20" s="29">
        <v>42914</v>
      </c>
      <c r="AO20" s="5" t="s">
        <v>508</v>
      </c>
      <c r="AP20" s="5" t="s">
        <v>507</v>
      </c>
      <c r="AQ20" s="4">
        <v>9.1673958333333374</v>
      </c>
      <c r="AR20" s="4">
        <v>18.082916666666669</v>
      </c>
      <c r="AS20" s="4">
        <v>8.81</v>
      </c>
      <c r="AT20" s="4">
        <v>9.61</v>
      </c>
      <c r="AU20" s="4">
        <v>20.22</v>
      </c>
      <c r="AV20" s="4" t="str">
        <f>VLOOKUP(Table_wsondb08a_UCCE_Temporary_SQL_env_PS_SnorkelCount[[#This Row],[Site]],SummDataTable!A:C,3,FALSE)</f>
        <v>bedrock</v>
      </c>
      <c r="AW20">
        <f>MAX(Table_wsondb08a_UCCE_Temporary_SQL_env_PS_SnorkelCount[[#This Row],[CohoYOY_Pass1]],Table_wsondb08a_UCCE_Temporary_SQL_env_PS_SnorkelCount[[#This Row],[CohoYOY_Pass2]])</f>
        <v>172</v>
      </c>
      <c r="AX20">
        <f>MAX(Table_wsondb08a_UCCE_Temporary_SQL_env_PS_SnorkelCount[[#This Row],[SteelheadYOY_Pass1]],Table_wsondb08a_UCCE_Temporary_SQL_env_PS_SnorkelCount[[#This Row],[SteelheadYOY_Pass2]])</f>
        <v>54</v>
      </c>
      <c r="AY20">
        <f>MAX(Table_wsondb08a_UCCE_Temporary_SQL_env_PS_SnorkelCount[[#This Row],[SteelheadParr_Pass1]],Table_wsondb08a_UCCE_Temporary_SQL_env_PS_SnorkelCount[[#This Row],[SteelheadParr_Pass2]])</f>
        <v>0</v>
      </c>
      <c r="AZ20"/>
      <c r="BA20"/>
    </row>
    <row r="21" spans="1:53" x14ac:dyDescent="0.25">
      <c r="A21" t="s">
        <v>84</v>
      </c>
      <c r="B21" t="s">
        <v>10</v>
      </c>
      <c r="C21" t="s">
        <v>220</v>
      </c>
      <c r="D21">
        <v>9.5500000000000007</v>
      </c>
      <c r="E21">
        <v>18.3</v>
      </c>
      <c r="F21">
        <v>61.088684000000001</v>
      </c>
      <c r="H21">
        <v>33.832799999999999</v>
      </c>
      <c r="I21">
        <v>82.905600000000007</v>
      </c>
      <c r="J21" t="s">
        <v>85</v>
      </c>
      <c r="K21" s="40" t="s">
        <v>28</v>
      </c>
      <c r="L21">
        <v>2</v>
      </c>
      <c r="M21" s="4">
        <v>5.4978300000000004</v>
      </c>
      <c r="N21" s="4">
        <v>32.842199999999998</v>
      </c>
      <c r="O21" s="4">
        <v>21.945599999999999</v>
      </c>
      <c r="P21" s="4">
        <v>3.1699199999999998</v>
      </c>
      <c r="Q21" s="4">
        <v>12.801600000000001</v>
      </c>
      <c r="T21" s="5">
        <v>1</v>
      </c>
      <c r="U21" s="4">
        <v>2.6974800000000001</v>
      </c>
      <c r="W21" s="4">
        <v>3.5560657813624603</v>
      </c>
      <c r="X21" s="5" t="s">
        <v>154</v>
      </c>
      <c r="Y21" s="5">
        <v>186.00690299999999</v>
      </c>
      <c r="Z21" s="5">
        <v>8.5507919999999995</v>
      </c>
      <c r="AA21" s="5">
        <v>2017</v>
      </c>
      <c r="AB21" s="5" t="s">
        <v>760</v>
      </c>
      <c r="AC21" s="5" t="s">
        <v>274</v>
      </c>
      <c r="AD21" s="5" t="s">
        <v>275</v>
      </c>
      <c r="AE21" s="5">
        <v>160</v>
      </c>
      <c r="AF21" s="5">
        <v>0</v>
      </c>
      <c r="AG21" s="5">
        <v>48</v>
      </c>
      <c r="AH21" s="5">
        <v>0</v>
      </c>
      <c r="AI21" s="5">
        <v>42913</v>
      </c>
      <c r="AJ21" s="5">
        <v>172</v>
      </c>
      <c r="AK21" s="5">
        <v>0</v>
      </c>
      <c r="AL21" s="5">
        <v>54</v>
      </c>
      <c r="AM21" s="5">
        <v>0</v>
      </c>
      <c r="AN21" s="5">
        <v>42914</v>
      </c>
      <c r="AO21" s="5" t="s">
        <v>508</v>
      </c>
      <c r="AP21" s="5" t="s">
        <v>507</v>
      </c>
      <c r="AQ21" s="4">
        <v>9.1673958333333392</v>
      </c>
      <c r="AR21" s="4">
        <v>18.082916666666666</v>
      </c>
      <c r="AS21" s="4">
        <v>8.81</v>
      </c>
      <c r="AT21" s="4">
        <v>9.61</v>
      </c>
      <c r="AU21" s="4">
        <v>20.22</v>
      </c>
      <c r="AV21" s="4" t="str">
        <f>VLOOKUP(Table_wsondb08a_UCCE_Temporary_SQL_env_PS_SnorkelCount[[#This Row],[Site]],SummDataTable!A:C,3,FALSE)</f>
        <v>bedrock</v>
      </c>
      <c r="AW21">
        <f>MAX(Table_wsondb08a_UCCE_Temporary_SQL_env_PS_SnorkelCount[[#This Row],[CohoYOY_Pass1]],Table_wsondb08a_UCCE_Temporary_SQL_env_PS_SnorkelCount[[#This Row],[CohoYOY_Pass2]])</f>
        <v>172</v>
      </c>
      <c r="AX21">
        <f>MAX(Table_wsondb08a_UCCE_Temporary_SQL_env_PS_SnorkelCount[[#This Row],[SteelheadYOY_Pass1]],Table_wsondb08a_UCCE_Temporary_SQL_env_PS_SnorkelCount[[#This Row],[SteelheadYOY_Pass2]])</f>
        <v>54</v>
      </c>
      <c r="AY21">
        <f>MAX(Table_wsondb08a_UCCE_Temporary_SQL_env_PS_SnorkelCount[[#This Row],[SteelheadParr_Pass1]],Table_wsondb08a_UCCE_Temporary_SQL_env_PS_SnorkelCount[[#This Row],[SteelheadParr_Pass2]])</f>
        <v>0</v>
      </c>
      <c r="AZ21"/>
      <c r="BA21"/>
    </row>
    <row r="22" spans="1:53" x14ac:dyDescent="0.25">
      <c r="A22" t="s">
        <v>84</v>
      </c>
      <c r="B22" t="s">
        <v>11</v>
      </c>
      <c r="C22" t="s">
        <v>221</v>
      </c>
      <c r="D22">
        <v>9.33</v>
      </c>
      <c r="E22">
        <v>16</v>
      </c>
      <c r="F22">
        <v>32.441426</v>
      </c>
      <c r="G22" t="s">
        <v>91</v>
      </c>
      <c r="H22">
        <v>19.568159999999999</v>
      </c>
      <c r="I22">
        <v>97.231200000000001</v>
      </c>
      <c r="J22" t="s">
        <v>85</v>
      </c>
      <c r="K22" s="40" t="s">
        <v>28</v>
      </c>
      <c r="L22">
        <v>2</v>
      </c>
      <c r="M22" s="4">
        <v>4.2786299999999997</v>
      </c>
      <c r="N22" s="4">
        <v>38.747700000000002</v>
      </c>
      <c r="O22" s="4">
        <v>17.0688</v>
      </c>
      <c r="P22" s="4">
        <v>12.86256</v>
      </c>
      <c r="Q22" s="4">
        <v>9.1440000000000001</v>
      </c>
      <c r="S22" s="5" t="s">
        <v>142</v>
      </c>
      <c r="T22" s="5">
        <v>2</v>
      </c>
      <c r="U22" s="4">
        <v>4.1960800000000003</v>
      </c>
      <c r="W22" s="4">
        <v>1.4533928809292416</v>
      </c>
      <c r="X22" s="5" t="s">
        <v>154</v>
      </c>
      <c r="Y22" s="5">
        <v>83.724879999999999</v>
      </c>
      <c r="Z22" s="5">
        <v>53.972304999999999</v>
      </c>
      <c r="AA22" s="5">
        <v>2017</v>
      </c>
      <c r="AB22" s="5"/>
      <c r="AC22" s="5" t="s">
        <v>276</v>
      </c>
      <c r="AD22" s="5" t="s">
        <v>277</v>
      </c>
      <c r="AE22" s="5">
        <v>116</v>
      </c>
      <c r="AF22" s="5">
        <v>0</v>
      </c>
      <c r="AG22" s="5">
        <v>24</v>
      </c>
      <c r="AH22" s="5">
        <v>0</v>
      </c>
      <c r="AI22" s="5">
        <v>42913</v>
      </c>
      <c r="AJ22" s="5">
        <v>122</v>
      </c>
      <c r="AK22" s="5">
        <v>0</v>
      </c>
      <c r="AL22" s="5">
        <v>26</v>
      </c>
      <c r="AM22" s="5">
        <v>0</v>
      </c>
      <c r="AN22" s="5">
        <v>42914</v>
      </c>
      <c r="AO22" s="5" t="s">
        <v>506</v>
      </c>
      <c r="AP22" s="5" t="s">
        <v>507</v>
      </c>
      <c r="AQ22" s="4">
        <v>8.9241666666666681</v>
      </c>
      <c r="AR22" s="4">
        <v>16.692916666666672</v>
      </c>
      <c r="AS22" s="4">
        <v>8.6</v>
      </c>
      <c r="AT22" s="4">
        <v>9.33</v>
      </c>
      <c r="AU22" s="4">
        <v>18</v>
      </c>
      <c r="AV22" s="4" t="str">
        <f>VLOOKUP(Table_wsondb08a_UCCE_Temporary_SQL_env_PS_SnorkelCount[[#This Row],[Site]],SummDataTable!A:C,3,FALSE)</f>
        <v>bedrock</v>
      </c>
      <c r="AW22">
        <f>MAX(Table_wsondb08a_UCCE_Temporary_SQL_env_PS_SnorkelCount[[#This Row],[CohoYOY_Pass1]],Table_wsondb08a_UCCE_Temporary_SQL_env_PS_SnorkelCount[[#This Row],[CohoYOY_Pass2]])</f>
        <v>122</v>
      </c>
      <c r="AX22">
        <f>MAX(Table_wsondb08a_UCCE_Temporary_SQL_env_PS_SnorkelCount[[#This Row],[SteelheadYOY_Pass1]],Table_wsondb08a_UCCE_Temporary_SQL_env_PS_SnorkelCount[[#This Row],[SteelheadYOY_Pass2]])</f>
        <v>26</v>
      </c>
      <c r="AY22">
        <f>MAX(Table_wsondb08a_UCCE_Temporary_SQL_env_PS_SnorkelCount[[#This Row],[SteelheadParr_Pass1]],Table_wsondb08a_UCCE_Temporary_SQL_env_PS_SnorkelCount[[#This Row],[SteelheadParr_Pass2]])</f>
        <v>0</v>
      </c>
      <c r="AZ22"/>
      <c r="BA22"/>
    </row>
    <row r="23" spans="1:53" x14ac:dyDescent="0.25">
      <c r="A23" t="s">
        <v>46</v>
      </c>
      <c r="B23" t="s">
        <v>0</v>
      </c>
      <c r="C23" t="s">
        <v>212</v>
      </c>
      <c r="D23">
        <v>8.16</v>
      </c>
      <c r="E23">
        <v>17.600000000000001</v>
      </c>
      <c r="F23">
        <v>39.360689999999998</v>
      </c>
      <c r="G23" t="s">
        <v>47</v>
      </c>
      <c r="H23">
        <v>40.72128</v>
      </c>
      <c r="I23">
        <v>96.621600000000001</v>
      </c>
      <c r="J23" t="s">
        <v>45</v>
      </c>
      <c r="K23" s="40" t="s">
        <v>13</v>
      </c>
      <c r="L23">
        <v>2</v>
      </c>
      <c r="M23" s="4">
        <v>3.9090600000000002</v>
      </c>
      <c r="N23" s="4">
        <v>24.726900000000001</v>
      </c>
      <c r="O23" s="4">
        <v>9.7536000000000005</v>
      </c>
      <c r="P23" s="4">
        <v>8.1686399999999999</v>
      </c>
      <c r="Q23" s="4">
        <v>8.8391999999999999</v>
      </c>
      <c r="S23" s="5" t="s">
        <v>142</v>
      </c>
      <c r="T23" s="5">
        <v>1</v>
      </c>
      <c r="U23" s="4">
        <v>1.3817600000000001</v>
      </c>
      <c r="X23" s="5" t="s">
        <v>154</v>
      </c>
      <c r="Y23" s="5">
        <v>159.18185800000001</v>
      </c>
      <c r="Z23" s="5">
        <v>11.287094</v>
      </c>
      <c r="AA23" s="5">
        <v>2017</v>
      </c>
      <c r="AB23" s="5"/>
      <c r="AC23" s="5" t="s">
        <v>278</v>
      </c>
      <c r="AD23" s="5" t="s">
        <v>279</v>
      </c>
      <c r="AE23" s="5">
        <v>0</v>
      </c>
      <c r="AF23" s="5">
        <v>0</v>
      </c>
      <c r="AG23" s="5">
        <v>1</v>
      </c>
      <c r="AH23" s="5">
        <v>0</v>
      </c>
      <c r="AI23" s="5">
        <v>42914</v>
      </c>
      <c r="AJ23" s="5">
        <v>0</v>
      </c>
      <c r="AK23" s="5">
        <v>0</v>
      </c>
      <c r="AL23" s="5">
        <v>2</v>
      </c>
      <c r="AM23" s="5">
        <v>0</v>
      </c>
      <c r="AN23" s="5">
        <v>42915</v>
      </c>
      <c r="AO23" s="5" t="s">
        <v>507</v>
      </c>
      <c r="AP23" s="5" t="s">
        <v>509</v>
      </c>
      <c r="AQ23" s="4">
        <v>7.9387500000000015</v>
      </c>
      <c r="AR23" s="4">
        <v>16.058958333333337</v>
      </c>
      <c r="AS23" s="4">
        <v>7.31</v>
      </c>
      <c r="AT23" s="4">
        <v>8.7200000000000006</v>
      </c>
      <c r="AU23" s="4">
        <v>17.579999999999998</v>
      </c>
      <c r="AV23" s="4" t="str">
        <f>VLOOKUP(Table_wsondb08a_UCCE_Temporary_SQL_env_PS_SnorkelCount[[#This Row],[Site]],SummDataTable!A:C,3,FALSE)</f>
        <v>alluvial</v>
      </c>
      <c r="AW23">
        <f>MAX(Table_wsondb08a_UCCE_Temporary_SQL_env_PS_SnorkelCount[[#This Row],[CohoYOY_Pass1]],Table_wsondb08a_UCCE_Temporary_SQL_env_PS_SnorkelCount[[#This Row],[CohoYOY_Pass2]])</f>
        <v>0</v>
      </c>
      <c r="AX23">
        <f>MAX(Table_wsondb08a_UCCE_Temporary_SQL_env_PS_SnorkelCount[[#This Row],[SteelheadYOY_Pass1]],Table_wsondb08a_UCCE_Temporary_SQL_env_PS_SnorkelCount[[#This Row],[SteelheadYOY_Pass2]])</f>
        <v>2</v>
      </c>
      <c r="AY23">
        <f>MAX(Table_wsondb08a_UCCE_Temporary_SQL_env_PS_SnorkelCount[[#This Row],[SteelheadParr_Pass1]],Table_wsondb08a_UCCE_Temporary_SQL_env_PS_SnorkelCount[[#This Row],[SteelheadParr_Pass2]])</f>
        <v>0</v>
      </c>
      <c r="AZ23"/>
      <c r="BA23"/>
    </row>
    <row r="24" spans="1:53" x14ac:dyDescent="0.25">
      <c r="A24" t="s">
        <v>46</v>
      </c>
      <c r="B24" t="s">
        <v>1</v>
      </c>
      <c r="C24" t="s">
        <v>211</v>
      </c>
      <c r="D24">
        <v>6.53</v>
      </c>
      <c r="E24">
        <v>17.100000000000001</v>
      </c>
      <c r="F24">
        <v>20.392747</v>
      </c>
      <c r="G24" t="s">
        <v>52</v>
      </c>
      <c r="H24">
        <v>25.877520000000001</v>
      </c>
      <c r="I24">
        <v>56.692799999999998</v>
      </c>
      <c r="J24" t="s">
        <v>45</v>
      </c>
      <c r="K24" s="40" t="s">
        <v>13</v>
      </c>
      <c r="L24">
        <v>2</v>
      </c>
      <c r="M24" s="4">
        <v>3.3147000000000002</v>
      </c>
      <c r="N24" s="4">
        <v>23.7744</v>
      </c>
      <c r="O24" s="4">
        <v>9.7536000000000005</v>
      </c>
      <c r="P24" s="4">
        <v>12.954000000000001</v>
      </c>
      <c r="Q24" s="4">
        <v>9.1440000000000001</v>
      </c>
      <c r="S24" s="5" t="s">
        <v>143</v>
      </c>
      <c r="T24" s="5">
        <v>2</v>
      </c>
      <c r="U24" s="4">
        <v>2.3469600000000002</v>
      </c>
      <c r="X24" s="5" t="s">
        <v>154</v>
      </c>
      <c r="Y24" s="5">
        <v>85.776178999999999</v>
      </c>
      <c r="Z24" s="5">
        <v>30.402507</v>
      </c>
      <c r="AA24" s="5">
        <v>2017</v>
      </c>
      <c r="AB24" s="5"/>
      <c r="AC24" s="5" t="s">
        <v>280</v>
      </c>
      <c r="AD24" s="5" t="s">
        <v>281</v>
      </c>
      <c r="AE24" s="5">
        <v>0</v>
      </c>
      <c r="AF24" s="5">
        <v>0</v>
      </c>
      <c r="AG24" s="5">
        <v>9</v>
      </c>
      <c r="AH24" s="5">
        <v>0</v>
      </c>
      <c r="AI24" s="5">
        <v>42914</v>
      </c>
      <c r="AJ24" s="5">
        <v>0</v>
      </c>
      <c r="AK24" s="5">
        <v>0</v>
      </c>
      <c r="AL24" s="5">
        <v>3</v>
      </c>
      <c r="AM24" s="5">
        <v>0</v>
      </c>
      <c r="AN24" s="5">
        <v>42915</v>
      </c>
      <c r="AO24" s="5" t="s">
        <v>507</v>
      </c>
      <c r="AP24" s="5" t="s">
        <v>509</v>
      </c>
      <c r="AQ24" s="4">
        <v>6.319687499999997</v>
      </c>
      <c r="AR24" s="4">
        <v>16.630833333333346</v>
      </c>
      <c r="AS24" s="4">
        <v>6.08</v>
      </c>
      <c r="AT24" s="4">
        <v>6.73</v>
      </c>
      <c r="AU24" s="4">
        <v>17.2</v>
      </c>
      <c r="AV24" s="4" t="str">
        <f>VLOOKUP(Table_wsondb08a_UCCE_Temporary_SQL_env_PS_SnorkelCount[[#This Row],[Site]],SummDataTable!A:C,3,FALSE)</f>
        <v>alluvial</v>
      </c>
      <c r="AW24">
        <f>MAX(Table_wsondb08a_UCCE_Temporary_SQL_env_PS_SnorkelCount[[#This Row],[CohoYOY_Pass1]],Table_wsondb08a_UCCE_Temporary_SQL_env_PS_SnorkelCount[[#This Row],[CohoYOY_Pass2]])</f>
        <v>0</v>
      </c>
      <c r="AX24">
        <f>MAX(Table_wsondb08a_UCCE_Temporary_SQL_env_PS_SnorkelCount[[#This Row],[SteelheadYOY_Pass1]],Table_wsondb08a_UCCE_Temporary_SQL_env_PS_SnorkelCount[[#This Row],[SteelheadYOY_Pass2]])</f>
        <v>9</v>
      </c>
      <c r="AY24">
        <f>MAX(Table_wsondb08a_UCCE_Temporary_SQL_env_PS_SnorkelCount[[#This Row],[SteelheadParr_Pass1]],Table_wsondb08a_UCCE_Temporary_SQL_env_PS_SnorkelCount[[#This Row],[SteelheadParr_Pass2]])</f>
        <v>0</v>
      </c>
      <c r="AZ24"/>
      <c r="BA24"/>
    </row>
    <row r="25" spans="1:53" x14ac:dyDescent="0.25">
      <c r="A25" t="s">
        <v>46</v>
      </c>
      <c r="B25" t="s">
        <v>2</v>
      </c>
      <c r="C25" t="s">
        <v>468</v>
      </c>
      <c r="D25">
        <v>8.83</v>
      </c>
      <c r="E25">
        <v>17.2</v>
      </c>
      <c r="F25">
        <v>22.916594</v>
      </c>
      <c r="G25" t="s">
        <v>58</v>
      </c>
      <c r="H25">
        <v>24.444959999999998</v>
      </c>
      <c r="I25">
        <v>48.768000000000001</v>
      </c>
      <c r="J25" t="s">
        <v>45</v>
      </c>
      <c r="K25" s="40" t="s">
        <v>13</v>
      </c>
      <c r="L25">
        <v>2</v>
      </c>
      <c r="M25" s="4">
        <v>5.0215800000000002</v>
      </c>
      <c r="N25" s="4">
        <v>18.669</v>
      </c>
      <c r="O25" s="4">
        <v>18.5928</v>
      </c>
      <c r="P25" s="4">
        <v>14.9352</v>
      </c>
      <c r="Q25" s="4">
        <v>16.459199999999999</v>
      </c>
      <c r="S25" s="5" t="s">
        <v>142</v>
      </c>
      <c r="T25" s="5">
        <v>2</v>
      </c>
      <c r="U25" s="4">
        <v>2.5095200000000002</v>
      </c>
      <c r="X25" s="5" t="s">
        <v>154</v>
      </c>
      <c r="Y25" s="5">
        <v>122.752269</v>
      </c>
      <c r="Z25" s="5">
        <v>37.480165</v>
      </c>
      <c r="AA25" s="5">
        <v>2017</v>
      </c>
      <c r="AB25" s="5"/>
      <c r="AC25" s="5" t="s">
        <v>282</v>
      </c>
      <c r="AD25" s="5" t="s">
        <v>283</v>
      </c>
      <c r="AE25" s="5">
        <v>126</v>
      </c>
      <c r="AF25" s="5">
        <v>0</v>
      </c>
      <c r="AG25" s="5">
        <v>15</v>
      </c>
      <c r="AH25" s="5">
        <v>0</v>
      </c>
      <c r="AI25" s="5">
        <v>42914</v>
      </c>
      <c r="AJ25" s="5">
        <v>78</v>
      </c>
      <c r="AK25" s="5">
        <v>0</v>
      </c>
      <c r="AL25" s="5">
        <v>8</v>
      </c>
      <c r="AM25" s="5">
        <v>4</v>
      </c>
      <c r="AN25" s="5">
        <v>42915</v>
      </c>
      <c r="AO25" s="5" t="s">
        <v>507</v>
      </c>
      <c r="AP25" s="5" t="s">
        <v>509</v>
      </c>
      <c r="AQ25" s="4">
        <v>8.2655208333333317</v>
      </c>
      <c r="AR25" s="4">
        <v>16.53416666666666</v>
      </c>
      <c r="AS25" s="4">
        <v>7.93</v>
      </c>
      <c r="AT25" s="4">
        <v>8.93</v>
      </c>
      <c r="AU25" s="4">
        <v>17.66</v>
      </c>
      <c r="AV25" s="4" t="str">
        <f>VLOOKUP(Table_wsondb08a_UCCE_Temporary_SQL_env_PS_SnorkelCount[[#This Row],[Site]],SummDataTable!A:C,3,FALSE)</f>
        <v>alluvial</v>
      </c>
      <c r="AW25">
        <f>MAX(Table_wsondb08a_UCCE_Temporary_SQL_env_PS_SnorkelCount[[#This Row],[CohoYOY_Pass1]],Table_wsondb08a_UCCE_Temporary_SQL_env_PS_SnorkelCount[[#This Row],[CohoYOY_Pass2]])</f>
        <v>126</v>
      </c>
      <c r="AX25">
        <f>MAX(Table_wsondb08a_UCCE_Temporary_SQL_env_PS_SnorkelCount[[#This Row],[SteelheadYOY_Pass1]],Table_wsondb08a_UCCE_Temporary_SQL_env_PS_SnorkelCount[[#This Row],[SteelheadYOY_Pass2]])</f>
        <v>15</v>
      </c>
      <c r="AY25">
        <f>MAX(Table_wsondb08a_UCCE_Temporary_SQL_env_PS_SnorkelCount[[#This Row],[SteelheadParr_Pass1]],Table_wsondb08a_UCCE_Temporary_SQL_env_PS_SnorkelCount[[#This Row],[SteelheadParr_Pass2]])</f>
        <v>4</v>
      </c>
      <c r="AZ25"/>
      <c r="BA25"/>
    </row>
    <row r="26" spans="1:53" x14ac:dyDescent="0.25">
      <c r="A26" t="s">
        <v>59</v>
      </c>
      <c r="B26" t="s">
        <v>3</v>
      </c>
      <c r="C26" t="s">
        <v>213</v>
      </c>
      <c r="D26">
        <v>9.5</v>
      </c>
      <c r="E26">
        <v>15.1</v>
      </c>
      <c r="F26">
        <v>46.441223000000001</v>
      </c>
      <c r="H26">
        <v>37.490400000000001</v>
      </c>
      <c r="I26">
        <v>95.7072</v>
      </c>
      <c r="J26" t="s">
        <v>45</v>
      </c>
      <c r="K26" s="40" t="s">
        <v>13</v>
      </c>
      <c r="L26">
        <v>2</v>
      </c>
      <c r="M26" s="4">
        <v>5.12826</v>
      </c>
      <c r="N26" s="4">
        <v>24.1554</v>
      </c>
      <c r="O26" s="4">
        <v>14.9352</v>
      </c>
      <c r="P26" s="4">
        <v>7.0103999999999997</v>
      </c>
      <c r="Q26" s="4">
        <v>7.9248000000000003</v>
      </c>
      <c r="S26" s="5" t="s">
        <v>142</v>
      </c>
      <c r="T26" s="5">
        <v>2</v>
      </c>
      <c r="U26" s="4">
        <v>3.05816</v>
      </c>
      <c r="W26" s="4">
        <v>1.3113012732543761</v>
      </c>
      <c r="X26" s="5" t="s">
        <v>154</v>
      </c>
      <c r="Y26" s="5">
        <v>192.260436</v>
      </c>
      <c r="Z26" s="5">
        <v>21.438915000000001</v>
      </c>
      <c r="AA26" s="5">
        <v>2017</v>
      </c>
      <c r="AB26" s="5"/>
      <c r="AC26" s="5" t="s">
        <v>284</v>
      </c>
      <c r="AD26" s="5" t="s">
        <v>285</v>
      </c>
      <c r="AE26" s="5">
        <v>156</v>
      </c>
      <c r="AF26" s="5">
        <v>0</v>
      </c>
      <c r="AG26" s="5">
        <v>16</v>
      </c>
      <c r="AH26" s="5">
        <v>4</v>
      </c>
      <c r="AI26" s="5">
        <v>42914</v>
      </c>
      <c r="AJ26" s="5">
        <v>114</v>
      </c>
      <c r="AK26" s="5">
        <v>3</v>
      </c>
      <c r="AL26" s="5">
        <v>18</v>
      </c>
      <c r="AM26" s="5">
        <v>6</v>
      </c>
      <c r="AN26" s="5">
        <v>42915</v>
      </c>
      <c r="AO26" s="5" t="s">
        <v>507</v>
      </c>
      <c r="AP26" s="5" t="s">
        <v>509</v>
      </c>
      <c r="AQ26" s="4">
        <v>8.9602083333333322</v>
      </c>
      <c r="AR26" s="4">
        <v>16.039791666666662</v>
      </c>
      <c r="AS26" s="4">
        <v>8.1999999999999993</v>
      </c>
      <c r="AT26" s="4">
        <v>9.7100000000000009</v>
      </c>
      <c r="AU26" s="4">
        <v>17.78</v>
      </c>
      <c r="AV26" s="4" t="str">
        <f>VLOOKUP(Table_wsondb08a_UCCE_Temporary_SQL_env_PS_SnorkelCount[[#This Row],[Site]],SummDataTable!A:C,3,FALSE)</f>
        <v>bedrock</v>
      </c>
      <c r="AW26">
        <f>MAX(Table_wsondb08a_UCCE_Temporary_SQL_env_PS_SnorkelCount[[#This Row],[CohoYOY_Pass1]],Table_wsondb08a_UCCE_Temporary_SQL_env_PS_SnorkelCount[[#This Row],[CohoYOY_Pass2]])</f>
        <v>156</v>
      </c>
      <c r="AX26">
        <f>MAX(Table_wsondb08a_UCCE_Temporary_SQL_env_PS_SnorkelCount[[#This Row],[SteelheadYOY_Pass1]],Table_wsondb08a_UCCE_Temporary_SQL_env_PS_SnorkelCount[[#This Row],[SteelheadYOY_Pass2]])</f>
        <v>18</v>
      </c>
      <c r="AY26">
        <f>MAX(Table_wsondb08a_UCCE_Temporary_SQL_env_PS_SnorkelCount[[#This Row],[SteelheadParr_Pass1]],Table_wsondb08a_UCCE_Temporary_SQL_env_PS_SnorkelCount[[#This Row],[SteelheadParr_Pass2]])</f>
        <v>6</v>
      </c>
      <c r="AZ26"/>
      <c r="BA26"/>
    </row>
    <row r="27" spans="1:53" x14ac:dyDescent="0.25">
      <c r="A27" t="s">
        <v>78</v>
      </c>
      <c r="B27" t="s">
        <v>6</v>
      </c>
      <c r="C27" t="s">
        <v>216</v>
      </c>
      <c r="D27">
        <v>5.9</v>
      </c>
      <c r="E27">
        <v>17.399999999999999</v>
      </c>
      <c r="F27">
        <v>8.9221269999999997</v>
      </c>
      <c r="H27">
        <v>14.26464</v>
      </c>
      <c r="I27">
        <v>64.617599999999996</v>
      </c>
      <c r="J27" t="s">
        <v>63</v>
      </c>
      <c r="K27" s="40" t="s">
        <v>23</v>
      </c>
      <c r="L27">
        <v>3</v>
      </c>
      <c r="M27" s="4">
        <v>2.9794200000000002</v>
      </c>
      <c r="N27" s="4">
        <v>20.993099999999998</v>
      </c>
      <c r="O27" s="4">
        <v>4.5720000000000001</v>
      </c>
      <c r="P27" s="4">
        <v>5.7607200000000001</v>
      </c>
      <c r="Q27" s="4">
        <v>5.4863999999999997</v>
      </c>
      <c r="S27" s="5" t="s">
        <v>142</v>
      </c>
      <c r="T27" s="5">
        <v>2</v>
      </c>
      <c r="U27" s="4">
        <v>1.1785600000000001</v>
      </c>
      <c r="W27" s="4">
        <v>0.19866523593755978</v>
      </c>
      <c r="X27" s="5" t="s">
        <v>154</v>
      </c>
      <c r="Y27" s="5">
        <v>42.500335</v>
      </c>
      <c r="Z27" s="5">
        <v>6.7893499999999998</v>
      </c>
      <c r="AA27" s="5">
        <v>2017</v>
      </c>
      <c r="AB27" s="5"/>
      <c r="AC27" s="5" t="s">
        <v>286</v>
      </c>
      <c r="AD27" s="5" t="s">
        <v>287</v>
      </c>
      <c r="AE27" s="5">
        <v>10</v>
      </c>
      <c r="AF27" s="5">
        <v>0</v>
      </c>
      <c r="AG27" s="5">
        <v>6</v>
      </c>
      <c r="AH27" s="5">
        <v>0</v>
      </c>
      <c r="AI27" s="5">
        <v>42926</v>
      </c>
      <c r="AJ27" s="5">
        <v>18</v>
      </c>
      <c r="AK27" s="5">
        <v>0</v>
      </c>
      <c r="AL27" s="5">
        <v>10</v>
      </c>
      <c r="AM27" s="5">
        <v>0</v>
      </c>
      <c r="AN27" s="5">
        <v>42928</v>
      </c>
      <c r="AO27" s="5" t="s">
        <v>509</v>
      </c>
      <c r="AP27" s="5" t="s">
        <v>507</v>
      </c>
      <c r="AQ27" s="4">
        <v>5.7359374999999977</v>
      </c>
      <c r="AR27" s="4">
        <v>17.335624999999997</v>
      </c>
      <c r="AS27" s="4">
        <v>5.46</v>
      </c>
      <c r="AT27" s="4">
        <v>6.18</v>
      </c>
      <c r="AU27" s="4">
        <v>18.32</v>
      </c>
      <c r="AV27" s="4" t="str">
        <f>VLOOKUP(Table_wsondb08a_UCCE_Temporary_SQL_env_PS_SnorkelCount[[#This Row],[Site]],SummDataTable!A:C,3,FALSE)</f>
        <v>clay</v>
      </c>
      <c r="AW27">
        <f>MAX(Table_wsondb08a_UCCE_Temporary_SQL_env_PS_SnorkelCount[[#This Row],[CohoYOY_Pass1]],Table_wsondb08a_UCCE_Temporary_SQL_env_PS_SnorkelCount[[#This Row],[CohoYOY_Pass2]])</f>
        <v>18</v>
      </c>
      <c r="AX27">
        <f>MAX(Table_wsondb08a_UCCE_Temporary_SQL_env_PS_SnorkelCount[[#This Row],[SteelheadYOY_Pass1]],Table_wsondb08a_UCCE_Temporary_SQL_env_PS_SnorkelCount[[#This Row],[SteelheadYOY_Pass2]])</f>
        <v>10</v>
      </c>
      <c r="AY27">
        <f>MAX(Table_wsondb08a_UCCE_Temporary_SQL_env_PS_SnorkelCount[[#This Row],[SteelheadParr_Pass1]],Table_wsondb08a_UCCE_Temporary_SQL_env_PS_SnorkelCount[[#This Row],[SteelheadParr_Pass2]])</f>
        <v>0</v>
      </c>
      <c r="AZ27"/>
      <c r="BA27"/>
    </row>
    <row r="28" spans="1:53" x14ac:dyDescent="0.25">
      <c r="A28" t="s">
        <v>48</v>
      </c>
      <c r="B28" t="s">
        <v>4</v>
      </c>
      <c r="C28" t="s">
        <v>214</v>
      </c>
      <c r="D28">
        <v>7.32</v>
      </c>
      <c r="E28">
        <v>16.7</v>
      </c>
      <c r="F28">
        <v>11.414825</v>
      </c>
      <c r="H28">
        <v>28.590240000000001</v>
      </c>
      <c r="I28">
        <v>59.1312</v>
      </c>
      <c r="J28" t="s">
        <v>63</v>
      </c>
      <c r="K28" s="40" t="s">
        <v>23</v>
      </c>
      <c r="L28">
        <v>3</v>
      </c>
      <c r="M28" s="4">
        <v>2.50698</v>
      </c>
      <c r="N28" s="4">
        <v>15.925800000000001</v>
      </c>
      <c r="O28" s="4">
        <v>4.5720000000000001</v>
      </c>
      <c r="P28" s="4">
        <v>9.4488000000000003</v>
      </c>
      <c r="Q28" s="4">
        <v>8.5343999999999998</v>
      </c>
      <c r="S28" s="5" t="s">
        <v>142</v>
      </c>
      <c r="T28" s="5">
        <v>2</v>
      </c>
      <c r="U28" s="4">
        <v>1.53416</v>
      </c>
      <c r="W28" s="4">
        <v>0.33514189139109674</v>
      </c>
      <c r="X28" s="5" t="s">
        <v>154</v>
      </c>
      <c r="Y28" s="5">
        <v>71.675128999999998</v>
      </c>
      <c r="Z28" s="5">
        <v>14.495964000000001</v>
      </c>
      <c r="AA28" s="5">
        <v>2017</v>
      </c>
      <c r="AB28" s="5"/>
      <c r="AC28" s="5" t="s">
        <v>288</v>
      </c>
      <c r="AD28" s="5" t="s">
        <v>289</v>
      </c>
      <c r="AE28" s="5">
        <v>46</v>
      </c>
      <c r="AF28" s="5">
        <v>0</v>
      </c>
      <c r="AG28" s="5">
        <v>54</v>
      </c>
      <c r="AH28" s="5">
        <v>0</v>
      </c>
      <c r="AI28" s="5">
        <v>42926</v>
      </c>
      <c r="AJ28" s="5">
        <v>36</v>
      </c>
      <c r="AK28" s="5">
        <v>0</v>
      </c>
      <c r="AL28" s="5">
        <v>26</v>
      </c>
      <c r="AM28" s="5">
        <v>0</v>
      </c>
      <c r="AN28" s="29">
        <v>42928</v>
      </c>
      <c r="AO28" s="5" t="s">
        <v>510</v>
      </c>
      <c r="AP28" s="5" t="s">
        <v>507</v>
      </c>
      <c r="AQ28" s="4">
        <v>7.4460416666666633</v>
      </c>
      <c r="AR28" s="4">
        <v>17.794999999999998</v>
      </c>
      <c r="AS28" s="4">
        <v>7.09</v>
      </c>
      <c r="AT28" s="4">
        <v>7.8</v>
      </c>
      <c r="AU28" s="4">
        <v>19.239999999999998</v>
      </c>
      <c r="AV28" s="4" t="str">
        <f>VLOOKUP(Table_wsondb08a_UCCE_Temporary_SQL_env_PS_SnorkelCount[[#This Row],[Site]],SummDataTable!A:C,3,FALSE)</f>
        <v>bedrock</v>
      </c>
      <c r="AW28">
        <f>MAX(Table_wsondb08a_UCCE_Temporary_SQL_env_PS_SnorkelCount[[#This Row],[CohoYOY_Pass1]],Table_wsondb08a_UCCE_Temporary_SQL_env_PS_SnorkelCount[[#This Row],[CohoYOY_Pass2]])</f>
        <v>46</v>
      </c>
      <c r="AX28">
        <f>MAX(Table_wsondb08a_UCCE_Temporary_SQL_env_PS_SnorkelCount[[#This Row],[SteelheadYOY_Pass1]],Table_wsondb08a_UCCE_Temporary_SQL_env_PS_SnorkelCount[[#This Row],[SteelheadYOY_Pass2]])</f>
        <v>54</v>
      </c>
      <c r="AY28">
        <f>MAX(Table_wsondb08a_UCCE_Temporary_SQL_env_PS_SnorkelCount[[#This Row],[SteelheadParr_Pass1]],Table_wsondb08a_UCCE_Temporary_SQL_env_PS_SnorkelCount[[#This Row],[SteelheadParr_Pass2]])</f>
        <v>0</v>
      </c>
      <c r="AZ28"/>
      <c r="BA28"/>
    </row>
    <row r="29" spans="1:53" x14ac:dyDescent="0.25">
      <c r="A29" t="s">
        <v>48</v>
      </c>
      <c r="B29" t="s">
        <v>5</v>
      </c>
      <c r="C29" t="s">
        <v>215</v>
      </c>
      <c r="D29">
        <v>7.22</v>
      </c>
      <c r="E29">
        <v>16.899999999999999</v>
      </c>
      <c r="F29">
        <v>16.132753000000001</v>
      </c>
      <c r="H29">
        <v>16.48968</v>
      </c>
      <c r="I29">
        <v>63.093600000000002</v>
      </c>
      <c r="J29" t="s">
        <v>63</v>
      </c>
      <c r="K29" s="40" t="s">
        <v>23</v>
      </c>
      <c r="L29">
        <v>3</v>
      </c>
      <c r="M29" s="4">
        <v>4.5529500000000001</v>
      </c>
      <c r="N29" s="4">
        <v>21.488399999999999</v>
      </c>
      <c r="O29" s="4">
        <v>6.7055999999999996</v>
      </c>
      <c r="P29" s="4">
        <v>3.8404799999999999</v>
      </c>
      <c r="Q29" s="4">
        <v>3.9624000000000001</v>
      </c>
      <c r="S29" s="5" t="s">
        <v>142</v>
      </c>
      <c r="T29" s="5">
        <v>4</v>
      </c>
      <c r="U29" s="4">
        <v>2.5196800000000001</v>
      </c>
      <c r="W29" s="4">
        <v>0.1648778148239905</v>
      </c>
      <c r="X29" s="5" t="s">
        <v>154</v>
      </c>
      <c r="Y29" s="5">
        <v>75.076656</v>
      </c>
      <c r="Z29" s="5">
        <v>9.6767760000000003</v>
      </c>
      <c r="AA29" s="5">
        <v>2017</v>
      </c>
      <c r="AB29" s="5"/>
      <c r="AC29" s="5" t="s">
        <v>290</v>
      </c>
      <c r="AD29" s="5" t="s">
        <v>291</v>
      </c>
      <c r="AE29" s="5">
        <v>56</v>
      </c>
      <c r="AF29" s="5">
        <v>0</v>
      </c>
      <c r="AG29" s="5">
        <v>32</v>
      </c>
      <c r="AH29" s="5">
        <v>0</v>
      </c>
      <c r="AI29" s="5">
        <v>42926</v>
      </c>
      <c r="AJ29" s="5">
        <v>44</v>
      </c>
      <c r="AK29" s="5">
        <v>0</v>
      </c>
      <c r="AL29" s="5">
        <v>40</v>
      </c>
      <c r="AM29" s="5">
        <v>0</v>
      </c>
      <c r="AN29" s="29">
        <v>42928</v>
      </c>
      <c r="AO29" s="5" t="s">
        <v>510</v>
      </c>
      <c r="AP29" s="5" t="s">
        <v>507</v>
      </c>
      <c r="AQ29" s="4">
        <v>6.8326041666666653</v>
      </c>
      <c r="AR29" s="4">
        <v>17.499374999999997</v>
      </c>
      <c r="AS29" s="4">
        <v>5.64</v>
      </c>
      <c r="AT29" s="4">
        <v>8.24</v>
      </c>
      <c r="AU29" s="4">
        <v>19.420000000000002</v>
      </c>
      <c r="AV29" s="4" t="str">
        <f>VLOOKUP(Table_wsondb08a_UCCE_Temporary_SQL_env_PS_SnorkelCount[[#This Row],[Site]],SummDataTable!A:C,3,FALSE)</f>
        <v>alluvial</v>
      </c>
      <c r="AW29">
        <f>MAX(Table_wsondb08a_UCCE_Temporary_SQL_env_PS_SnorkelCount[[#This Row],[CohoYOY_Pass1]],Table_wsondb08a_UCCE_Temporary_SQL_env_PS_SnorkelCount[[#This Row],[CohoYOY_Pass2]])</f>
        <v>56</v>
      </c>
      <c r="AX29">
        <f>MAX(Table_wsondb08a_UCCE_Temporary_SQL_env_PS_SnorkelCount[[#This Row],[SteelheadYOY_Pass1]],Table_wsondb08a_UCCE_Temporary_SQL_env_PS_SnorkelCount[[#This Row],[SteelheadYOY_Pass2]])</f>
        <v>40</v>
      </c>
      <c r="AY29">
        <f>MAX(Table_wsondb08a_UCCE_Temporary_SQL_env_PS_SnorkelCount[[#This Row],[SteelheadParr_Pass1]],Table_wsondb08a_UCCE_Temporary_SQL_env_PS_SnorkelCount[[#This Row],[SteelheadParr_Pass2]])</f>
        <v>0</v>
      </c>
      <c r="AZ29"/>
      <c r="BA29"/>
    </row>
    <row r="30" spans="1:53" x14ac:dyDescent="0.25">
      <c r="A30" t="s">
        <v>48</v>
      </c>
      <c r="B30" t="s">
        <v>7</v>
      </c>
      <c r="C30" t="s">
        <v>217</v>
      </c>
      <c r="D30">
        <v>7.42</v>
      </c>
      <c r="E30">
        <v>17.899999999999999</v>
      </c>
      <c r="F30">
        <v>12.987984000000001</v>
      </c>
      <c r="H30">
        <v>22.799040000000002</v>
      </c>
      <c r="I30">
        <v>51.816000000000003</v>
      </c>
      <c r="J30" t="s">
        <v>63</v>
      </c>
      <c r="K30" s="40" t="s">
        <v>23</v>
      </c>
      <c r="L30">
        <v>3</v>
      </c>
      <c r="M30" s="4">
        <v>3.675017</v>
      </c>
      <c r="N30" s="4">
        <v>15.501244</v>
      </c>
      <c r="O30" s="4">
        <v>7.9248000000000003</v>
      </c>
      <c r="P30" s="4">
        <v>3.5356800000000002</v>
      </c>
      <c r="Q30" s="4">
        <v>3.6576</v>
      </c>
      <c r="S30" s="5" t="s">
        <v>142</v>
      </c>
      <c r="T30" s="5">
        <v>2</v>
      </c>
      <c r="U30" s="4">
        <v>1.65608</v>
      </c>
      <c r="W30" s="4">
        <v>0.15593678783487616</v>
      </c>
      <c r="X30" s="5" t="s">
        <v>154</v>
      </c>
      <c r="Y30" s="5">
        <v>83.786821000000003</v>
      </c>
      <c r="Z30" s="5">
        <v>5.8553660000000001</v>
      </c>
      <c r="AA30" s="5">
        <v>2017</v>
      </c>
      <c r="AB30" s="5"/>
      <c r="AC30" s="5" t="s">
        <v>292</v>
      </c>
      <c r="AD30" s="5" t="s">
        <v>293</v>
      </c>
      <c r="AE30" s="5">
        <v>38</v>
      </c>
      <c r="AF30" s="5">
        <v>0</v>
      </c>
      <c r="AG30" s="5">
        <v>6</v>
      </c>
      <c r="AH30" s="5">
        <v>0</v>
      </c>
      <c r="AI30" s="5">
        <v>42926</v>
      </c>
      <c r="AJ30" s="5">
        <v>58</v>
      </c>
      <c r="AK30" s="5">
        <v>0</v>
      </c>
      <c r="AL30" s="5">
        <v>12</v>
      </c>
      <c r="AM30" s="5">
        <v>0</v>
      </c>
      <c r="AN30" s="5">
        <v>42928</v>
      </c>
      <c r="AO30" s="5" t="s">
        <v>509</v>
      </c>
      <c r="AP30" s="5" t="s">
        <v>507</v>
      </c>
      <c r="AQ30" s="4">
        <v>7.0950000000000024</v>
      </c>
      <c r="AR30" s="4">
        <v>17.509374999999995</v>
      </c>
      <c r="AS30" s="4">
        <v>6.26</v>
      </c>
      <c r="AT30" s="4">
        <v>7.63</v>
      </c>
      <c r="AU30" s="4">
        <v>19.079999999999998</v>
      </c>
      <c r="AV30" s="4" t="str">
        <f>VLOOKUP(Table_wsondb08a_UCCE_Temporary_SQL_env_PS_SnorkelCount[[#This Row],[Site]],SummDataTable!A:C,3,FALSE)</f>
        <v>clay</v>
      </c>
      <c r="AW30">
        <f>MAX(Table_wsondb08a_UCCE_Temporary_SQL_env_PS_SnorkelCount[[#This Row],[CohoYOY_Pass1]],Table_wsondb08a_UCCE_Temporary_SQL_env_PS_SnorkelCount[[#This Row],[CohoYOY_Pass2]])</f>
        <v>58</v>
      </c>
      <c r="AX30">
        <f>MAX(Table_wsondb08a_UCCE_Temporary_SQL_env_PS_SnorkelCount[[#This Row],[SteelheadYOY_Pass1]],Table_wsondb08a_UCCE_Temporary_SQL_env_PS_SnorkelCount[[#This Row],[SteelheadYOY_Pass2]])</f>
        <v>12</v>
      </c>
      <c r="AY30">
        <f>MAX(Table_wsondb08a_UCCE_Temporary_SQL_env_PS_SnorkelCount[[#This Row],[SteelheadParr_Pass1]],Table_wsondb08a_UCCE_Temporary_SQL_env_PS_SnorkelCount[[#This Row],[SteelheadParr_Pass2]])</f>
        <v>0</v>
      </c>
      <c r="AZ30"/>
      <c r="BA30"/>
    </row>
    <row r="31" spans="1:53" x14ac:dyDescent="0.25">
      <c r="A31" t="s">
        <v>48</v>
      </c>
      <c r="B31" t="s">
        <v>0</v>
      </c>
      <c r="C31" t="s">
        <v>212</v>
      </c>
      <c r="D31">
        <v>7.02</v>
      </c>
      <c r="E31">
        <v>15.4</v>
      </c>
      <c r="F31">
        <v>38.659748999999998</v>
      </c>
      <c r="H31">
        <v>40.72128</v>
      </c>
      <c r="I31">
        <v>96.926400000000001</v>
      </c>
      <c r="J31" t="s">
        <v>45</v>
      </c>
      <c r="K31" s="40" t="s">
        <v>14</v>
      </c>
      <c r="L31">
        <v>3</v>
      </c>
      <c r="M31" s="4">
        <v>3.5394899999999998</v>
      </c>
      <c r="N31" s="4">
        <v>26.822399999999998</v>
      </c>
      <c r="O31" s="4">
        <v>7.0103999999999997</v>
      </c>
      <c r="P31" s="4">
        <v>8.1686399999999999</v>
      </c>
      <c r="Q31" s="4">
        <v>6.4008000000000003</v>
      </c>
      <c r="S31" s="5" t="s">
        <v>142</v>
      </c>
      <c r="T31" s="5">
        <v>2</v>
      </c>
      <c r="U31" s="4">
        <v>1.2598400000000001</v>
      </c>
      <c r="W31" s="4">
        <v>0.51954270982690975</v>
      </c>
      <c r="X31" s="5" t="s">
        <v>154</v>
      </c>
      <c r="Y31" s="5">
        <v>144.13250099999999</v>
      </c>
      <c r="Z31" s="5">
        <v>10.291174</v>
      </c>
      <c r="AA31" s="5">
        <v>2017</v>
      </c>
      <c r="AB31" s="5"/>
      <c r="AC31" s="5" t="s">
        <v>294</v>
      </c>
      <c r="AD31" s="5" t="s">
        <v>295</v>
      </c>
      <c r="AE31" s="5">
        <v>1</v>
      </c>
      <c r="AF31" s="5">
        <v>0</v>
      </c>
      <c r="AG31" s="5">
        <v>2</v>
      </c>
      <c r="AH31" s="5">
        <v>0</v>
      </c>
      <c r="AI31" s="5">
        <v>42927</v>
      </c>
      <c r="AJ31" s="5">
        <v>0</v>
      </c>
      <c r="AK31" s="5">
        <v>0</v>
      </c>
      <c r="AL31" s="5">
        <v>8</v>
      </c>
      <c r="AM31" s="5">
        <v>0</v>
      </c>
      <c r="AN31" s="5">
        <v>42928</v>
      </c>
      <c r="AO31" s="5" t="s">
        <v>509</v>
      </c>
      <c r="AP31" s="5" t="s">
        <v>507</v>
      </c>
      <c r="AQ31" s="4">
        <v>8.2110416666666666</v>
      </c>
      <c r="AR31" s="4">
        <v>16.204375000000002</v>
      </c>
      <c r="AS31" s="4">
        <v>6.86</v>
      </c>
      <c r="AT31" s="4">
        <v>9.68</v>
      </c>
      <c r="AU31" s="4">
        <v>17.559999999999999</v>
      </c>
      <c r="AV31" s="4" t="str">
        <f>VLOOKUP(Table_wsondb08a_UCCE_Temporary_SQL_env_PS_SnorkelCount[[#This Row],[Site]],SummDataTable!A:C,3,FALSE)</f>
        <v>alluvial</v>
      </c>
      <c r="AW31">
        <f>MAX(Table_wsondb08a_UCCE_Temporary_SQL_env_PS_SnorkelCount[[#This Row],[CohoYOY_Pass1]],Table_wsondb08a_UCCE_Temporary_SQL_env_PS_SnorkelCount[[#This Row],[CohoYOY_Pass2]])</f>
        <v>1</v>
      </c>
      <c r="AX31">
        <f>MAX(Table_wsondb08a_UCCE_Temporary_SQL_env_PS_SnorkelCount[[#This Row],[SteelheadYOY_Pass1]],Table_wsondb08a_UCCE_Temporary_SQL_env_PS_SnorkelCount[[#This Row],[SteelheadYOY_Pass2]])</f>
        <v>8</v>
      </c>
      <c r="AY31">
        <f>MAX(Table_wsondb08a_UCCE_Temporary_SQL_env_PS_SnorkelCount[[#This Row],[SteelheadParr_Pass1]],Table_wsondb08a_UCCE_Temporary_SQL_env_PS_SnorkelCount[[#This Row],[SteelheadParr_Pass2]])</f>
        <v>0</v>
      </c>
      <c r="AZ31"/>
      <c r="BA31"/>
    </row>
    <row r="32" spans="1:53" x14ac:dyDescent="0.25">
      <c r="A32" t="s">
        <v>48</v>
      </c>
      <c r="B32" t="s">
        <v>1</v>
      </c>
      <c r="C32" t="s">
        <v>211</v>
      </c>
      <c r="D32">
        <v>4.47</v>
      </c>
      <c r="E32">
        <v>16.7</v>
      </c>
      <c r="F32">
        <v>17.896995</v>
      </c>
      <c r="G32" t="s">
        <v>53</v>
      </c>
      <c r="H32">
        <v>25.877520000000001</v>
      </c>
      <c r="I32">
        <v>54.863999999999997</v>
      </c>
      <c r="J32" t="s">
        <v>45</v>
      </c>
      <c r="K32" s="40" t="s">
        <v>14</v>
      </c>
      <c r="L32">
        <v>3</v>
      </c>
      <c r="M32" s="4">
        <v>3.2766000000000002</v>
      </c>
      <c r="N32" s="4">
        <v>21.107399999999998</v>
      </c>
      <c r="O32" s="4">
        <v>7.3151999999999999</v>
      </c>
      <c r="P32" s="4">
        <v>12.954000000000001</v>
      </c>
      <c r="Q32" s="4">
        <v>7.0103999999999997</v>
      </c>
      <c r="S32" s="5" t="s">
        <v>142</v>
      </c>
      <c r="T32" s="5">
        <v>3</v>
      </c>
      <c r="U32" s="4">
        <v>2.0726399999999998</v>
      </c>
      <c r="W32" s="4">
        <v>0.30492190666079499</v>
      </c>
      <c r="X32" s="5" t="s">
        <v>154</v>
      </c>
      <c r="Y32" s="5">
        <v>84.790245999999996</v>
      </c>
      <c r="Z32" s="5">
        <v>26.848966999999998</v>
      </c>
      <c r="AA32" s="5">
        <v>2017</v>
      </c>
      <c r="AB32" s="5"/>
      <c r="AC32" s="5" t="s">
        <v>296</v>
      </c>
      <c r="AD32" s="5" t="s">
        <v>297</v>
      </c>
      <c r="AE32" s="5">
        <v>0</v>
      </c>
      <c r="AF32" s="5">
        <v>0</v>
      </c>
      <c r="AG32" s="5">
        <v>2</v>
      </c>
      <c r="AH32" s="5">
        <v>0</v>
      </c>
      <c r="AI32" s="5">
        <v>42927</v>
      </c>
      <c r="AJ32" s="5">
        <v>0</v>
      </c>
      <c r="AK32" s="5">
        <v>0</v>
      </c>
      <c r="AL32" s="5">
        <v>3</v>
      </c>
      <c r="AM32" s="5">
        <v>0</v>
      </c>
      <c r="AN32" s="5">
        <v>42928</v>
      </c>
      <c r="AO32" s="5" t="s">
        <v>509</v>
      </c>
      <c r="AP32" s="5" t="s">
        <v>507</v>
      </c>
      <c r="AQ32" s="4">
        <v>4.5886458333333309</v>
      </c>
      <c r="AR32" s="4">
        <v>16.777499999999993</v>
      </c>
      <c r="AS32" s="4">
        <v>4.16</v>
      </c>
      <c r="AT32" s="4">
        <v>4.9800000000000004</v>
      </c>
      <c r="AU32" s="4">
        <v>17.72</v>
      </c>
      <c r="AV32" s="4" t="str">
        <f>VLOOKUP(Table_wsondb08a_UCCE_Temporary_SQL_env_PS_SnorkelCount[[#This Row],[Site]],SummDataTable!A:C,3,FALSE)</f>
        <v>alluvial</v>
      </c>
      <c r="AW32">
        <f>MAX(Table_wsondb08a_UCCE_Temporary_SQL_env_PS_SnorkelCount[[#This Row],[CohoYOY_Pass1]],Table_wsondb08a_UCCE_Temporary_SQL_env_PS_SnorkelCount[[#This Row],[CohoYOY_Pass2]])</f>
        <v>0</v>
      </c>
      <c r="AX32">
        <f>MAX(Table_wsondb08a_UCCE_Temporary_SQL_env_PS_SnorkelCount[[#This Row],[SteelheadYOY_Pass1]],Table_wsondb08a_UCCE_Temporary_SQL_env_PS_SnorkelCount[[#This Row],[SteelheadYOY_Pass2]])</f>
        <v>3</v>
      </c>
      <c r="AY32">
        <f>MAX(Table_wsondb08a_UCCE_Temporary_SQL_env_PS_SnorkelCount[[#This Row],[SteelheadParr_Pass1]],Table_wsondb08a_UCCE_Temporary_SQL_env_PS_SnorkelCount[[#This Row],[SteelheadParr_Pass2]])</f>
        <v>0</v>
      </c>
      <c r="AZ32"/>
      <c r="BA32"/>
    </row>
    <row r="33" spans="1:53" x14ac:dyDescent="0.25">
      <c r="A33" t="s">
        <v>48</v>
      </c>
      <c r="B33" t="s">
        <v>2</v>
      </c>
      <c r="C33" t="s">
        <v>468</v>
      </c>
      <c r="D33">
        <v>8.2100000000000009</v>
      </c>
      <c r="E33">
        <v>18.2</v>
      </c>
      <c r="F33">
        <v>21.211209</v>
      </c>
      <c r="H33">
        <v>24.444959999999998</v>
      </c>
      <c r="I33">
        <v>49.987200000000001</v>
      </c>
      <c r="J33" t="s">
        <v>45</v>
      </c>
      <c r="K33" s="40" t="s">
        <v>14</v>
      </c>
      <c r="L33">
        <v>3</v>
      </c>
      <c r="M33" s="4">
        <v>4.8768000000000002</v>
      </c>
      <c r="N33" s="4">
        <v>17.7927</v>
      </c>
      <c r="O33" s="4">
        <v>15.5448</v>
      </c>
      <c r="P33" s="4">
        <v>14.9352</v>
      </c>
      <c r="Q33" s="4">
        <v>15.5448</v>
      </c>
      <c r="S33" s="5" t="s">
        <v>142</v>
      </c>
      <c r="T33" s="5">
        <v>2</v>
      </c>
      <c r="U33" s="4">
        <v>2.286</v>
      </c>
      <c r="X33" s="5" t="s">
        <v>154</v>
      </c>
      <c r="Y33" s="5">
        <v>119.21313000000001</v>
      </c>
      <c r="Z33" s="5">
        <v>34.141852999999998</v>
      </c>
      <c r="AA33" s="5">
        <v>2017</v>
      </c>
      <c r="AB33" s="5"/>
      <c r="AC33" s="5" t="s">
        <v>298</v>
      </c>
      <c r="AD33" s="5" t="s">
        <v>299</v>
      </c>
      <c r="AE33" s="5">
        <v>78</v>
      </c>
      <c r="AF33" s="5">
        <v>0</v>
      </c>
      <c r="AG33" s="5">
        <v>34</v>
      </c>
      <c r="AH33" s="5">
        <v>0</v>
      </c>
      <c r="AI33" s="5">
        <v>42927</v>
      </c>
      <c r="AJ33" s="5">
        <v>64</v>
      </c>
      <c r="AK33" s="5">
        <v>0</v>
      </c>
      <c r="AL33" s="5">
        <v>20</v>
      </c>
      <c r="AM33" s="5">
        <v>0</v>
      </c>
      <c r="AN33" s="5">
        <v>42928</v>
      </c>
      <c r="AO33" s="5" t="s">
        <v>510</v>
      </c>
      <c r="AP33" s="5" t="s">
        <v>507</v>
      </c>
      <c r="AQ33" s="4">
        <v>7.5252083333333326</v>
      </c>
      <c r="AR33" s="4">
        <v>17.225000000000009</v>
      </c>
      <c r="AS33" s="4">
        <v>6.77</v>
      </c>
      <c r="AT33" s="4">
        <v>8.33</v>
      </c>
      <c r="AU33" s="4">
        <v>18.22</v>
      </c>
      <c r="AV33" s="4" t="str">
        <f>VLOOKUP(Table_wsondb08a_UCCE_Temporary_SQL_env_PS_SnorkelCount[[#This Row],[Site]],SummDataTable!A:C,3,FALSE)</f>
        <v>alluvial</v>
      </c>
      <c r="AW33">
        <f>MAX(Table_wsondb08a_UCCE_Temporary_SQL_env_PS_SnorkelCount[[#This Row],[CohoYOY_Pass1]],Table_wsondb08a_UCCE_Temporary_SQL_env_PS_SnorkelCount[[#This Row],[CohoYOY_Pass2]])</f>
        <v>78</v>
      </c>
      <c r="AX33">
        <f>MAX(Table_wsondb08a_UCCE_Temporary_SQL_env_PS_SnorkelCount[[#This Row],[SteelheadYOY_Pass1]],Table_wsondb08a_UCCE_Temporary_SQL_env_PS_SnorkelCount[[#This Row],[SteelheadYOY_Pass2]])</f>
        <v>34</v>
      </c>
      <c r="AY33">
        <f>MAX(Table_wsondb08a_UCCE_Temporary_SQL_env_PS_SnorkelCount[[#This Row],[SteelheadParr_Pass1]],Table_wsondb08a_UCCE_Temporary_SQL_env_PS_SnorkelCount[[#This Row],[SteelheadParr_Pass2]])</f>
        <v>0</v>
      </c>
      <c r="AZ33"/>
      <c r="BA33"/>
    </row>
    <row r="34" spans="1:53" x14ac:dyDescent="0.25">
      <c r="A34" t="s">
        <v>48</v>
      </c>
      <c r="B34" t="s">
        <v>3</v>
      </c>
      <c r="C34" t="s">
        <v>213</v>
      </c>
      <c r="D34">
        <v>9.19</v>
      </c>
      <c r="E34">
        <v>17.600000000000001</v>
      </c>
      <c r="F34">
        <v>44.023933</v>
      </c>
      <c r="H34">
        <v>37.490400000000001</v>
      </c>
      <c r="I34">
        <v>95.0976</v>
      </c>
      <c r="J34" t="s">
        <v>45</v>
      </c>
      <c r="K34" s="40" t="s">
        <v>14</v>
      </c>
      <c r="L34">
        <v>3</v>
      </c>
      <c r="M34" s="4">
        <v>5.12826</v>
      </c>
      <c r="N34" s="4">
        <v>22.898099999999999</v>
      </c>
      <c r="O34" s="4">
        <v>12.192</v>
      </c>
      <c r="P34" s="4">
        <v>7.0103999999999997</v>
      </c>
      <c r="Q34" s="4">
        <v>8.8391999999999999</v>
      </c>
      <c r="S34" s="5" t="s">
        <v>142</v>
      </c>
      <c r="T34" s="5">
        <v>2</v>
      </c>
      <c r="U34" s="4">
        <v>2.4891999999999999</v>
      </c>
      <c r="W34" s="4">
        <v>0.22845380438431012</v>
      </c>
      <c r="X34" s="5" t="s">
        <v>154</v>
      </c>
      <c r="Y34" s="5">
        <v>192.260436</v>
      </c>
      <c r="Z34" s="5">
        <v>17.450278999999998</v>
      </c>
      <c r="AA34" s="5">
        <v>2017</v>
      </c>
      <c r="AB34" s="5"/>
      <c r="AC34" s="5" t="s">
        <v>300</v>
      </c>
      <c r="AD34" s="5" t="s">
        <v>301</v>
      </c>
      <c r="AE34" s="5">
        <v>132</v>
      </c>
      <c r="AF34" s="5">
        <v>0</v>
      </c>
      <c r="AG34" s="5">
        <v>12</v>
      </c>
      <c r="AH34" s="5">
        <v>2</v>
      </c>
      <c r="AI34" s="5">
        <v>42927</v>
      </c>
      <c r="AJ34" s="5">
        <v>144</v>
      </c>
      <c r="AK34" s="5">
        <v>0</v>
      </c>
      <c r="AL34" s="5">
        <v>24</v>
      </c>
      <c r="AM34" s="5">
        <v>0</v>
      </c>
      <c r="AN34" s="5">
        <v>42928</v>
      </c>
      <c r="AO34" s="5" t="s">
        <v>510</v>
      </c>
      <c r="AP34" s="5" t="s">
        <v>507</v>
      </c>
      <c r="AQ34" s="4">
        <v>8.6646874999999977</v>
      </c>
      <c r="AR34" s="4">
        <v>17.036249999999999</v>
      </c>
      <c r="AS34" s="4">
        <v>6.71</v>
      </c>
      <c r="AT34" s="4">
        <v>9.7799999999999994</v>
      </c>
      <c r="AU34" s="4">
        <v>18.100000000000001</v>
      </c>
      <c r="AV34" s="4" t="str">
        <f>VLOOKUP(Table_wsondb08a_UCCE_Temporary_SQL_env_PS_SnorkelCount[[#This Row],[Site]],SummDataTable!A:C,3,FALSE)</f>
        <v>bedrock</v>
      </c>
      <c r="AW34">
        <f>MAX(Table_wsondb08a_UCCE_Temporary_SQL_env_PS_SnorkelCount[[#This Row],[CohoYOY_Pass1]],Table_wsondb08a_UCCE_Temporary_SQL_env_PS_SnorkelCount[[#This Row],[CohoYOY_Pass2]])</f>
        <v>144</v>
      </c>
      <c r="AX34">
        <f>MAX(Table_wsondb08a_UCCE_Temporary_SQL_env_PS_SnorkelCount[[#This Row],[SteelheadYOY_Pass1]],Table_wsondb08a_UCCE_Temporary_SQL_env_PS_SnorkelCount[[#This Row],[SteelheadYOY_Pass2]])</f>
        <v>24</v>
      </c>
      <c r="AY34">
        <f>MAX(Table_wsondb08a_UCCE_Temporary_SQL_env_PS_SnorkelCount[[#This Row],[SteelheadParr_Pass1]],Table_wsondb08a_UCCE_Temporary_SQL_env_PS_SnorkelCount[[#This Row],[SteelheadParr_Pass2]])</f>
        <v>2</v>
      </c>
      <c r="AZ34"/>
      <c r="BA34"/>
    </row>
    <row r="35" spans="1:53" x14ac:dyDescent="0.25">
      <c r="A35" t="s">
        <v>86</v>
      </c>
      <c r="B35" t="s">
        <v>8</v>
      </c>
      <c r="C35" t="s">
        <v>218</v>
      </c>
      <c r="D35">
        <v>8.61</v>
      </c>
      <c r="E35">
        <v>17.2</v>
      </c>
      <c r="F35">
        <v>29.289819000000001</v>
      </c>
      <c r="G35" t="s">
        <v>87</v>
      </c>
      <c r="H35">
        <v>41.696640000000002</v>
      </c>
      <c r="I35">
        <v>59.7408</v>
      </c>
      <c r="J35" t="s">
        <v>85</v>
      </c>
      <c r="K35" s="40" t="s">
        <v>29</v>
      </c>
      <c r="L35">
        <v>3</v>
      </c>
      <c r="M35" s="4">
        <v>3.0175200000000002</v>
      </c>
      <c r="N35" s="4">
        <v>23.2791</v>
      </c>
      <c r="O35" s="4">
        <v>12.192</v>
      </c>
      <c r="P35" s="4">
        <v>3.5051999999999999</v>
      </c>
      <c r="Q35" s="4">
        <v>9.4488000000000003</v>
      </c>
      <c r="S35" s="5" t="s">
        <v>142</v>
      </c>
      <c r="T35" s="5">
        <v>4</v>
      </c>
      <c r="U35" s="4">
        <v>1.8288</v>
      </c>
      <c r="W35" s="4">
        <v>1.6117188883018334</v>
      </c>
      <c r="X35" s="5" t="s">
        <v>154</v>
      </c>
      <c r="Y35" s="5">
        <v>125.820391</v>
      </c>
      <c r="Z35" s="5">
        <v>6.4103070000000004</v>
      </c>
      <c r="AA35" s="5">
        <v>2017</v>
      </c>
      <c r="AB35" s="5"/>
      <c r="AC35" s="5" t="s">
        <v>302</v>
      </c>
      <c r="AD35" s="5" t="s">
        <v>303</v>
      </c>
      <c r="AE35" s="5">
        <v>0</v>
      </c>
      <c r="AF35" s="5">
        <v>0</v>
      </c>
      <c r="AG35" s="5">
        <v>57</v>
      </c>
      <c r="AH35" s="5">
        <v>6</v>
      </c>
      <c r="AI35" s="5">
        <v>42928</v>
      </c>
      <c r="AJ35" s="5">
        <v>2</v>
      </c>
      <c r="AK35" s="5">
        <v>0</v>
      </c>
      <c r="AL35" s="5">
        <v>40</v>
      </c>
      <c r="AM35" s="5">
        <v>4</v>
      </c>
      <c r="AN35" s="5">
        <v>42929</v>
      </c>
      <c r="AO35" s="5" t="s">
        <v>507</v>
      </c>
      <c r="AP35" s="5" t="s">
        <v>509</v>
      </c>
      <c r="AQ35" s="4">
        <v>8.2398958333333336</v>
      </c>
      <c r="AR35" s="4">
        <v>18.49291666666667</v>
      </c>
      <c r="AS35" s="4">
        <v>7.38</v>
      </c>
      <c r="AT35" s="4">
        <v>9.59</v>
      </c>
      <c r="AU35" s="4">
        <v>20.04</v>
      </c>
      <c r="AV35" s="4" t="str">
        <f>VLOOKUP(Table_wsondb08a_UCCE_Temporary_SQL_env_PS_SnorkelCount[[#This Row],[Site]],SummDataTable!A:C,3,FALSE)</f>
        <v>alluvial</v>
      </c>
      <c r="AW35">
        <f>MAX(Table_wsondb08a_UCCE_Temporary_SQL_env_PS_SnorkelCount[[#This Row],[CohoYOY_Pass1]],Table_wsondb08a_UCCE_Temporary_SQL_env_PS_SnorkelCount[[#This Row],[CohoYOY_Pass2]])</f>
        <v>2</v>
      </c>
      <c r="AX35">
        <f>MAX(Table_wsondb08a_UCCE_Temporary_SQL_env_PS_SnorkelCount[[#This Row],[SteelheadYOY_Pass1]],Table_wsondb08a_UCCE_Temporary_SQL_env_PS_SnorkelCount[[#This Row],[SteelheadYOY_Pass2]])</f>
        <v>57</v>
      </c>
      <c r="AY35">
        <f>MAX(Table_wsondb08a_UCCE_Temporary_SQL_env_PS_SnorkelCount[[#This Row],[SteelheadParr_Pass1]],Table_wsondb08a_UCCE_Temporary_SQL_env_PS_SnorkelCount[[#This Row],[SteelheadParr_Pass2]])</f>
        <v>6</v>
      </c>
      <c r="AZ35"/>
      <c r="BA35"/>
    </row>
    <row r="36" spans="1:53" x14ac:dyDescent="0.25">
      <c r="A36" t="s">
        <v>86</v>
      </c>
      <c r="B36" t="s">
        <v>9</v>
      </c>
      <c r="C36" t="s">
        <v>219</v>
      </c>
      <c r="D36">
        <v>8.1999999999999993</v>
      </c>
      <c r="E36">
        <v>17.3</v>
      </c>
      <c r="F36">
        <v>20.755018</v>
      </c>
      <c r="G36" t="s">
        <v>97</v>
      </c>
      <c r="H36">
        <v>19.202400000000001</v>
      </c>
      <c r="I36">
        <v>66.141599999999997</v>
      </c>
      <c r="J36" t="s">
        <v>85</v>
      </c>
      <c r="K36" s="40" t="s">
        <v>29</v>
      </c>
      <c r="L36">
        <v>3</v>
      </c>
      <c r="M36" s="4">
        <v>4.0995600000000003</v>
      </c>
      <c r="N36" s="4">
        <v>26.365200000000002</v>
      </c>
      <c r="O36" s="4">
        <v>6.7055999999999996</v>
      </c>
      <c r="P36" s="4">
        <v>9.50976</v>
      </c>
      <c r="Q36" s="4">
        <v>8.5343999999999998</v>
      </c>
      <c r="S36" s="5" t="s">
        <v>142</v>
      </c>
      <c r="T36" s="5">
        <v>2</v>
      </c>
      <c r="U36" s="4">
        <v>3.0683199999999999</v>
      </c>
      <c r="W36" s="4">
        <v>1.6174421770862861</v>
      </c>
      <c r="X36" s="5" t="s">
        <v>154</v>
      </c>
      <c r="Y36" s="5">
        <v>78.721356999999998</v>
      </c>
      <c r="Z36" s="5">
        <v>29.178972000000002</v>
      </c>
      <c r="AA36" s="5">
        <v>2017</v>
      </c>
      <c r="AB36" s="5"/>
      <c r="AC36" s="5" t="s">
        <v>304</v>
      </c>
      <c r="AD36" s="5" t="s">
        <v>305</v>
      </c>
      <c r="AE36" s="5">
        <v>4</v>
      </c>
      <c r="AF36" s="5">
        <v>0</v>
      </c>
      <c r="AG36" s="5">
        <v>34</v>
      </c>
      <c r="AH36" s="5">
        <v>4</v>
      </c>
      <c r="AI36" s="5">
        <v>42928</v>
      </c>
      <c r="AJ36" s="5">
        <v>6</v>
      </c>
      <c r="AK36" s="5">
        <v>0</v>
      </c>
      <c r="AL36" s="5">
        <v>39</v>
      </c>
      <c r="AM36" s="5">
        <v>0</v>
      </c>
      <c r="AN36" s="5">
        <v>42929</v>
      </c>
      <c r="AO36" s="5" t="s">
        <v>507</v>
      </c>
      <c r="AP36" s="5" t="s">
        <v>509</v>
      </c>
      <c r="AQ36" s="4">
        <v>7.9539583333333326</v>
      </c>
      <c r="AR36" s="4">
        <v>18.330000000000002</v>
      </c>
      <c r="AS36" s="4">
        <v>7.4</v>
      </c>
      <c r="AT36" s="4">
        <v>8.68</v>
      </c>
      <c r="AU36" s="4">
        <v>20.260000000000002</v>
      </c>
      <c r="AV36" s="4" t="str">
        <f>VLOOKUP(Table_wsondb08a_UCCE_Temporary_SQL_env_PS_SnorkelCount[[#This Row],[Site]],SummDataTable!A:C,3,FALSE)</f>
        <v>alluvial</v>
      </c>
      <c r="AW36">
        <f>MAX(Table_wsondb08a_UCCE_Temporary_SQL_env_PS_SnorkelCount[[#This Row],[CohoYOY_Pass1]],Table_wsondb08a_UCCE_Temporary_SQL_env_PS_SnorkelCount[[#This Row],[CohoYOY_Pass2]])</f>
        <v>6</v>
      </c>
      <c r="AX36">
        <f>MAX(Table_wsondb08a_UCCE_Temporary_SQL_env_PS_SnorkelCount[[#This Row],[SteelheadYOY_Pass1]],Table_wsondb08a_UCCE_Temporary_SQL_env_PS_SnorkelCount[[#This Row],[SteelheadYOY_Pass2]])</f>
        <v>39</v>
      </c>
      <c r="AY36">
        <f>MAX(Table_wsondb08a_UCCE_Temporary_SQL_env_PS_SnorkelCount[[#This Row],[SteelheadParr_Pass1]],Table_wsondb08a_UCCE_Temporary_SQL_env_PS_SnorkelCount[[#This Row],[SteelheadParr_Pass2]])</f>
        <v>4</v>
      </c>
      <c r="AZ36"/>
      <c r="BA36"/>
    </row>
    <row r="37" spans="1:53" x14ac:dyDescent="0.25">
      <c r="A37" t="s">
        <v>86</v>
      </c>
      <c r="B37" t="s">
        <v>10</v>
      </c>
      <c r="C37" t="s">
        <v>220</v>
      </c>
      <c r="D37">
        <v>9.4499999999999993</v>
      </c>
      <c r="E37">
        <v>18.600000000000001</v>
      </c>
      <c r="F37">
        <v>55.494931999999999</v>
      </c>
      <c r="G37" t="s">
        <v>99</v>
      </c>
      <c r="H37">
        <v>33.832799999999999</v>
      </c>
      <c r="I37">
        <v>80.467200000000005</v>
      </c>
      <c r="J37" t="s">
        <v>85</v>
      </c>
      <c r="K37" s="40" t="s">
        <v>29</v>
      </c>
      <c r="L37">
        <v>3</v>
      </c>
      <c r="M37" s="4">
        <v>5.3949600000000002</v>
      </c>
      <c r="N37" s="4">
        <v>30.4038</v>
      </c>
      <c r="O37" s="4">
        <v>18.288</v>
      </c>
      <c r="P37" s="4">
        <v>5.7607200000000001</v>
      </c>
      <c r="Q37" s="4">
        <v>10.363200000000001</v>
      </c>
      <c r="S37" s="5" t="s">
        <v>142</v>
      </c>
      <c r="T37" s="5">
        <v>1</v>
      </c>
      <c r="U37" s="4">
        <v>1.95072</v>
      </c>
      <c r="W37" s="4">
        <v>2.4694018260685731</v>
      </c>
      <c r="X37" s="5" t="s">
        <v>154</v>
      </c>
      <c r="Y37" s="5">
        <v>182.52652399999999</v>
      </c>
      <c r="Z37" s="5">
        <v>11.237546999999999</v>
      </c>
      <c r="AA37" s="5">
        <v>2017</v>
      </c>
      <c r="AB37" s="5"/>
      <c r="AC37" s="5" t="s">
        <v>306</v>
      </c>
      <c r="AD37" s="5" t="s">
        <v>307</v>
      </c>
      <c r="AE37" s="5">
        <v>166</v>
      </c>
      <c r="AF37" s="5">
        <v>0</v>
      </c>
      <c r="AG37" s="5">
        <v>44</v>
      </c>
      <c r="AH37" s="5">
        <v>0</v>
      </c>
      <c r="AI37" s="5">
        <v>42928</v>
      </c>
      <c r="AJ37" s="5">
        <v>176</v>
      </c>
      <c r="AK37" s="5">
        <v>0</v>
      </c>
      <c r="AL37" s="5">
        <v>34</v>
      </c>
      <c r="AM37" s="5">
        <v>0</v>
      </c>
      <c r="AN37" s="29">
        <v>42929</v>
      </c>
      <c r="AO37" s="5" t="s">
        <v>507</v>
      </c>
      <c r="AP37" s="5" t="s">
        <v>509</v>
      </c>
      <c r="AQ37" s="4">
        <v>8.9165624999999995</v>
      </c>
      <c r="AR37" s="4">
        <v>18.290833333333335</v>
      </c>
      <c r="AS37" s="4">
        <v>8.1300000000000008</v>
      </c>
      <c r="AT37" s="4">
        <v>9.5399999999999991</v>
      </c>
      <c r="AU37" s="4">
        <v>20.66</v>
      </c>
      <c r="AV37" s="4" t="str">
        <f>VLOOKUP(Table_wsondb08a_UCCE_Temporary_SQL_env_PS_SnorkelCount[[#This Row],[Site]],SummDataTable!A:C,3,FALSE)</f>
        <v>bedrock</v>
      </c>
      <c r="AW37">
        <f>MAX(Table_wsondb08a_UCCE_Temporary_SQL_env_PS_SnorkelCount[[#This Row],[CohoYOY_Pass1]],Table_wsondb08a_UCCE_Temporary_SQL_env_PS_SnorkelCount[[#This Row],[CohoYOY_Pass2]])</f>
        <v>176</v>
      </c>
      <c r="AX37">
        <f>MAX(Table_wsondb08a_UCCE_Temporary_SQL_env_PS_SnorkelCount[[#This Row],[SteelheadYOY_Pass1]],Table_wsondb08a_UCCE_Temporary_SQL_env_PS_SnorkelCount[[#This Row],[SteelheadYOY_Pass2]])</f>
        <v>44</v>
      </c>
      <c r="AY37">
        <f>MAX(Table_wsondb08a_UCCE_Temporary_SQL_env_PS_SnorkelCount[[#This Row],[SteelheadParr_Pass1]],Table_wsondb08a_UCCE_Temporary_SQL_env_PS_SnorkelCount[[#This Row],[SteelheadParr_Pass2]])</f>
        <v>0</v>
      </c>
      <c r="AZ37"/>
      <c r="BA37"/>
    </row>
    <row r="38" spans="1:53" x14ac:dyDescent="0.25">
      <c r="A38" t="s">
        <v>86</v>
      </c>
      <c r="B38" t="s">
        <v>11</v>
      </c>
      <c r="C38" t="s">
        <v>221</v>
      </c>
      <c r="D38">
        <v>9.11</v>
      </c>
      <c r="E38">
        <v>18.5</v>
      </c>
      <c r="F38">
        <v>33.197603000000001</v>
      </c>
      <c r="G38" t="s">
        <v>98</v>
      </c>
      <c r="H38">
        <v>19.568159999999999</v>
      </c>
      <c r="I38">
        <v>89.001599999999996</v>
      </c>
      <c r="J38" t="s">
        <v>85</v>
      </c>
      <c r="K38" s="40" t="s">
        <v>29</v>
      </c>
      <c r="L38">
        <v>3</v>
      </c>
      <c r="M38" s="4">
        <v>4.23672</v>
      </c>
      <c r="N38" s="4">
        <v>40.043100000000003</v>
      </c>
      <c r="O38" s="4">
        <v>14.6304</v>
      </c>
      <c r="P38" s="4">
        <v>12.86256</v>
      </c>
      <c r="Q38" s="4">
        <v>7.3151999999999999</v>
      </c>
      <c r="S38" s="5" t="s">
        <v>142</v>
      </c>
      <c r="T38" s="5">
        <v>2</v>
      </c>
      <c r="U38" s="4">
        <v>4.1859200000000003</v>
      </c>
      <c r="W38" s="4">
        <v>0.96677225345023488</v>
      </c>
      <c r="X38" s="5" t="s">
        <v>154</v>
      </c>
      <c r="Y38" s="5">
        <v>82.904779000000005</v>
      </c>
      <c r="Z38" s="5">
        <v>53.841622999999998</v>
      </c>
      <c r="AA38" s="5">
        <v>2017</v>
      </c>
      <c r="AB38" s="5"/>
      <c r="AC38" s="5" t="s">
        <v>308</v>
      </c>
      <c r="AD38" s="5" t="s">
        <v>309</v>
      </c>
      <c r="AE38" s="5">
        <v>138</v>
      </c>
      <c r="AF38" s="5">
        <v>0</v>
      </c>
      <c r="AG38" s="5">
        <v>33</v>
      </c>
      <c r="AH38" s="5">
        <v>0</v>
      </c>
      <c r="AI38" s="5">
        <v>42928</v>
      </c>
      <c r="AJ38" s="5">
        <v>150</v>
      </c>
      <c r="AK38" s="5">
        <v>0</v>
      </c>
      <c r="AL38" s="5">
        <v>16</v>
      </c>
      <c r="AM38" s="5">
        <v>2</v>
      </c>
      <c r="AN38" s="5">
        <v>42929</v>
      </c>
      <c r="AO38" s="5" t="s">
        <v>507</v>
      </c>
      <c r="AP38" s="5" t="s">
        <v>509</v>
      </c>
      <c r="AQ38" s="4">
        <v>9.0221874999999994</v>
      </c>
      <c r="AR38" s="4">
        <v>17.353750000000012</v>
      </c>
      <c r="AS38" s="4">
        <v>8.6300000000000008</v>
      </c>
      <c r="AT38" s="4">
        <v>9.69</v>
      </c>
      <c r="AU38" s="4">
        <v>18.48</v>
      </c>
      <c r="AV38" s="4" t="str">
        <f>VLOOKUP(Table_wsondb08a_UCCE_Temporary_SQL_env_PS_SnorkelCount[[#This Row],[Site]],SummDataTable!A:C,3,FALSE)</f>
        <v>bedrock</v>
      </c>
      <c r="AW38">
        <f>MAX(Table_wsondb08a_UCCE_Temporary_SQL_env_PS_SnorkelCount[[#This Row],[CohoYOY_Pass1]],Table_wsondb08a_UCCE_Temporary_SQL_env_PS_SnorkelCount[[#This Row],[CohoYOY_Pass2]])</f>
        <v>150</v>
      </c>
      <c r="AX38">
        <f>MAX(Table_wsondb08a_UCCE_Temporary_SQL_env_PS_SnorkelCount[[#This Row],[SteelheadYOY_Pass1]],Table_wsondb08a_UCCE_Temporary_SQL_env_PS_SnorkelCount[[#This Row],[SteelheadYOY_Pass2]])</f>
        <v>33</v>
      </c>
      <c r="AY38">
        <f>MAX(Table_wsondb08a_UCCE_Temporary_SQL_env_PS_SnorkelCount[[#This Row],[SteelheadParr_Pass1]],Table_wsondb08a_UCCE_Temporary_SQL_env_PS_SnorkelCount[[#This Row],[SteelheadParr_Pass2]])</f>
        <v>2</v>
      </c>
      <c r="AZ38"/>
      <c r="BA38"/>
    </row>
    <row r="39" spans="1:53" x14ac:dyDescent="0.25">
      <c r="A39" t="s">
        <v>65</v>
      </c>
      <c r="B39" t="s">
        <v>4</v>
      </c>
      <c r="C39" t="s">
        <v>214</v>
      </c>
      <c r="D39">
        <v>7.14</v>
      </c>
      <c r="E39">
        <v>18.100000000000001</v>
      </c>
      <c r="F39">
        <v>11.963228000000001</v>
      </c>
      <c r="G39" t="s">
        <v>66</v>
      </c>
      <c r="H39">
        <v>28.590240000000001</v>
      </c>
      <c r="I39">
        <v>56.083199999999998</v>
      </c>
      <c r="J39" t="s">
        <v>63</v>
      </c>
      <c r="K39" s="40" t="s">
        <v>24</v>
      </c>
      <c r="L39">
        <v>4</v>
      </c>
      <c r="M39" s="4">
        <v>2.4460199999999999</v>
      </c>
      <c r="N39" s="4">
        <v>17.1069</v>
      </c>
      <c r="O39" s="4">
        <v>3.3527999999999998</v>
      </c>
      <c r="P39" s="4">
        <v>9.4488000000000003</v>
      </c>
      <c r="Q39" s="4">
        <v>6.0960000000000001</v>
      </c>
      <c r="S39" s="5" t="s">
        <v>142</v>
      </c>
      <c r="T39" s="5">
        <v>2</v>
      </c>
      <c r="U39" s="4">
        <v>1.39192</v>
      </c>
      <c r="W39" s="4">
        <v>0.16672096343882287</v>
      </c>
      <c r="X39" s="5" t="s">
        <v>154</v>
      </c>
      <c r="Y39" s="5">
        <v>69.932269000000005</v>
      </c>
      <c r="Z39" s="5">
        <v>13.151966</v>
      </c>
      <c r="AA39" s="5">
        <v>2017</v>
      </c>
      <c r="AB39" s="5"/>
      <c r="AC39" s="5" t="s">
        <v>310</v>
      </c>
      <c r="AD39" s="5" t="s">
        <v>311</v>
      </c>
      <c r="AE39" s="5">
        <v>44</v>
      </c>
      <c r="AF39" s="5">
        <v>0</v>
      </c>
      <c r="AG39" s="5">
        <v>36</v>
      </c>
      <c r="AH39" s="5">
        <v>0</v>
      </c>
      <c r="AI39" s="5">
        <v>42940</v>
      </c>
      <c r="AJ39" s="5">
        <v>36</v>
      </c>
      <c r="AK39" s="5">
        <v>0</v>
      </c>
      <c r="AL39" s="5">
        <v>30</v>
      </c>
      <c r="AM39" s="5">
        <v>0</v>
      </c>
      <c r="AN39" s="5">
        <v>42942</v>
      </c>
      <c r="AO39" s="5" t="s">
        <v>511</v>
      </c>
      <c r="AP39" s="5" t="s">
        <v>507</v>
      </c>
      <c r="AQ39" s="4">
        <v>7.0458333333333334</v>
      </c>
      <c r="AR39" s="4">
        <v>17.430625000000003</v>
      </c>
      <c r="AS39" s="4">
        <v>6.3</v>
      </c>
      <c r="AT39" s="4">
        <v>7.55</v>
      </c>
      <c r="AU39" s="4">
        <v>18.68</v>
      </c>
      <c r="AV39" s="4" t="str">
        <f>VLOOKUP(Table_wsondb08a_UCCE_Temporary_SQL_env_PS_SnorkelCount[[#This Row],[Site]],SummDataTable!A:C,3,FALSE)</f>
        <v>bedrock</v>
      </c>
      <c r="AW39">
        <f>MAX(Table_wsondb08a_UCCE_Temporary_SQL_env_PS_SnorkelCount[[#This Row],[CohoYOY_Pass1]],Table_wsondb08a_UCCE_Temporary_SQL_env_PS_SnorkelCount[[#This Row],[CohoYOY_Pass2]])</f>
        <v>44</v>
      </c>
      <c r="AX39">
        <f>MAX(Table_wsondb08a_UCCE_Temporary_SQL_env_PS_SnorkelCount[[#This Row],[SteelheadYOY_Pass1]],Table_wsondb08a_UCCE_Temporary_SQL_env_PS_SnorkelCount[[#This Row],[SteelheadYOY_Pass2]])</f>
        <v>36</v>
      </c>
      <c r="AY39">
        <f>MAX(Table_wsondb08a_UCCE_Temporary_SQL_env_PS_SnorkelCount[[#This Row],[SteelheadParr_Pass1]],Table_wsondb08a_UCCE_Temporary_SQL_env_PS_SnorkelCount[[#This Row],[SteelheadParr_Pass2]])</f>
        <v>0</v>
      </c>
      <c r="AZ39"/>
      <c r="BA39"/>
    </row>
    <row r="40" spans="1:53" x14ac:dyDescent="0.25">
      <c r="A40" t="s">
        <v>48</v>
      </c>
      <c r="B40" t="s">
        <v>5</v>
      </c>
      <c r="C40" t="s">
        <v>215</v>
      </c>
      <c r="D40">
        <v>7.82</v>
      </c>
      <c r="E40">
        <v>18.600000000000001</v>
      </c>
      <c r="F40">
        <v>15.179216</v>
      </c>
      <c r="H40">
        <v>16.48968</v>
      </c>
      <c r="I40">
        <v>61.569600000000001</v>
      </c>
      <c r="J40" t="s">
        <v>63</v>
      </c>
      <c r="K40" s="40" t="s">
        <v>24</v>
      </c>
      <c r="L40">
        <v>4</v>
      </c>
      <c r="M40" s="4">
        <v>4.5415200000000002</v>
      </c>
      <c r="N40" s="4">
        <v>20.269200000000001</v>
      </c>
      <c r="O40" s="4">
        <v>5.7911999999999999</v>
      </c>
      <c r="P40" s="4">
        <v>3.8404799999999999</v>
      </c>
      <c r="Q40" s="4">
        <v>3.9624000000000001</v>
      </c>
      <c r="S40" s="5" t="s">
        <v>142</v>
      </c>
      <c r="T40" s="5">
        <v>2</v>
      </c>
      <c r="U40" s="4">
        <v>1.91008</v>
      </c>
      <c r="W40" s="4">
        <v>8.0604543573284851E-2</v>
      </c>
      <c r="X40" s="5" t="s">
        <v>154</v>
      </c>
      <c r="Y40" s="5">
        <v>74.888178999999994</v>
      </c>
      <c r="Z40" s="5">
        <v>7.3356199999999996</v>
      </c>
      <c r="AA40" s="5">
        <v>2017</v>
      </c>
      <c r="AB40" s="5"/>
      <c r="AC40" s="5" t="s">
        <v>312</v>
      </c>
      <c r="AD40" s="5" t="s">
        <v>313</v>
      </c>
      <c r="AE40" s="5">
        <v>30</v>
      </c>
      <c r="AF40" s="5">
        <v>0</v>
      </c>
      <c r="AG40" s="5">
        <v>70</v>
      </c>
      <c r="AH40" s="5">
        <v>0</v>
      </c>
      <c r="AI40" s="5">
        <v>42940</v>
      </c>
      <c r="AJ40" s="5">
        <v>42</v>
      </c>
      <c r="AK40" s="5">
        <v>0</v>
      </c>
      <c r="AL40" s="5">
        <v>30</v>
      </c>
      <c r="AM40" s="5">
        <v>0</v>
      </c>
      <c r="AN40" s="5">
        <v>42942</v>
      </c>
      <c r="AO40" s="5" t="s">
        <v>511</v>
      </c>
      <c r="AP40" s="5" t="s">
        <v>507</v>
      </c>
      <c r="AQ40" s="4">
        <v>6.6627083333333337</v>
      </c>
      <c r="AR40" s="4">
        <v>17.181250000000002</v>
      </c>
      <c r="AS40" s="4">
        <v>5.38</v>
      </c>
      <c r="AT40" s="4">
        <v>8.26</v>
      </c>
      <c r="AU40" s="4">
        <v>19.420000000000002</v>
      </c>
      <c r="AV40" s="4" t="str">
        <f>VLOOKUP(Table_wsondb08a_UCCE_Temporary_SQL_env_PS_SnorkelCount[[#This Row],[Site]],SummDataTable!A:C,3,FALSE)</f>
        <v>alluvial</v>
      </c>
      <c r="AW40">
        <f>MAX(Table_wsondb08a_UCCE_Temporary_SQL_env_PS_SnorkelCount[[#This Row],[CohoYOY_Pass1]],Table_wsondb08a_UCCE_Temporary_SQL_env_PS_SnorkelCount[[#This Row],[CohoYOY_Pass2]])</f>
        <v>42</v>
      </c>
      <c r="AX40">
        <f>MAX(Table_wsondb08a_UCCE_Temporary_SQL_env_PS_SnorkelCount[[#This Row],[SteelheadYOY_Pass1]],Table_wsondb08a_UCCE_Temporary_SQL_env_PS_SnorkelCount[[#This Row],[SteelheadYOY_Pass2]])</f>
        <v>70</v>
      </c>
      <c r="AY40">
        <f>MAX(Table_wsondb08a_UCCE_Temporary_SQL_env_PS_SnorkelCount[[#This Row],[SteelheadParr_Pass1]],Table_wsondb08a_UCCE_Temporary_SQL_env_PS_SnorkelCount[[#This Row],[SteelheadParr_Pass2]])</f>
        <v>0</v>
      </c>
      <c r="AZ40"/>
      <c r="BA40"/>
    </row>
    <row r="41" spans="1:53" x14ac:dyDescent="0.25">
      <c r="A41" t="s">
        <v>48</v>
      </c>
      <c r="B41" t="s">
        <v>7</v>
      </c>
      <c r="C41" t="s">
        <v>217</v>
      </c>
      <c r="D41">
        <v>5.78</v>
      </c>
      <c r="E41">
        <v>16.5</v>
      </c>
      <c r="F41">
        <v>14.015084999999999</v>
      </c>
      <c r="H41">
        <v>22.799040000000002</v>
      </c>
      <c r="I41">
        <v>53.949599999999997</v>
      </c>
      <c r="J41" t="s">
        <v>63</v>
      </c>
      <c r="K41" s="40" t="s">
        <v>24</v>
      </c>
      <c r="L41">
        <v>4</v>
      </c>
      <c r="M41" s="4">
        <v>3.5922860000000001</v>
      </c>
      <c r="N41" s="4">
        <v>17.112324999999998</v>
      </c>
      <c r="O41" s="4">
        <v>5.4863999999999997</v>
      </c>
      <c r="P41" s="4">
        <v>3.5356800000000002</v>
      </c>
      <c r="Q41" s="4">
        <v>4.8768000000000002</v>
      </c>
      <c r="S41" s="5" t="s">
        <v>142</v>
      </c>
      <c r="T41" s="5">
        <v>2</v>
      </c>
      <c r="U41" s="4">
        <v>1.2496799999999999</v>
      </c>
      <c r="W41" s="4">
        <v>6.3946417852170728E-2</v>
      </c>
      <c r="X41" s="5" t="s">
        <v>154</v>
      </c>
      <c r="Y41" s="5">
        <v>81.900627999999998</v>
      </c>
      <c r="Z41" s="5">
        <v>4.4184669999999997</v>
      </c>
      <c r="AA41" s="5">
        <v>2017</v>
      </c>
      <c r="AB41" s="5"/>
      <c r="AC41" s="5" t="s">
        <v>314</v>
      </c>
      <c r="AD41" s="5" t="s">
        <v>315</v>
      </c>
      <c r="AE41" s="5">
        <v>60</v>
      </c>
      <c r="AF41" s="5">
        <v>0</v>
      </c>
      <c r="AG41" s="5">
        <v>15</v>
      </c>
      <c r="AH41" s="5">
        <v>0</v>
      </c>
      <c r="AI41" s="5">
        <v>42940</v>
      </c>
      <c r="AJ41" s="5">
        <v>48</v>
      </c>
      <c r="AK41" s="5">
        <v>0</v>
      </c>
      <c r="AL41" s="5">
        <v>12</v>
      </c>
      <c r="AM41" s="5">
        <v>2</v>
      </c>
      <c r="AN41" s="5">
        <v>42942</v>
      </c>
      <c r="AO41" s="5" t="s">
        <v>509</v>
      </c>
      <c r="AP41" s="5" t="s">
        <v>507</v>
      </c>
      <c r="AQ41" s="4">
        <v>6.9088541666666652</v>
      </c>
      <c r="AR41" s="4">
        <v>16.953749999999996</v>
      </c>
      <c r="AS41" s="4">
        <v>5.78</v>
      </c>
      <c r="AT41" s="4">
        <v>8.27</v>
      </c>
      <c r="AU41" s="4">
        <v>17.82</v>
      </c>
      <c r="AV41" s="4" t="str">
        <f>VLOOKUP(Table_wsondb08a_UCCE_Temporary_SQL_env_PS_SnorkelCount[[#This Row],[Site]],SummDataTable!A:C,3,FALSE)</f>
        <v>clay</v>
      </c>
      <c r="AW41">
        <f>MAX(Table_wsondb08a_UCCE_Temporary_SQL_env_PS_SnorkelCount[[#This Row],[CohoYOY_Pass1]],Table_wsondb08a_UCCE_Temporary_SQL_env_PS_SnorkelCount[[#This Row],[CohoYOY_Pass2]])</f>
        <v>60</v>
      </c>
      <c r="AX41">
        <f>MAX(Table_wsondb08a_UCCE_Temporary_SQL_env_PS_SnorkelCount[[#This Row],[SteelheadYOY_Pass1]],Table_wsondb08a_UCCE_Temporary_SQL_env_PS_SnorkelCount[[#This Row],[SteelheadYOY_Pass2]])</f>
        <v>15</v>
      </c>
      <c r="AY41">
        <f>MAX(Table_wsondb08a_UCCE_Temporary_SQL_env_PS_SnorkelCount[[#This Row],[SteelheadParr_Pass1]],Table_wsondb08a_UCCE_Temporary_SQL_env_PS_SnorkelCount[[#This Row],[SteelheadParr_Pass2]])</f>
        <v>2</v>
      </c>
      <c r="AZ41"/>
      <c r="BA41"/>
    </row>
    <row r="42" spans="1:53" x14ac:dyDescent="0.25">
      <c r="A42" t="s">
        <v>79</v>
      </c>
      <c r="B42" t="s">
        <v>6</v>
      </c>
      <c r="C42" t="s">
        <v>216</v>
      </c>
      <c r="D42">
        <v>4.7300000000000004</v>
      </c>
      <c r="E42">
        <v>16.600000000000001</v>
      </c>
      <c r="F42">
        <v>8.2045589999999997</v>
      </c>
      <c r="G42" t="s">
        <v>80</v>
      </c>
      <c r="H42">
        <v>14.26464</v>
      </c>
      <c r="I42">
        <v>63.703200000000002</v>
      </c>
      <c r="J42" t="s">
        <v>63</v>
      </c>
      <c r="K42" s="40" t="s">
        <v>24</v>
      </c>
      <c r="L42">
        <v>4</v>
      </c>
      <c r="M42" s="4">
        <v>2.8270200000000001</v>
      </c>
      <c r="N42" s="4">
        <v>20.345400000000001</v>
      </c>
      <c r="O42" s="4">
        <v>3.3527999999999998</v>
      </c>
      <c r="P42" s="4">
        <v>5.7607200000000001</v>
      </c>
      <c r="Q42" s="4">
        <v>4.2671999999999999</v>
      </c>
      <c r="S42" s="5" t="s">
        <v>142</v>
      </c>
      <c r="T42" s="5">
        <v>2</v>
      </c>
      <c r="U42" s="4">
        <v>1.0871200000000001</v>
      </c>
      <c r="W42" s="4">
        <v>5.9968976212574229E-2</v>
      </c>
      <c r="X42" s="5" t="s">
        <v>154</v>
      </c>
      <c r="Y42" s="5">
        <v>40.326405000000001</v>
      </c>
      <c r="Z42" s="5">
        <v>6.2625900000000003</v>
      </c>
      <c r="AA42" s="5">
        <v>2017</v>
      </c>
      <c r="AB42" s="5"/>
      <c r="AC42" s="5" t="s">
        <v>316</v>
      </c>
      <c r="AD42" s="5" t="s">
        <v>317</v>
      </c>
      <c r="AE42" s="5">
        <v>22</v>
      </c>
      <c r="AF42" s="5">
        <v>0</v>
      </c>
      <c r="AG42" s="5">
        <v>10</v>
      </c>
      <c r="AH42" s="5">
        <v>0</v>
      </c>
      <c r="AI42" s="5">
        <v>42940</v>
      </c>
      <c r="AJ42" s="5">
        <v>16</v>
      </c>
      <c r="AK42" s="5">
        <v>0</v>
      </c>
      <c r="AL42" s="5">
        <v>22</v>
      </c>
      <c r="AM42" s="5">
        <v>0</v>
      </c>
      <c r="AN42" s="5">
        <v>42942</v>
      </c>
      <c r="AO42" s="5" t="s">
        <v>509</v>
      </c>
      <c r="AP42" s="5" t="s">
        <v>507</v>
      </c>
      <c r="AQ42" s="4">
        <v>4.8747916666666633</v>
      </c>
      <c r="AR42" s="4">
        <v>16.967708333333324</v>
      </c>
      <c r="AS42" s="4">
        <v>3.84</v>
      </c>
      <c r="AT42" s="4">
        <v>5.99</v>
      </c>
      <c r="AU42" s="4">
        <v>17.62</v>
      </c>
      <c r="AV42" s="4" t="str">
        <f>VLOOKUP(Table_wsondb08a_UCCE_Temporary_SQL_env_PS_SnorkelCount[[#This Row],[Site]],SummDataTable!A:C,3,FALSE)</f>
        <v>clay</v>
      </c>
      <c r="AW42">
        <f>MAX(Table_wsondb08a_UCCE_Temporary_SQL_env_PS_SnorkelCount[[#This Row],[CohoYOY_Pass1]],Table_wsondb08a_UCCE_Temporary_SQL_env_PS_SnorkelCount[[#This Row],[CohoYOY_Pass2]])</f>
        <v>22</v>
      </c>
      <c r="AX42">
        <f>MAX(Table_wsondb08a_UCCE_Temporary_SQL_env_PS_SnorkelCount[[#This Row],[SteelheadYOY_Pass1]],Table_wsondb08a_UCCE_Temporary_SQL_env_PS_SnorkelCount[[#This Row],[SteelheadYOY_Pass2]])</f>
        <v>22</v>
      </c>
      <c r="AY42">
        <f>MAX(Table_wsondb08a_UCCE_Temporary_SQL_env_PS_SnorkelCount[[#This Row],[SteelheadParr_Pass1]],Table_wsondb08a_UCCE_Temporary_SQL_env_PS_SnorkelCount[[#This Row],[SteelheadParr_Pass2]])</f>
        <v>0</v>
      </c>
      <c r="AZ42"/>
      <c r="BA42"/>
    </row>
    <row r="43" spans="1:53" x14ac:dyDescent="0.25">
      <c r="A43" t="s">
        <v>43</v>
      </c>
      <c r="B43" t="s">
        <v>0</v>
      </c>
      <c r="C43" t="s">
        <v>212</v>
      </c>
      <c r="D43">
        <v>5.27</v>
      </c>
      <c r="E43">
        <v>16</v>
      </c>
      <c r="F43">
        <v>21.848068000000001</v>
      </c>
      <c r="G43" t="s">
        <v>49</v>
      </c>
      <c r="H43">
        <v>38.374319999999997</v>
      </c>
      <c r="I43">
        <v>85.953599999999994</v>
      </c>
      <c r="J43" t="s">
        <v>45</v>
      </c>
      <c r="K43" s="40" t="s">
        <v>15</v>
      </c>
      <c r="L43">
        <v>4</v>
      </c>
      <c r="M43" s="4">
        <v>2.9946600000000001</v>
      </c>
      <c r="N43" s="4">
        <v>19.011900000000001</v>
      </c>
      <c r="O43" s="4">
        <v>4.5720000000000001</v>
      </c>
      <c r="P43" s="4">
        <v>8.1686399999999999</v>
      </c>
      <c r="Q43" s="4">
        <v>0</v>
      </c>
      <c r="T43" s="5">
        <v>1</v>
      </c>
      <c r="U43" s="4">
        <v>0.98551999999999995</v>
      </c>
      <c r="W43" s="4">
        <v>0.11026335935809876</v>
      </c>
      <c r="X43" s="5" t="s">
        <v>155</v>
      </c>
      <c r="Y43" s="5">
        <v>114.917992</v>
      </c>
      <c r="Z43" s="5">
        <v>8.0503540000000005</v>
      </c>
      <c r="AA43" s="5">
        <v>2017</v>
      </c>
      <c r="AB43" s="5" t="s">
        <v>761</v>
      </c>
      <c r="AC43" s="5" t="s">
        <v>318</v>
      </c>
      <c r="AD43" s="5" t="s">
        <v>319</v>
      </c>
      <c r="AE43" s="5">
        <v>0</v>
      </c>
      <c r="AF43" s="5">
        <v>0</v>
      </c>
      <c r="AG43" s="5">
        <v>2</v>
      </c>
      <c r="AH43" s="5">
        <v>0</v>
      </c>
      <c r="AI43" s="5">
        <v>42941</v>
      </c>
      <c r="AJ43" s="5">
        <v>0</v>
      </c>
      <c r="AK43" s="5">
        <v>0</v>
      </c>
      <c r="AL43" s="5">
        <v>2</v>
      </c>
      <c r="AM43" s="5">
        <v>0</v>
      </c>
      <c r="AN43" s="29">
        <v>42942</v>
      </c>
      <c r="AO43" s="5" t="s">
        <v>509</v>
      </c>
      <c r="AP43" s="5" t="s">
        <v>507</v>
      </c>
      <c r="AQ43" s="4">
        <v>5.5615624999999982</v>
      </c>
      <c r="AR43" s="4">
        <v>16.16958333333335</v>
      </c>
      <c r="AS43" s="4">
        <v>5</v>
      </c>
      <c r="AT43" s="4">
        <v>6.68</v>
      </c>
      <c r="AU43" s="4">
        <v>16.600000000000001</v>
      </c>
      <c r="AV43" s="4" t="str">
        <f>VLOOKUP(Table_wsondb08a_UCCE_Temporary_SQL_env_PS_SnorkelCount[[#This Row],[Site]],SummDataTable!A:C,3,FALSE)</f>
        <v>alluvial</v>
      </c>
      <c r="AW43">
        <f>MAX(Table_wsondb08a_UCCE_Temporary_SQL_env_PS_SnorkelCount[[#This Row],[CohoYOY_Pass1]],Table_wsondb08a_UCCE_Temporary_SQL_env_PS_SnorkelCount[[#This Row],[CohoYOY_Pass2]])</f>
        <v>0</v>
      </c>
      <c r="AX43">
        <f>MAX(Table_wsondb08a_UCCE_Temporary_SQL_env_PS_SnorkelCount[[#This Row],[SteelheadYOY_Pass1]],Table_wsondb08a_UCCE_Temporary_SQL_env_PS_SnorkelCount[[#This Row],[SteelheadYOY_Pass2]])</f>
        <v>2</v>
      </c>
      <c r="AY43">
        <f>MAX(Table_wsondb08a_UCCE_Temporary_SQL_env_PS_SnorkelCount[[#This Row],[SteelheadParr_Pass1]],Table_wsondb08a_UCCE_Temporary_SQL_env_PS_SnorkelCount[[#This Row],[SteelheadParr_Pass2]])</f>
        <v>0</v>
      </c>
      <c r="AZ43"/>
      <c r="BA43"/>
    </row>
    <row r="44" spans="1:53" x14ac:dyDescent="0.25">
      <c r="A44" t="s">
        <v>43</v>
      </c>
      <c r="B44" t="s">
        <v>1</v>
      </c>
      <c r="C44" t="s">
        <v>211</v>
      </c>
      <c r="D44">
        <v>2.66</v>
      </c>
      <c r="E44">
        <v>16.600000000000001</v>
      </c>
      <c r="F44">
        <v>17.763755</v>
      </c>
      <c r="G44" t="s">
        <v>54</v>
      </c>
      <c r="H44">
        <v>25.877520000000001</v>
      </c>
      <c r="I44">
        <v>53.949599999999997</v>
      </c>
      <c r="J44" t="s">
        <v>45</v>
      </c>
      <c r="K44" s="40" t="s">
        <v>15</v>
      </c>
      <c r="L44">
        <v>4</v>
      </c>
      <c r="M44" s="4">
        <v>3.2346900000000001</v>
      </c>
      <c r="N44" s="4">
        <v>21.221699999999998</v>
      </c>
      <c r="O44" s="4">
        <v>0</v>
      </c>
      <c r="P44" s="4">
        <v>10.972799999999999</v>
      </c>
      <c r="Q44" s="4">
        <v>4.2671999999999999</v>
      </c>
      <c r="S44" s="5" t="s">
        <v>143</v>
      </c>
      <c r="T44" s="5">
        <v>2</v>
      </c>
      <c r="U44" s="4">
        <v>1.05664</v>
      </c>
      <c r="X44" s="5" t="s">
        <v>156</v>
      </c>
      <c r="Y44" s="5">
        <v>83.705719000000002</v>
      </c>
      <c r="Z44" s="5">
        <v>11.594291999999999</v>
      </c>
      <c r="AA44" s="5">
        <v>2017</v>
      </c>
      <c r="AB44" s="5"/>
      <c r="AC44" s="5" t="s">
        <v>320</v>
      </c>
      <c r="AD44" s="5" t="s">
        <v>321</v>
      </c>
      <c r="AE44" s="5">
        <v>0</v>
      </c>
      <c r="AF44" s="5">
        <v>0</v>
      </c>
      <c r="AG44" s="5">
        <v>2</v>
      </c>
      <c r="AH44" s="5">
        <v>1</v>
      </c>
      <c r="AI44" s="5">
        <v>42941</v>
      </c>
      <c r="AJ44" s="5">
        <v>0</v>
      </c>
      <c r="AK44" s="5">
        <v>0</v>
      </c>
      <c r="AL44" s="5">
        <v>2</v>
      </c>
      <c r="AM44" s="5">
        <v>0</v>
      </c>
      <c r="AN44" s="5">
        <v>42942</v>
      </c>
      <c r="AO44" s="5" t="s">
        <v>509</v>
      </c>
      <c r="AP44" s="5" t="s">
        <v>507</v>
      </c>
      <c r="AQ44" s="4">
        <v>1.8635416666666658</v>
      </c>
      <c r="AR44" s="4">
        <v>16.738541666666649</v>
      </c>
      <c r="AS44" s="4">
        <v>1.41</v>
      </c>
      <c r="AT44" s="4">
        <v>2.36</v>
      </c>
      <c r="AU44" s="4">
        <v>17.66</v>
      </c>
      <c r="AV44" s="4" t="str">
        <f>VLOOKUP(Table_wsondb08a_UCCE_Temporary_SQL_env_PS_SnorkelCount[[#This Row],[Site]],SummDataTable!A:C,3,FALSE)</f>
        <v>alluvial</v>
      </c>
      <c r="AW44">
        <f>MAX(Table_wsondb08a_UCCE_Temporary_SQL_env_PS_SnorkelCount[[#This Row],[CohoYOY_Pass1]],Table_wsondb08a_UCCE_Temporary_SQL_env_PS_SnorkelCount[[#This Row],[CohoYOY_Pass2]])</f>
        <v>0</v>
      </c>
      <c r="AX44">
        <f>MAX(Table_wsondb08a_UCCE_Temporary_SQL_env_PS_SnorkelCount[[#This Row],[SteelheadYOY_Pass1]],Table_wsondb08a_UCCE_Temporary_SQL_env_PS_SnorkelCount[[#This Row],[SteelheadYOY_Pass2]])</f>
        <v>2</v>
      </c>
      <c r="AY44">
        <f>MAX(Table_wsondb08a_UCCE_Temporary_SQL_env_PS_SnorkelCount[[#This Row],[SteelheadParr_Pass1]],Table_wsondb08a_UCCE_Temporary_SQL_env_PS_SnorkelCount[[#This Row],[SteelheadParr_Pass2]])</f>
        <v>1</v>
      </c>
      <c r="AZ44"/>
      <c r="BA44"/>
    </row>
    <row r="45" spans="1:53" x14ac:dyDescent="0.25">
      <c r="A45" t="s">
        <v>43</v>
      </c>
      <c r="B45" t="s">
        <v>2</v>
      </c>
      <c r="C45" t="s">
        <v>468</v>
      </c>
      <c r="D45">
        <v>7.57</v>
      </c>
      <c r="E45">
        <v>17.600000000000001</v>
      </c>
      <c r="F45">
        <v>20.062079000000001</v>
      </c>
      <c r="H45">
        <v>24.444959999999998</v>
      </c>
      <c r="I45">
        <v>48.768000000000001</v>
      </c>
      <c r="J45" t="s">
        <v>45</v>
      </c>
      <c r="K45" s="40" t="s">
        <v>15</v>
      </c>
      <c r="L45">
        <v>4</v>
      </c>
      <c r="M45" s="4">
        <v>4.8082200000000004</v>
      </c>
      <c r="N45" s="4">
        <v>17.0688</v>
      </c>
      <c r="O45" s="4">
        <v>15.5448</v>
      </c>
      <c r="P45" s="4">
        <v>14.9352</v>
      </c>
      <c r="Q45" s="4">
        <v>14.9352</v>
      </c>
      <c r="S45" s="5" t="s">
        <v>142</v>
      </c>
      <c r="T45" s="5">
        <v>2</v>
      </c>
      <c r="U45" s="4">
        <v>1.9812000000000001</v>
      </c>
      <c r="W45" s="4">
        <v>0.4810979855903747</v>
      </c>
      <c r="X45" s="5" t="s">
        <v>154</v>
      </c>
      <c r="Y45" s="5">
        <v>117.53669499999999</v>
      </c>
      <c r="Z45" s="5">
        <v>29.589606</v>
      </c>
      <c r="AA45" s="5">
        <v>2017</v>
      </c>
      <c r="AB45" s="5"/>
      <c r="AC45" s="5" t="s">
        <v>322</v>
      </c>
      <c r="AD45" s="5" t="s">
        <v>323</v>
      </c>
      <c r="AE45" s="5">
        <v>62</v>
      </c>
      <c r="AF45" s="5">
        <v>0</v>
      </c>
      <c r="AG45" s="5">
        <v>10</v>
      </c>
      <c r="AH45" s="5">
        <v>0</v>
      </c>
      <c r="AI45" s="5">
        <v>42941</v>
      </c>
      <c r="AJ45" s="5">
        <v>66</v>
      </c>
      <c r="AK45" s="5">
        <v>0</v>
      </c>
      <c r="AL45" s="5">
        <v>12</v>
      </c>
      <c r="AM45" s="5">
        <v>0</v>
      </c>
      <c r="AN45" s="5">
        <v>42942</v>
      </c>
      <c r="AO45" s="5" t="s">
        <v>509</v>
      </c>
      <c r="AP45" s="5" t="s">
        <v>507</v>
      </c>
      <c r="AQ45" s="4">
        <v>6.9889583333333318</v>
      </c>
      <c r="AR45" s="4">
        <v>16.814375000000009</v>
      </c>
      <c r="AS45" s="4">
        <v>5.91</v>
      </c>
      <c r="AT45" s="4">
        <v>7.59</v>
      </c>
      <c r="AU45" s="4">
        <v>17.82</v>
      </c>
      <c r="AV45" s="4" t="str">
        <f>VLOOKUP(Table_wsondb08a_UCCE_Temporary_SQL_env_PS_SnorkelCount[[#This Row],[Site]],SummDataTable!A:C,3,FALSE)</f>
        <v>alluvial</v>
      </c>
      <c r="AW45">
        <f>MAX(Table_wsondb08a_UCCE_Temporary_SQL_env_PS_SnorkelCount[[#This Row],[CohoYOY_Pass1]],Table_wsondb08a_UCCE_Temporary_SQL_env_PS_SnorkelCount[[#This Row],[CohoYOY_Pass2]])</f>
        <v>66</v>
      </c>
      <c r="AX45">
        <f>MAX(Table_wsondb08a_UCCE_Temporary_SQL_env_PS_SnorkelCount[[#This Row],[SteelheadYOY_Pass1]],Table_wsondb08a_UCCE_Temporary_SQL_env_PS_SnorkelCount[[#This Row],[SteelheadYOY_Pass2]])</f>
        <v>12</v>
      </c>
      <c r="AY45">
        <f>MAX(Table_wsondb08a_UCCE_Temporary_SQL_env_PS_SnorkelCount[[#This Row],[SteelheadParr_Pass1]],Table_wsondb08a_UCCE_Temporary_SQL_env_PS_SnorkelCount[[#This Row],[SteelheadParr_Pass2]])</f>
        <v>0</v>
      </c>
      <c r="AZ45"/>
      <c r="BA45"/>
    </row>
    <row r="46" spans="1:53" x14ac:dyDescent="0.25">
      <c r="A46" t="s">
        <v>43</v>
      </c>
      <c r="B46" t="s">
        <v>3</v>
      </c>
      <c r="C46" t="s">
        <v>213</v>
      </c>
      <c r="D46">
        <v>9.26</v>
      </c>
      <c r="E46">
        <v>17</v>
      </c>
      <c r="F46">
        <v>45.895484000000003</v>
      </c>
      <c r="H46">
        <v>37.490400000000001</v>
      </c>
      <c r="I46">
        <v>95.7072</v>
      </c>
      <c r="J46" t="s">
        <v>45</v>
      </c>
      <c r="K46" s="40" t="s">
        <v>15</v>
      </c>
      <c r="L46">
        <v>4</v>
      </c>
      <c r="M46" s="4">
        <v>5.05206</v>
      </c>
      <c r="N46" s="4">
        <v>24.2316</v>
      </c>
      <c r="O46" s="4">
        <v>9.1440000000000001</v>
      </c>
      <c r="P46" s="4">
        <v>7.0103999999999997</v>
      </c>
      <c r="Q46" s="4">
        <v>8.2295999999999996</v>
      </c>
      <c r="S46" s="5" t="s">
        <v>142</v>
      </c>
      <c r="T46" s="5">
        <v>2</v>
      </c>
      <c r="U46" s="4">
        <v>2.9159199999999998</v>
      </c>
      <c r="W46" s="4">
        <v>5.3751788015634697E-2</v>
      </c>
      <c r="X46" s="5" t="s">
        <v>154</v>
      </c>
      <c r="Y46" s="5">
        <v>189.40366900000001</v>
      </c>
      <c r="Z46" s="5">
        <v>20.441755000000001</v>
      </c>
      <c r="AA46" s="5">
        <v>2017</v>
      </c>
      <c r="AB46" s="5" t="s">
        <v>762</v>
      </c>
      <c r="AC46" s="5" t="s">
        <v>324</v>
      </c>
      <c r="AD46" s="5" t="s">
        <v>325</v>
      </c>
      <c r="AE46" s="5">
        <v>147</v>
      </c>
      <c r="AF46" s="5">
        <v>0</v>
      </c>
      <c r="AG46" s="5">
        <v>24</v>
      </c>
      <c r="AH46" s="5">
        <v>3</v>
      </c>
      <c r="AI46" s="5">
        <v>42941</v>
      </c>
      <c r="AJ46" s="5">
        <v>150</v>
      </c>
      <c r="AK46" s="5">
        <v>0</v>
      </c>
      <c r="AL46" s="5">
        <v>21</v>
      </c>
      <c r="AM46" s="5">
        <v>3</v>
      </c>
      <c r="AN46" s="5">
        <v>42942</v>
      </c>
      <c r="AO46" s="5" t="s">
        <v>509</v>
      </c>
      <c r="AP46" s="5" t="s">
        <v>507</v>
      </c>
      <c r="AQ46" s="4">
        <v>8.7693749999999984</v>
      </c>
      <c r="AR46" s="4">
        <v>16.278749999999999</v>
      </c>
      <c r="AS46" s="4">
        <v>8.35</v>
      </c>
      <c r="AT46" s="4">
        <v>9.82</v>
      </c>
      <c r="AU46" s="4">
        <v>17.14</v>
      </c>
      <c r="AV46" s="4" t="str">
        <f>VLOOKUP(Table_wsondb08a_UCCE_Temporary_SQL_env_PS_SnorkelCount[[#This Row],[Site]],SummDataTable!A:C,3,FALSE)</f>
        <v>bedrock</v>
      </c>
      <c r="AW46">
        <f>MAX(Table_wsondb08a_UCCE_Temporary_SQL_env_PS_SnorkelCount[[#This Row],[CohoYOY_Pass1]],Table_wsondb08a_UCCE_Temporary_SQL_env_PS_SnorkelCount[[#This Row],[CohoYOY_Pass2]])</f>
        <v>150</v>
      </c>
      <c r="AX46">
        <f>MAX(Table_wsondb08a_UCCE_Temporary_SQL_env_PS_SnorkelCount[[#This Row],[SteelheadYOY_Pass1]],Table_wsondb08a_UCCE_Temporary_SQL_env_PS_SnorkelCount[[#This Row],[SteelheadYOY_Pass2]])</f>
        <v>24</v>
      </c>
      <c r="AY46">
        <f>MAX(Table_wsondb08a_UCCE_Temporary_SQL_env_PS_SnorkelCount[[#This Row],[SteelheadParr_Pass1]],Table_wsondb08a_UCCE_Temporary_SQL_env_PS_SnorkelCount[[#This Row],[SteelheadParr_Pass2]])</f>
        <v>3</v>
      </c>
      <c r="AZ46"/>
      <c r="BA46"/>
    </row>
    <row r="47" spans="1:53" x14ac:dyDescent="0.25">
      <c r="A47" t="s">
        <v>90</v>
      </c>
      <c r="B47" t="s">
        <v>9</v>
      </c>
      <c r="C47" t="s">
        <v>219</v>
      </c>
      <c r="D47">
        <v>7.14</v>
      </c>
      <c r="E47">
        <v>17.3</v>
      </c>
      <c r="F47">
        <v>19.677842999999999</v>
      </c>
      <c r="H47">
        <v>19.202400000000001</v>
      </c>
      <c r="I47">
        <v>64.007999999999996</v>
      </c>
      <c r="J47" t="s">
        <v>85</v>
      </c>
      <c r="K47" s="40" t="s">
        <v>30</v>
      </c>
      <c r="L47">
        <v>4</v>
      </c>
      <c r="M47" s="4">
        <v>4.0690799999999996</v>
      </c>
      <c r="N47" s="4">
        <v>25.184100000000001</v>
      </c>
      <c r="O47" s="4">
        <v>6.0960000000000001</v>
      </c>
      <c r="P47" s="4">
        <v>9.50976</v>
      </c>
      <c r="Q47" s="4">
        <v>6.7055999999999996</v>
      </c>
      <c r="T47" s="5">
        <v>1</v>
      </c>
      <c r="U47" s="4">
        <v>3.0073599999999998</v>
      </c>
      <c r="W47" s="4">
        <v>0.8114281057200633</v>
      </c>
      <c r="X47" s="5" t="s">
        <v>154</v>
      </c>
      <c r="Y47" s="5">
        <v>78.136067999999995</v>
      </c>
      <c r="Z47" s="5">
        <v>28.599257999999999</v>
      </c>
      <c r="AA47" s="5">
        <v>2017</v>
      </c>
      <c r="AB47" s="5"/>
      <c r="AC47" s="5" t="s">
        <v>326</v>
      </c>
      <c r="AD47" s="5" t="s">
        <v>327</v>
      </c>
      <c r="AE47" s="5">
        <v>0</v>
      </c>
      <c r="AF47" s="5">
        <v>0</v>
      </c>
      <c r="AG47" s="5">
        <v>20</v>
      </c>
      <c r="AH47" s="5">
        <v>0</v>
      </c>
      <c r="AI47" s="5">
        <v>42942</v>
      </c>
      <c r="AJ47" s="5">
        <v>2</v>
      </c>
      <c r="AK47" s="5">
        <v>0</v>
      </c>
      <c r="AL47" s="5">
        <v>12</v>
      </c>
      <c r="AM47" s="5">
        <v>0</v>
      </c>
      <c r="AN47" s="5">
        <v>42943</v>
      </c>
      <c r="AO47" s="5" t="s">
        <v>507</v>
      </c>
      <c r="AP47" s="5" t="s">
        <v>510</v>
      </c>
      <c r="AQ47" s="4">
        <v>6.9662499999999996</v>
      </c>
      <c r="AR47" s="4">
        <v>18.471874999999994</v>
      </c>
      <c r="AS47" s="4">
        <v>6.53</v>
      </c>
      <c r="AT47" s="4">
        <v>7.46</v>
      </c>
      <c r="AU47" s="4">
        <v>20.34</v>
      </c>
      <c r="AV47" s="4" t="str">
        <f>VLOOKUP(Table_wsondb08a_UCCE_Temporary_SQL_env_PS_SnorkelCount[[#This Row],[Site]],SummDataTable!A:C,3,FALSE)</f>
        <v>alluvial</v>
      </c>
      <c r="AW47">
        <f>MAX(Table_wsondb08a_UCCE_Temporary_SQL_env_PS_SnorkelCount[[#This Row],[CohoYOY_Pass1]],Table_wsondb08a_UCCE_Temporary_SQL_env_PS_SnorkelCount[[#This Row],[CohoYOY_Pass2]])</f>
        <v>2</v>
      </c>
      <c r="AX47">
        <f>MAX(Table_wsondb08a_UCCE_Temporary_SQL_env_PS_SnorkelCount[[#This Row],[SteelheadYOY_Pass1]],Table_wsondb08a_UCCE_Temporary_SQL_env_PS_SnorkelCount[[#This Row],[SteelheadYOY_Pass2]])</f>
        <v>20</v>
      </c>
      <c r="AY47">
        <f>MAX(Table_wsondb08a_UCCE_Temporary_SQL_env_PS_SnorkelCount[[#This Row],[SteelheadParr_Pass1]],Table_wsondb08a_UCCE_Temporary_SQL_env_PS_SnorkelCount[[#This Row],[SteelheadParr_Pass2]])</f>
        <v>0</v>
      </c>
      <c r="AZ47"/>
      <c r="BA47"/>
    </row>
    <row r="48" spans="1:53" x14ac:dyDescent="0.25">
      <c r="A48" t="s">
        <v>90</v>
      </c>
      <c r="B48" t="s">
        <v>10</v>
      </c>
      <c r="C48" t="s">
        <v>220</v>
      </c>
      <c r="D48">
        <v>9.5500000000000007</v>
      </c>
      <c r="E48">
        <v>19.7</v>
      </c>
      <c r="F48">
        <v>54.193074000000003</v>
      </c>
      <c r="H48">
        <v>33.832799999999999</v>
      </c>
      <c r="I48">
        <v>79.857600000000005</v>
      </c>
      <c r="J48" t="s">
        <v>85</v>
      </c>
      <c r="K48" s="40" t="s">
        <v>30</v>
      </c>
      <c r="L48">
        <v>4</v>
      </c>
      <c r="M48" s="4">
        <v>5.2882800000000003</v>
      </c>
      <c r="N48" s="4">
        <v>30.2895</v>
      </c>
      <c r="O48" s="4">
        <v>14.3256</v>
      </c>
      <c r="P48" s="4">
        <v>3.1699199999999998</v>
      </c>
      <c r="Q48" s="4">
        <v>9.1440000000000001</v>
      </c>
      <c r="S48" s="5" t="s">
        <v>142</v>
      </c>
      <c r="T48" s="5">
        <v>2</v>
      </c>
      <c r="U48" s="4">
        <v>1.70688</v>
      </c>
      <c r="W48" s="4">
        <v>1.4894349164592104</v>
      </c>
      <c r="X48" s="5" t="s">
        <v>154</v>
      </c>
      <c r="Y48" s="5">
        <v>178.91724300000001</v>
      </c>
      <c r="Z48" s="5">
        <v>5.4106709999999998</v>
      </c>
      <c r="AA48" s="5">
        <v>2017</v>
      </c>
      <c r="AB48" s="5"/>
      <c r="AC48" s="5" t="s">
        <v>328</v>
      </c>
      <c r="AD48" s="5" t="s">
        <v>329</v>
      </c>
      <c r="AE48" s="5">
        <v>166</v>
      </c>
      <c r="AF48" s="5">
        <v>0</v>
      </c>
      <c r="AG48" s="5">
        <v>32</v>
      </c>
      <c r="AH48" s="5">
        <v>0</v>
      </c>
      <c r="AI48" s="5">
        <v>42942</v>
      </c>
      <c r="AJ48" s="5">
        <v>188</v>
      </c>
      <c r="AK48" s="5">
        <v>0</v>
      </c>
      <c r="AL48" s="5">
        <v>46</v>
      </c>
      <c r="AM48" s="5">
        <v>0</v>
      </c>
      <c r="AN48" s="5">
        <v>42943</v>
      </c>
      <c r="AO48" s="5" t="s">
        <v>507</v>
      </c>
      <c r="AP48" s="5" t="s">
        <v>510</v>
      </c>
      <c r="AQ48" s="4">
        <v>8.8826041666666651</v>
      </c>
      <c r="AR48" s="4">
        <v>18.635624999999997</v>
      </c>
      <c r="AS48" s="4">
        <v>8.1199999999999992</v>
      </c>
      <c r="AT48" s="4">
        <v>9.67</v>
      </c>
      <c r="AU48" s="4">
        <v>21.08</v>
      </c>
      <c r="AV48" s="4" t="str">
        <f>VLOOKUP(Table_wsondb08a_UCCE_Temporary_SQL_env_PS_SnorkelCount[[#This Row],[Site]],SummDataTable!A:C,3,FALSE)</f>
        <v>bedrock</v>
      </c>
      <c r="AW48">
        <f>MAX(Table_wsondb08a_UCCE_Temporary_SQL_env_PS_SnorkelCount[[#This Row],[CohoYOY_Pass1]],Table_wsondb08a_UCCE_Temporary_SQL_env_PS_SnorkelCount[[#This Row],[CohoYOY_Pass2]])</f>
        <v>188</v>
      </c>
      <c r="AX48">
        <f>MAX(Table_wsondb08a_UCCE_Temporary_SQL_env_PS_SnorkelCount[[#This Row],[SteelheadYOY_Pass1]],Table_wsondb08a_UCCE_Temporary_SQL_env_PS_SnorkelCount[[#This Row],[SteelheadYOY_Pass2]])</f>
        <v>46</v>
      </c>
      <c r="AY48">
        <f>MAX(Table_wsondb08a_UCCE_Temporary_SQL_env_PS_SnorkelCount[[#This Row],[SteelheadParr_Pass1]],Table_wsondb08a_UCCE_Temporary_SQL_env_PS_SnorkelCount[[#This Row],[SteelheadParr_Pass2]])</f>
        <v>0</v>
      </c>
      <c r="AZ48"/>
      <c r="BA48"/>
    </row>
    <row r="49" spans="1:53" x14ac:dyDescent="0.25">
      <c r="A49" t="s">
        <v>90</v>
      </c>
      <c r="B49" t="s">
        <v>11</v>
      </c>
      <c r="C49" t="s">
        <v>221</v>
      </c>
      <c r="D49">
        <v>9.39</v>
      </c>
      <c r="E49">
        <v>17.600000000000001</v>
      </c>
      <c r="F49">
        <v>33.031660000000002</v>
      </c>
      <c r="G49" t="s">
        <v>92</v>
      </c>
      <c r="H49">
        <v>19.568159999999999</v>
      </c>
      <c r="I49">
        <v>97.536000000000001</v>
      </c>
      <c r="J49" t="s">
        <v>85</v>
      </c>
      <c r="K49" s="40" t="s">
        <v>30</v>
      </c>
      <c r="L49">
        <v>4</v>
      </c>
      <c r="M49" s="4">
        <v>4.3014900000000003</v>
      </c>
      <c r="N49" s="4">
        <v>39.243000000000002</v>
      </c>
      <c r="O49" s="4">
        <v>12.4968</v>
      </c>
      <c r="P49" s="4">
        <v>12.86256</v>
      </c>
      <c r="Q49" s="4">
        <v>8.2295999999999996</v>
      </c>
      <c r="S49" s="5" t="s">
        <v>142</v>
      </c>
      <c r="T49" s="5">
        <v>2</v>
      </c>
      <c r="U49" s="4">
        <v>3.7693599999999998</v>
      </c>
      <c r="W49" s="4">
        <v>0.75975434227181593</v>
      </c>
      <c r="X49" s="5" t="s">
        <v>154</v>
      </c>
      <c r="Y49" s="5">
        <v>84.172207999999998</v>
      </c>
      <c r="Z49" s="5">
        <v>48.483595999999999</v>
      </c>
      <c r="AA49" s="5">
        <v>2017</v>
      </c>
      <c r="AB49" s="5"/>
      <c r="AC49" s="5" t="s">
        <v>330</v>
      </c>
      <c r="AD49" s="5" t="s">
        <v>331</v>
      </c>
      <c r="AE49" s="5">
        <v>138</v>
      </c>
      <c r="AF49" s="5">
        <v>0</v>
      </c>
      <c r="AG49" s="5">
        <v>12</v>
      </c>
      <c r="AH49" s="5">
        <v>3</v>
      </c>
      <c r="AI49" s="5">
        <v>42942</v>
      </c>
      <c r="AJ49" s="5">
        <v>171</v>
      </c>
      <c r="AK49" s="5">
        <v>0</v>
      </c>
      <c r="AL49" s="5">
        <v>24</v>
      </c>
      <c r="AM49" s="5">
        <v>3</v>
      </c>
      <c r="AN49" s="29">
        <v>42943</v>
      </c>
      <c r="AO49" s="5" t="s">
        <v>507</v>
      </c>
      <c r="AP49" s="5" t="s">
        <v>510</v>
      </c>
      <c r="AQ49" s="4">
        <v>8.765937500000005</v>
      </c>
      <c r="AR49" s="4">
        <v>17.402083333333334</v>
      </c>
      <c r="AS49" s="4">
        <v>8.31</v>
      </c>
      <c r="AT49" s="4">
        <v>9.41</v>
      </c>
      <c r="AU49" s="4">
        <v>18.64</v>
      </c>
      <c r="AV49" s="4" t="str">
        <f>VLOOKUP(Table_wsondb08a_UCCE_Temporary_SQL_env_PS_SnorkelCount[[#This Row],[Site]],SummDataTable!A:C,3,FALSE)</f>
        <v>bedrock</v>
      </c>
      <c r="AW49">
        <f>MAX(Table_wsondb08a_UCCE_Temporary_SQL_env_PS_SnorkelCount[[#This Row],[CohoYOY_Pass1]],Table_wsondb08a_UCCE_Temporary_SQL_env_PS_SnorkelCount[[#This Row],[CohoYOY_Pass2]])</f>
        <v>171</v>
      </c>
      <c r="AX49">
        <f>MAX(Table_wsondb08a_UCCE_Temporary_SQL_env_PS_SnorkelCount[[#This Row],[SteelheadYOY_Pass1]],Table_wsondb08a_UCCE_Temporary_SQL_env_PS_SnorkelCount[[#This Row],[SteelheadYOY_Pass2]])</f>
        <v>24</v>
      </c>
      <c r="AY49">
        <f>MAX(Table_wsondb08a_UCCE_Temporary_SQL_env_PS_SnorkelCount[[#This Row],[SteelheadParr_Pass1]],Table_wsondb08a_UCCE_Temporary_SQL_env_PS_SnorkelCount[[#This Row],[SteelheadParr_Pass2]])</f>
        <v>3</v>
      </c>
      <c r="AZ49"/>
      <c r="BA49"/>
    </row>
    <row r="50" spans="1:53" x14ac:dyDescent="0.25">
      <c r="A50" t="s">
        <v>88</v>
      </c>
      <c r="B50" t="s">
        <v>8</v>
      </c>
      <c r="C50" t="s">
        <v>218</v>
      </c>
      <c r="D50">
        <v>8.08</v>
      </c>
      <c r="E50">
        <v>17.5</v>
      </c>
      <c r="F50">
        <v>27.960339999999999</v>
      </c>
      <c r="G50" t="s">
        <v>89</v>
      </c>
      <c r="H50">
        <v>41.696640000000002</v>
      </c>
      <c r="I50">
        <v>57.911999999999999</v>
      </c>
      <c r="J50" t="s">
        <v>85</v>
      </c>
      <c r="K50" s="40" t="s">
        <v>30</v>
      </c>
      <c r="L50">
        <v>4</v>
      </c>
      <c r="M50" s="4">
        <v>2.9679899999999999</v>
      </c>
      <c r="N50" s="4">
        <v>22.593299999999999</v>
      </c>
      <c r="O50" s="4">
        <v>10.058400000000001</v>
      </c>
      <c r="P50" s="4">
        <v>3.5051999999999999</v>
      </c>
      <c r="Q50" s="4">
        <v>6.0960000000000001</v>
      </c>
      <c r="S50" s="5" t="s">
        <v>142</v>
      </c>
      <c r="T50" s="5">
        <v>2</v>
      </c>
      <c r="U50" s="4">
        <v>1.47828</v>
      </c>
      <c r="W50" s="4">
        <v>0.92282312871148886</v>
      </c>
      <c r="X50" s="5" t="s">
        <v>154</v>
      </c>
      <c r="Y50" s="5">
        <v>123.755157</v>
      </c>
      <c r="Z50" s="5">
        <v>5.1816649999999997</v>
      </c>
      <c r="AA50" s="5">
        <v>2017</v>
      </c>
      <c r="AB50" s="5"/>
      <c r="AC50" s="5" t="s">
        <v>332</v>
      </c>
      <c r="AD50" s="5" t="s">
        <v>333</v>
      </c>
      <c r="AE50" s="5">
        <v>0</v>
      </c>
      <c r="AF50" s="5">
        <v>0</v>
      </c>
      <c r="AG50" s="5">
        <v>84</v>
      </c>
      <c r="AH50" s="5">
        <v>0</v>
      </c>
      <c r="AI50" s="5">
        <v>42942</v>
      </c>
      <c r="AJ50" s="5">
        <v>0</v>
      </c>
      <c r="AK50" s="5">
        <v>0</v>
      </c>
      <c r="AL50" s="5">
        <v>36</v>
      </c>
      <c r="AM50" s="5">
        <v>2</v>
      </c>
      <c r="AN50" s="5">
        <v>42943</v>
      </c>
      <c r="AO50" s="5" t="s">
        <v>507</v>
      </c>
      <c r="AP50" s="5" t="s">
        <v>510</v>
      </c>
      <c r="AQ50" s="4">
        <v>7.7212500000000004</v>
      </c>
      <c r="AR50" s="4">
        <v>18.724583333333324</v>
      </c>
      <c r="AS50" s="4">
        <v>6.64</v>
      </c>
      <c r="AT50" s="4">
        <v>9.86</v>
      </c>
      <c r="AU50" s="4">
        <v>20.32</v>
      </c>
      <c r="AV50" s="4" t="str">
        <f>VLOOKUP(Table_wsondb08a_UCCE_Temporary_SQL_env_PS_SnorkelCount[[#This Row],[Site]],SummDataTable!A:C,3,FALSE)</f>
        <v>alluvial</v>
      </c>
      <c r="AW50">
        <f>MAX(Table_wsondb08a_UCCE_Temporary_SQL_env_PS_SnorkelCount[[#This Row],[CohoYOY_Pass1]],Table_wsondb08a_UCCE_Temporary_SQL_env_PS_SnorkelCount[[#This Row],[CohoYOY_Pass2]])</f>
        <v>0</v>
      </c>
      <c r="AX50">
        <f>MAX(Table_wsondb08a_UCCE_Temporary_SQL_env_PS_SnorkelCount[[#This Row],[SteelheadYOY_Pass1]],Table_wsondb08a_UCCE_Temporary_SQL_env_PS_SnorkelCount[[#This Row],[SteelheadYOY_Pass2]])</f>
        <v>84</v>
      </c>
      <c r="AY50">
        <f>MAX(Table_wsondb08a_UCCE_Temporary_SQL_env_PS_SnorkelCount[[#This Row],[SteelheadParr_Pass1]],Table_wsondb08a_UCCE_Temporary_SQL_env_PS_SnorkelCount[[#This Row],[SteelheadParr_Pass2]])</f>
        <v>2</v>
      </c>
      <c r="AZ50"/>
      <c r="BA50"/>
    </row>
    <row r="51" spans="1:53" x14ac:dyDescent="0.25">
      <c r="A51" t="s">
        <v>73</v>
      </c>
      <c r="B51" t="s">
        <v>5</v>
      </c>
      <c r="C51" t="s">
        <v>215</v>
      </c>
      <c r="D51">
        <v>7.58</v>
      </c>
      <c r="E51">
        <v>16.600000000000001</v>
      </c>
      <c r="F51">
        <v>14.698499</v>
      </c>
      <c r="H51">
        <v>16.48968</v>
      </c>
      <c r="I51">
        <v>61.264800000000001</v>
      </c>
      <c r="J51" t="s">
        <v>63</v>
      </c>
      <c r="K51" s="40" t="s">
        <v>25</v>
      </c>
      <c r="L51">
        <v>5</v>
      </c>
      <c r="M51" s="4">
        <v>4.5605700000000002</v>
      </c>
      <c r="N51" s="4">
        <v>19.545300000000001</v>
      </c>
      <c r="O51" s="4">
        <v>4.8768000000000002</v>
      </c>
      <c r="P51" s="4">
        <v>3.8404799999999999</v>
      </c>
      <c r="Q51" s="4">
        <v>2.7431999999999999</v>
      </c>
      <c r="S51" s="5" t="s">
        <v>142</v>
      </c>
      <c r="T51" s="5">
        <v>2</v>
      </c>
      <c r="U51" s="4">
        <v>1.9303999999999999</v>
      </c>
      <c r="W51" s="4">
        <v>0.11820280839460448</v>
      </c>
      <c r="X51" s="5" t="s">
        <v>154</v>
      </c>
      <c r="Y51" s="5">
        <v>75.202308000000002</v>
      </c>
      <c r="Z51" s="5">
        <v>7.413659</v>
      </c>
      <c r="AA51" s="5">
        <v>2017</v>
      </c>
      <c r="AB51" s="5"/>
      <c r="AC51" s="5" t="s">
        <v>334</v>
      </c>
      <c r="AD51" s="5" t="s">
        <v>335</v>
      </c>
      <c r="AE51" s="5">
        <v>28</v>
      </c>
      <c r="AF51" s="5">
        <v>0</v>
      </c>
      <c r="AG51" s="5">
        <v>24</v>
      </c>
      <c r="AH51" s="5">
        <v>0</v>
      </c>
      <c r="AI51" s="5">
        <v>42954</v>
      </c>
      <c r="AJ51" s="5">
        <v>52</v>
      </c>
      <c r="AK51" s="5">
        <v>0</v>
      </c>
      <c r="AL51" s="5">
        <v>22</v>
      </c>
      <c r="AM51" s="5">
        <v>0</v>
      </c>
      <c r="AN51" s="5">
        <v>42956</v>
      </c>
      <c r="AO51" s="5" t="s">
        <v>512</v>
      </c>
      <c r="AP51" s="5" t="s">
        <v>507</v>
      </c>
      <c r="AQ51" s="4">
        <v>7.3228125000000013</v>
      </c>
      <c r="AR51" s="4">
        <v>17.251666666666669</v>
      </c>
      <c r="AS51" s="4">
        <v>6.76</v>
      </c>
      <c r="AT51" s="4">
        <v>8.7899999999999991</v>
      </c>
      <c r="AU51" s="4">
        <v>19.239999999999998</v>
      </c>
      <c r="AV51" s="4" t="str">
        <f>VLOOKUP(Table_wsondb08a_UCCE_Temporary_SQL_env_PS_SnorkelCount[[#This Row],[Site]],SummDataTable!A:C,3,FALSE)</f>
        <v>alluvial</v>
      </c>
      <c r="AW51">
        <f>MAX(Table_wsondb08a_UCCE_Temporary_SQL_env_PS_SnorkelCount[[#This Row],[CohoYOY_Pass1]],Table_wsondb08a_UCCE_Temporary_SQL_env_PS_SnorkelCount[[#This Row],[CohoYOY_Pass2]])</f>
        <v>52</v>
      </c>
      <c r="AX51">
        <f>MAX(Table_wsondb08a_UCCE_Temporary_SQL_env_PS_SnorkelCount[[#This Row],[SteelheadYOY_Pass1]],Table_wsondb08a_UCCE_Temporary_SQL_env_PS_SnorkelCount[[#This Row],[SteelheadYOY_Pass2]])</f>
        <v>24</v>
      </c>
      <c r="AY51">
        <f>MAX(Table_wsondb08a_UCCE_Temporary_SQL_env_PS_SnorkelCount[[#This Row],[SteelheadParr_Pass1]],Table_wsondb08a_UCCE_Temporary_SQL_env_PS_SnorkelCount[[#This Row],[SteelheadParr_Pass2]])</f>
        <v>0</v>
      </c>
      <c r="AZ51"/>
      <c r="BA51"/>
    </row>
    <row r="52" spans="1:53" x14ac:dyDescent="0.25">
      <c r="A52" t="s">
        <v>73</v>
      </c>
      <c r="B52" t="s">
        <v>6</v>
      </c>
      <c r="C52" t="s">
        <v>216</v>
      </c>
      <c r="D52">
        <v>4.1900000000000004</v>
      </c>
      <c r="E52">
        <v>17</v>
      </c>
      <c r="F52">
        <v>7.8023730000000002</v>
      </c>
      <c r="H52">
        <v>14.26464</v>
      </c>
      <c r="I52">
        <v>65.227199999999996</v>
      </c>
      <c r="J52" t="s">
        <v>63</v>
      </c>
      <c r="K52" s="40" t="s">
        <v>25</v>
      </c>
      <c r="L52">
        <v>5</v>
      </c>
      <c r="M52" s="4">
        <v>2.7241499999999998</v>
      </c>
      <c r="N52" s="4">
        <v>20.078700000000001</v>
      </c>
      <c r="O52" s="4">
        <v>2.4384000000000001</v>
      </c>
      <c r="P52" s="4">
        <v>5.7607200000000001</v>
      </c>
      <c r="Q52" s="4">
        <v>4.5720000000000001</v>
      </c>
      <c r="S52" s="5" t="s">
        <v>142</v>
      </c>
      <c r="T52" s="5">
        <v>2</v>
      </c>
      <c r="U52" s="4">
        <v>1.0668</v>
      </c>
      <c r="W52" s="4">
        <v>4.7946556838245079E-2</v>
      </c>
      <c r="X52" s="5" t="s">
        <v>154</v>
      </c>
      <c r="Y52" s="5">
        <v>38.859001999999997</v>
      </c>
      <c r="Z52" s="5">
        <v>6.1455330000000004</v>
      </c>
      <c r="AA52" s="5">
        <v>2017</v>
      </c>
      <c r="AB52" s="5"/>
      <c r="AC52" s="5" t="s">
        <v>336</v>
      </c>
      <c r="AD52" s="5" t="s">
        <v>337</v>
      </c>
      <c r="AE52" s="5">
        <v>14</v>
      </c>
      <c r="AF52" s="5">
        <v>0</v>
      </c>
      <c r="AG52" s="5">
        <v>12</v>
      </c>
      <c r="AH52" s="5">
        <v>0</v>
      </c>
      <c r="AI52" s="5">
        <v>42954</v>
      </c>
      <c r="AJ52" s="5">
        <v>20</v>
      </c>
      <c r="AK52" s="5">
        <v>0</v>
      </c>
      <c r="AL52" s="5">
        <v>14</v>
      </c>
      <c r="AM52" s="5">
        <v>0</v>
      </c>
      <c r="AN52" s="5">
        <v>42956</v>
      </c>
      <c r="AO52" s="5" t="s">
        <v>512</v>
      </c>
      <c r="AP52" s="5" t="s">
        <v>507</v>
      </c>
      <c r="AQ52" s="4">
        <v>4.3558333333333348</v>
      </c>
      <c r="AR52" s="4">
        <v>16.815208333333331</v>
      </c>
      <c r="AS52" s="4">
        <v>3.3</v>
      </c>
      <c r="AT52" s="4">
        <v>5.24</v>
      </c>
      <c r="AU52" s="4">
        <v>17.52</v>
      </c>
      <c r="AV52" s="4" t="str">
        <f>VLOOKUP(Table_wsondb08a_UCCE_Temporary_SQL_env_PS_SnorkelCount[[#This Row],[Site]],SummDataTable!A:C,3,FALSE)</f>
        <v>clay</v>
      </c>
      <c r="AW52">
        <f>MAX(Table_wsondb08a_UCCE_Temporary_SQL_env_PS_SnorkelCount[[#This Row],[CohoYOY_Pass1]],Table_wsondb08a_UCCE_Temporary_SQL_env_PS_SnorkelCount[[#This Row],[CohoYOY_Pass2]])</f>
        <v>20</v>
      </c>
      <c r="AX52">
        <f>MAX(Table_wsondb08a_UCCE_Temporary_SQL_env_PS_SnorkelCount[[#This Row],[SteelheadYOY_Pass1]],Table_wsondb08a_UCCE_Temporary_SQL_env_PS_SnorkelCount[[#This Row],[SteelheadYOY_Pass2]])</f>
        <v>14</v>
      </c>
      <c r="AY52">
        <f>MAX(Table_wsondb08a_UCCE_Temporary_SQL_env_PS_SnorkelCount[[#This Row],[SteelheadParr_Pass1]],Table_wsondb08a_UCCE_Temporary_SQL_env_PS_SnorkelCount[[#This Row],[SteelheadParr_Pass2]])</f>
        <v>0</v>
      </c>
      <c r="AZ52"/>
      <c r="BA52"/>
    </row>
    <row r="53" spans="1:53" x14ac:dyDescent="0.25">
      <c r="A53" t="s">
        <v>73</v>
      </c>
      <c r="B53" t="s">
        <v>7</v>
      </c>
      <c r="C53" t="s">
        <v>217</v>
      </c>
      <c r="D53">
        <v>6.06</v>
      </c>
      <c r="E53">
        <v>17.2</v>
      </c>
      <c r="F53">
        <v>13.828215999999999</v>
      </c>
      <c r="H53">
        <v>22.799040000000002</v>
      </c>
      <c r="I53">
        <v>49.987200000000001</v>
      </c>
      <c r="J53" t="s">
        <v>63</v>
      </c>
      <c r="K53" s="40" t="s">
        <v>25</v>
      </c>
      <c r="L53">
        <v>5</v>
      </c>
      <c r="M53" s="4">
        <v>3.5443880000000001</v>
      </c>
      <c r="N53" s="4">
        <v>17.112324999999998</v>
      </c>
      <c r="O53" s="4">
        <v>5.7911999999999999</v>
      </c>
      <c r="P53" s="4">
        <v>3.5356800000000002</v>
      </c>
      <c r="Q53" s="4">
        <v>4.5720000000000001</v>
      </c>
      <c r="T53" s="5">
        <v>1</v>
      </c>
      <c r="U53" s="4">
        <v>1.35128</v>
      </c>
      <c r="W53" s="4">
        <v>2.592978553949786E-2</v>
      </c>
      <c r="X53" s="5" t="s">
        <v>154</v>
      </c>
      <c r="Y53" s="5">
        <v>80.808618999999993</v>
      </c>
      <c r="Z53" s="5">
        <v>4.7776909999999999</v>
      </c>
      <c r="AA53" s="5">
        <v>2017</v>
      </c>
      <c r="AB53" s="5"/>
      <c r="AC53" s="5" t="s">
        <v>338</v>
      </c>
      <c r="AD53" s="5" t="s">
        <v>339</v>
      </c>
      <c r="AE53" s="5">
        <v>32</v>
      </c>
      <c r="AF53" s="5">
        <v>0</v>
      </c>
      <c r="AG53" s="5">
        <v>6</v>
      </c>
      <c r="AH53" s="5">
        <v>0</v>
      </c>
      <c r="AI53" s="5">
        <v>42954</v>
      </c>
      <c r="AJ53" s="5">
        <v>34</v>
      </c>
      <c r="AK53" s="5">
        <v>0</v>
      </c>
      <c r="AL53" s="5">
        <v>12</v>
      </c>
      <c r="AM53" s="5">
        <v>0</v>
      </c>
      <c r="AN53" s="5">
        <v>42956</v>
      </c>
      <c r="AO53" s="5" t="s">
        <v>512</v>
      </c>
      <c r="AP53" s="5" t="s">
        <v>507</v>
      </c>
      <c r="AQ53" s="4">
        <v>5.6018749999999997</v>
      </c>
      <c r="AR53" s="4">
        <v>16.886666666666667</v>
      </c>
      <c r="AS53" s="4">
        <v>4.78</v>
      </c>
      <c r="AT53" s="4">
        <v>6.16</v>
      </c>
      <c r="AU53" s="4">
        <v>17.760000000000002</v>
      </c>
      <c r="AV53" s="4" t="str">
        <f>VLOOKUP(Table_wsondb08a_UCCE_Temporary_SQL_env_PS_SnorkelCount[[#This Row],[Site]],SummDataTable!A:C,3,FALSE)</f>
        <v>clay</v>
      </c>
      <c r="AW53">
        <f>MAX(Table_wsondb08a_UCCE_Temporary_SQL_env_PS_SnorkelCount[[#This Row],[CohoYOY_Pass1]],Table_wsondb08a_UCCE_Temporary_SQL_env_PS_SnorkelCount[[#This Row],[CohoYOY_Pass2]])</f>
        <v>34</v>
      </c>
      <c r="AX53">
        <f>MAX(Table_wsondb08a_UCCE_Temporary_SQL_env_PS_SnorkelCount[[#This Row],[SteelheadYOY_Pass1]],Table_wsondb08a_UCCE_Temporary_SQL_env_PS_SnorkelCount[[#This Row],[SteelheadYOY_Pass2]])</f>
        <v>12</v>
      </c>
      <c r="AY53">
        <f>MAX(Table_wsondb08a_UCCE_Temporary_SQL_env_PS_SnorkelCount[[#This Row],[SteelheadParr_Pass1]],Table_wsondb08a_UCCE_Temporary_SQL_env_PS_SnorkelCount[[#This Row],[SteelheadParr_Pass2]])</f>
        <v>0</v>
      </c>
      <c r="AZ53"/>
      <c r="BA53"/>
    </row>
    <row r="54" spans="1:53" x14ac:dyDescent="0.25">
      <c r="A54" t="s">
        <v>67</v>
      </c>
      <c r="B54" t="s">
        <v>4</v>
      </c>
      <c r="C54" t="s">
        <v>214</v>
      </c>
      <c r="D54">
        <v>6.65</v>
      </c>
      <c r="E54">
        <v>16.600000000000001</v>
      </c>
      <c r="F54">
        <v>10.210440999999999</v>
      </c>
      <c r="H54">
        <v>28.590240000000001</v>
      </c>
      <c r="I54">
        <v>51.816000000000003</v>
      </c>
      <c r="J54" t="s">
        <v>63</v>
      </c>
      <c r="K54" s="40" t="s">
        <v>25</v>
      </c>
      <c r="L54">
        <v>5</v>
      </c>
      <c r="M54" s="4">
        <v>2.3317199999999998</v>
      </c>
      <c r="N54" s="4">
        <v>15.3162</v>
      </c>
      <c r="O54" s="4">
        <v>2.7431999999999999</v>
      </c>
      <c r="P54" s="4">
        <v>9.4488000000000003</v>
      </c>
      <c r="Q54" s="4">
        <v>2.7431999999999999</v>
      </c>
      <c r="T54" s="5">
        <v>1</v>
      </c>
      <c r="U54" s="4">
        <v>1.2192000000000001</v>
      </c>
      <c r="W54" s="4">
        <v>9.9771761732965966E-2</v>
      </c>
      <c r="X54" s="5" t="s">
        <v>154</v>
      </c>
      <c r="Y54" s="5">
        <v>66.664406</v>
      </c>
      <c r="Z54" s="5">
        <v>11.519971999999999</v>
      </c>
      <c r="AA54" s="5">
        <v>2017</v>
      </c>
      <c r="AB54" s="5"/>
      <c r="AC54" s="5" t="s">
        <v>340</v>
      </c>
      <c r="AD54" s="5" t="s">
        <v>341</v>
      </c>
      <c r="AE54" s="5">
        <v>30</v>
      </c>
      <c r="AF54" s="5">
        <v>0</v>
      </c>
      <c r="AG54" s="5">
        <v>28</v>
      </c>
      <c r="AH54" s="5">
        <v>0</v>
      </c>
      <c r="AI54" s="5">
        <v>42954</v>
      </c>
      <c r="AJ54" s="5">
        <v>36</v>
      </c>
      <c r="AK54" s="5">
        <v>0</v>
      </c>
      <c r="AL54" s="5">
        <v>26</v>
      </c>
      <c r="AM54" s="5">
        <v>0</v>
      </c>
      <c r="AN54" s="5">
        <v>42956</v>
      </c>
      <c r="AO54" s="5" t="s">
        <v>512</v>
      </c>
      <c r="AP54" s="5" t="s">
        <v>507</v>
      </c>
      <c r="AQ54" s="4">
        <v>8.9447916666666689</v>
      </c>
      <c r="AR54" s="4">
        <v>17.395416666666662</v>
      </c>
      <c r="AS54" s="4">
        <v>6.65</v>
      </c>
      <c r="AT54" s="4">
        <v>10.7</v>
      </c>
      <c r="AU54" s="4">
        <v>18.78</v>
      </c>
      <c r="AV54" s="4" t="str">
        <f>VLOOKUP(Table_wsondb08a_UCCE_Temporary_SQL_env_PS_SnorkelCount[[#This Row],[Site]],SummDataTable!A:C,3,FALSE)</f>
        <v>bedrock</v>
      </c>
      <c r="AW54">
        <f>MAX(Table_wsondb08a_UCCE_Temporary_SQL_env_PS_SnorkelCount[[#This Row],[CohoYOY_Pass1]],Table_wsondb08a_UCCE_Temporary_SQL_env_PS_SnorkelCount[[#This Row],[CohoYOY_Pass2]])</f>
        <v>36</v>
      </c>
      <c r="AX54">
        <f>MAX(Table_wsondb08a_UCCE_Temporary_SQL_env_PS_SnorkelCount[[#This Row],[SteelheadYOY_Pass1]],Table_wsondb08a_UCCE_Temporary_SQL_env_PS_SnorkelCount[[#This Row],[SteelheadYOY_Pass2]])</f>
        <v>28</v>
      </c>
      <c r="AY54">
        <f>MAX(Table_wsondb08a_UCCE_Temporary_SQL_env_PS_SnorkelCount[[#This Row],[SteelheadParr_Pass1]],Table_wsondb08a_UCCE_Temporary_SQL_env_PS_SnorkelCount[[#This Row],[SteelheadParr_Pass2]])</f>
        <v>0</v>
      </c>
      <c r="AZ54"/>
      <c r="BA54"/>
    </row>
    <row r="55" spans="1:53" x14ac:dyDescent="0.25">
      <c r="A55" t="s">
        <v>50</v>
      </c>
      <c r="B55" t="s">
        <v>0</v>
      </c>
      <c r="C55" t="s">
        <v>212</v>
      </c>
      <c r="D55">
        <v>2.12</v>
      </c>
      <c r="E55">
        <v>15.7</v>
      </c>
      <c r="F55">
        <v>2.6378189999999999</v>
      </c>
      <c r="H55">
        <v>19.293839999999999</v>
      </c>
      <c r="I55">
        <v>64.922399999999996</v>
      </c>
      <c r="J55" t="s">
        <v>45</v>
      </c>
      <c r="K55" s="40" t="s">
        <v>16</v>
      </c>
      <c r="L55">
        <v>5</v>
      </c>
      <c r="M55" s="4">
        <v>1.4706600000000001</v>
      </c>
      <c r="N55" s="4">
        <v>9.2964000000000002</v>
      </c>
      <c r="O55" s="4">
        <v>0</v>
      </c>
      <c r="P55" s="4">
        <v>0</v>
      </c>
      <c r="Q55" s="4">
        <v>0</v>
      </c>
      <c r="T55" s="5">
        <v>1</v>
      </c>
      <c r="U55" s="4">
        <v>0</v>
      </c>
      <c r="X55" s="5" t="s">
        <v>157</v>
      </c>
      <c r="Y55" s="5">
        <v>28.374666999999999</v>
      </c>
      <c r="Z55" s="5">
        <v>0</v>
      </c>
      <c r="AA55" s="5">
        <v>2017</v>
      </c>
      <c r="AB55" s="5"/>
      <c r="AC55" s="5" t="s">
        <v>342</v>
      </c>
      <c r="AD55" s="5" t="s">
        <v>343</v>
      </c>
      <c r="AE55" s="5">
        <v>0</v>
      </c>
      <c r="AF55" s="5">
        <v>0</v>
      </c>
      <c r="AG55" s="5">
        <v>1</v>
      </c>
      <c r="AH55" s="5">
        <v>0</v>
      </c>
      <c r="AI55" s="5">
        <v>42955</v>
      </c>
      <c r="AJ55" s="5">
        <v>0</v>
      </c>
      <c r="AK55" s="5">
        <v>0</v>
      </c>
      <c r="AL55" s="5">
        <v>5</v>
      </c>
      <c r="AM55" s="5">
        <v>0</v>
      </c>
      <c r="AN55" s="5">
        <v>42956</v>
      </c>
      <c r="AO55" s="5" t="s">
        <v>513</v>
      </c>
      <c r="AP55" s="5" t="s">
        <v>507</v>
      </c>
      <c r="AQ55" s="4">
        <v>1.7661458333333322</v>
      </c>
      <c r="AR55" s="4">
        <v>16.012708333333336</v>
      </c>
      <c r="AS55" s="4">
        <v>1.1499999999999999</v>
      </c>
      <c r="AT55" s="4">
        <v>2.29</v>
      </c>
      <c r="AU55" s="4">
        <v>16.48</v>
      </c>
      <c r="AV55" s="4" t="str">
        <f>VLOOKUP(Table_wsondb08a_UCCE_Temporary_SQL_env_PS_SnorkelCount[[#This Row],[Site]],SummDataTable!A:C,3,FALSE)</f>
        <v>alluvial</v>
      </c>
      <c r="AW55">
        <f>MAX(Table_wsondb08a_UCCE_Temporary_SQL_env_PS_SnorkelCount[[#This Row],[CohoYOY_Pass1]],Table_wsondb08a_UCCE_Temporary_SQL_env_PS_SnorkelCount[[#This Row],[CohoYOY_Pass2]])</f>
        <v>0</v>
      </c>
      <c r="AX55">
        <f>MAX(Table_wsondb08a_UCCE_Temporary_SQL_env_PS_SnorkelCount[[#This Row],[SteelheadYOY_Pass1]],Table_wsondb08a_UCCE_Temporary_SQL_env_PS_SnorkelCount[[#This Row],[SteelheadYOY_Pass2]])</f>
        <v>5</v>
      </c>
      <c r="AY55">
        <f>MAX(Table_wsondb08a_UCCE_Temporary_SQL_env_PS_SnorkelCount[[#This Row],[SteelheadParr_Pass1]],Table_wsondb08a_UCCE_Temporary_SQL_env_PS_SnorkelCount[[#This Row],[SteelheadParr_Pass2]])</f>
        <v>0</v>
      </c>
      <c r="AZ55"/>
      <c r="BA55"/>
    </row>
    <row r="56" spans="1:53" x14ac:dyDescent="0.25">
      <c r="A56" t="s">
        <v>50</v>
      </c>
      <c r="B56" t="s">
        <v>1</v>
      </c>
      <c r="C56" t="s">
        <v>211</v>
      </c>
      <c r="D56">
        <v>2.29</v>
      </c>
      <c r="E56">
        <v>16.3</v>
      </c>
      <c r="F56">
        <v>16.628834000000001</v>
      </c>
      <c r="H56">
        <v>25.877520000000001</v>
      </c>
      <c r="I56">
        <v>53.949599999999997</v>
      </c>
      <c r="J56" t="s">
        <v>45</v>
      </c>
      <c r="K56" s="40" t="s">
        <v>16</v>
      </c>
      <c r="L56">
        <v>5</v>
      </c>
      <c r="M56" s="4">
        <v>3.2004000000000001</v>
      </c>
      <c r="N56" s="4">
        <v>20.078700000000001</v>
      </c>
      <c r="O56" s="4">
        <v>0</v>
      </c>
      <c r="P56" s="4">
        <v>8.6867999999999999</v>
      </c>
      <c r="Q56" s="4">
        <v>4.2671999999999999</v>
      </c>
      <c r="S56" s="5" t="s">
        <v>143</v>
      </c>
      <c r="T56" s="5">
        <v>2</v>
      </c>
      <c r="U56" s="4">
        <v>0.95504</v>
      </c>
      <c r="X56" s="5" t="s">
        <v>156</v>
      </c>
      <c r="Y56" s="5">
        <v>82.818378999999993</v>
      </c>
      <c r="Z56" s="5">
        <v>8.2962369999999996</v>
      </c>
      <c r="AA56" s="5">
        <v>2017</v>
      </c>
      <c r="AB56" s="5"/>
      <c r="AC56" s="5" t="s">
        <v>344</v>
      </c>
      <c r="AD56" s="5" t="s">
        <v>345</v>
      </c>
      <c r="AE56" s="5">
        <v>0</v>
      </c>
      <c r="AF56" s="5">
        <v>0</v>
      </c>
      <c r="AG56" s="5">
        <v>5</v>
      </c>
      <c r="AH56" s="5">
        <v>0</v>
      </c>
      <c r="AI56" s="5">
        <v>42955</v>
      </c>
      <c r="AJ56" s="5">
        <v>0</v>
      </c>
      <c r="AK56" s="5">
        <v>0</v>
      </c>
      <c r="AL56" s="5">
        <v>3</v>
      </c>
      <c r="AM56" s="5">
        <v>0</v>
      </c>
      <c r="AN56" s="5">
        <v>42956</v>
      </c>
      <c r="AO56" s="5" t="s">
        <v>513</v>
      </c>
      <c r="AP56" s="5" t="s">
        <v>507</v>
      </c>
      <c r="AQ56" s="4">
        <v>0.79854166666666693</v>
      </c>
      <c r="AR56" s="4">
        <v>16.520833333333336</v>
      </c>
      <c r="AS56" s="4">
        <v>0.13</v>
      </c>
      <c r="AT56" s="4">
        <v>2.42</v>
      </c>
      <c r="AU56" s="4">
        <v>17.28</v>
      </c>
      <c r="AV56" s="4" t="str">
        <f>VLOOKUP(Table_wsondb08a_UCCE_Temporary_SQL_env_PS_SnorkelCount[[#This Row],[Site]],SummDataTable!A:C,3,FALSE)</f>
        <v>alluvial</v>
      </c>
      <c r="AW56">
        <f>MAX(Table_wsondb08a_UCCE_Temporary_SQL_env_PS_SnorkelCount[[#This Row],[CohoYOY_Pass1]],Table_wsondb08a_UCCE_Temporary_SQL_env_PS_SnorkelCount[[#This Row],[CohoYOY_Pass2]])</f>
        <v>0</v>
      </c>
      <c r="AX56">
        <f>MAX(Table_wsondb08a_UCCE_Temporary_SQL_env_PS_SnorkelCount[[#This Row],[SteelheadYOY_Pass1]],Table_wsondb08a_UCCE_Temporary_SQL_env_PS_SnorkelCount[[#This Row],[SteelheadYOY_Pass2]])</f>
        <v>5</v>
      </c>
      <c r="AY56">
        <f>MAX(Table_wsondb08a_UCCE_Temporary_SQL_env_PS_SnorkelCount[[#This Row],[SteelheadParr_Pass1]],Table_wsondb08a_UCCE_Temporary_SQL_env_PS_SnorkelCount[[#This Row],[SteelheadParr_Pass2]])</f>
        <v>0</v>
      </c>
      <c r="AZ56"/>
      <c r="BA56"/>
    </row>
    <row r="57" spans="1:53" x14ac:dyDescent="0.25">
      <c r="A57" t="s">
        <v>50</v>
      </c>
      <c r="B57" t="s">
        <v>2</v>
      </c>
      <c r="C57" t="s">
        <v>468</v>
      </c>
      <c r="D57">
        <v>7.03</v>
      </c>
      <c r="E57">
        <v>16.100000000000001</v>
      </c>
      <c r="F57">
        <v>20.181804</v>
      </c>
      <c r="H57">
        <v>24.444959999999998</v>
      </c>
      <c r="I57">
        <v>48.768000000000001</v>
      </c>
      <c r="J57" t="s">
        <v>45</v>
      </c>
      <c r="K57" s="40" t="s">
        <v>16</v>
      </c>
      <c r="L57">
        <v>5</v>
      </c>
      <c r="M57" s="4">
        <v>4.7625000000000002</v>
      </c>
      <c r="N57" s="4">
        <v>17.3355</v>
      </c>
      <c r="O57" s="4">
        <v>14.3256</v>
      </c>
      <c r="P57" s="4">
        <v>14.9352</v>
      </c>
      <c r="Q57" s="4">
        <v>14.3256</v>
      </c>
      <c r="T57" s="5">
        <v>1</v>
      </c>
      <c r="U57" s="4">
        <v>1.9405600000000001</v>
      </c>
      <c r="W57" s="4">
        <v>0.36145534005533486</v>
      </c>
      <c r="X57" s="5" t="s">
        <v>154</v>
      </c>
      <c r="Y57" s="5">
        <v>116.419072</v>
      </c>
      <c r="Z57" s="5">
        <v>28.982635999999999</v>
      </c>
      <c r="AA57" s="5">
        <v>2017</v>
      </c>
      <c r="AB57" s="5" t="s">
        <v>763</v>
      </c>
      <c r="AC57" s="5" t="s">
        <v>346</v>
      </c>
      <c r="AD57" s="5" t="s">
        <v>347</v>
      </c>
      <c r="AE57" s="5">
        <v>56</v>
      </c>
      <c r="AF57" s="5">
        <v>0</v>
      </c>
      <c r="AG57" s="5">
        <v>8</v>
      </c>
      <c r="AH57" s="5">
        <v>0</v>
      </c>
      <c r="AI57" s="5">
        <v>42955</v>
      </c>
      <c r="AJ57" s="5">
        <v>38</v>
      </c>
      <c r="AK57" s="5">
        <v>0</v>
      </c>
      <c r="AL57" s="5">
        <v>2</v>
      </c>
      <c r="AM57" s="5">
        <v>0</v>
      </c>
      <c r="AN57" s="29">
        <v>42956</v>
      </c>
      <c r="AO57" s="5" t="s">
        <v>513</v>
      </c>
      <c r="AP57" s="5" t="s">
        <v>507</v>
      </c>
      <c r="AQ57" s="4">
        <v>7.3067708333333314</v>
      </c>
      <c r="AR57" s="4">
        <v>16.731874999999999</v>
      </c>
      <c r="AS57" s="4">
        <v>4.7699999999999996</v>
      </c>
      <c r="AT57" s="4">
        <v>8.57</v>
      </c>
      <c r="AU57" s="4">
        <v>17.88</v>
      </c>
      <c r="AV57" s="4" t="str">
        <f>VLOOKUP(Table_wsondb08a_UCCE_Temporary_SQL_env_PS_SnorkelCount[[#This Row],[Site]],SummDataTable!A:C,3,FALSE)</f>
        <v>alluvial</v>
      </c>
      <c r="AW57">
        <f>MAX(Table_wsondb08a_UCCE_Temporary_SQL_env_PS_SnorkelCount[[#This Row],[CohoYOY_Pass1]],Table_wsondb08a_UCCE_Temporary_SQL_env_PS_SnorkelCount[[#This Row],[CohoYOY_Pass2]])</f>
        <v>56</v>
      </c>
      <c r="AX57">
        <f>MAX(Table_wsondb08a_UCCE_Temporary_SQL_env_PS_SnorkelCount[[#This Row],[SteelheadYOY_Pass1]],Table_wsondb08a_UCCE_Temporary_SQL_env_PS_SnorkelCount[[#This Row],[SteelheadYOY_Pass2]])</f>
        <v>8</v>
      </c>
      <c r="AY57">
        <f>MAX(Table_wsondb08a_UCCE_Temporary_SQL_env_PS_SnorkelCount[[#This Row],[SteelheadParr_Pass1]],Table_wsondb08a_UCCE_Temporary_SQL_env_PS_SnorkelCount[[#This Row],[SteelheadParr_Pass2]])</f>
        <v>0</v>
      </c>
      <c r="AZ57"/>
      <c r="BA57"/>
    </row>
    <row r="58" spans="1:53" x14ac:dyDescent="0.25">
      <c r="A58" t="s">
        <v>50</v>
      </c>
      <c r="B58" t="s">
        <v>3</v>
      </c>
      <c r="C58" t="s">
        <v>213</v>
      </c>
      <c r="D58">
        <v>8.5500000000000007</v>
      </c>
      <c r="E58">
        <v>16.2</v>
      </c>
      <c r="F58">
        <v>48.391463999999999</v>
      </c>
      <c r="G58" t="s">
        <v>60</v>
      </c>
      <c r="H58">
        <v>37.490400000000001</v>
      </c>
      <c r="I58">
        <v>93.268799999999999</v>
      </c>
      <c r="J58" t="s">
        <v>45</v>
      </c>
      <c r="K58" s="40" t="s">
        <v>16</v>
      </c>
      <c r="L58">
        <v>5</v>
      </c>
      <c r="M58" s="4">
        <v>5.2120800000000003</v>
      </c>
      <c r="N58" s="4">
        <v>24.765000000000001</v>
      </c>
      <c r="O58" s="4">
        <v>9.7536000000000005</v>
      </c>
      <c r="P58" s="4">
        <v>7.0103999999999997</v>
      </c>
      <c r="Q58" s="4">
        <v>5.7911999999999999</v>
      </c>
      <c r="S58" s="5" t="s">
        <v>142</v>
      </c>
      <c r="T58" s="5">
        <v>2</v>
      </c>
      <c r="U58" s="4">
        <v>2.4180799999999998</v>
      </c>
      <c r="W58" s="4">
        <v>0.31320390845594437</v>
      </c>
      <c r="X58" s="5" t="s">
        <v>154</v>
      </c>
      <c r="Y58" s="5">
        <v>195.40288000000001</v>
      </c>
      <c r="Z58" s="5">
        <v>16.951699999999999</v>
      </c>
      <c r="AA58" s="5">
        <v>2017</v>
      </c>
      <c r="AB58" s="5"/>
      <c r="AC58" s="5" t="s">
        <v>348</v>
      </c>
      <c r="AD58" s="5" t="s">
        <v>349</v>
      </c>
      <c r="AE58" s="5">
        <v>150</v>
      </c>
      <c r="AF58" s="5">
        <v>0</v>
      </c>
      <c r="AG58" s="5">
        <v>18</v>
      </c>
      <c r="AH58" s="5">
        <v>3</v>
      </c>
      <c r="AI58" s="5">
        <v>42955</v>
      </c>
      <c r="AJ58" s="5">
        <v>168</v>
      </c>
      <c r="AK58" s="5">
        <v>0</v>
      </c>
      <c r="AL58" s="5">
        <v>18</v>
      </c>
      <c r="AM58" s="5">
        <v>3</v>
      </c>
      <c r="AN58" s="29">
        <v>42956</v>
      </c>
      <c r="AO58" s="5" t="s">
        <v>513</v>
      </c>
      <c r="AP58" s="5" t="s">
        <v>507</v>
      </c>
      <c r="AQ58" s="4">
        <v>8.568229166666665</v>
      </c>
      <c r="AR58" s="4">
        <v>16.274583333333336</v>
      </c>
      <c r="AS58" s="4">
        <v>7.53</v>
      </c>
      <c r="AT58" s="4">
        <v>9.89</v>
      </c>
      <c r="AU58" s="4">
        <v>16.66</v>
      </c>
      <c r="AV58" s="4" t="str">
        <f>VLOOKUP(Table_wsondb08a_UCCE_Temporary_SQL_env_PS_SnorkelCount[[#This Row],[Site]],SummDataTable!A:C,3,FALSE)</f>
        <v>bedrock</v>
      </c>
      <c r="AW58">
        <f>MAX(Table_wsondb08a_UCCE_Temporary_SQL_env_PS_SnorkelCount[[#This Row],[CohoYOY_Pass1]],Table_wsondb08a_UCCE_Temporary_SQL_env_PS_SnorkelCount[[#This Row],[CohoYOY_Pass2]])</f>
        <v>168</v>
      </c>
      <c r="AX58">
        <f>MAX(Table_wsondb08a_UCCE_Temporary_SQL_env_PS_SnorkelCount[[#This Row],[SteelheadYOY_Pass1]],Table_wsondb08a_UCCE_Temporary_SQL_env_PS_SnorkelCount[[#This Row],[SteelheadYOY_Pass2]])</f>
        <v>18</v>
      </c>
      <c r="AY58">
        <f>MAX(Table_wsondb08a_UCCE_Temporary_SQL_env_PS_SnorkelCount[[#This Row],[SteelheadParr_Pass1]],Table_wsondb08a_UCCE_Temporary_SQL_env_PS_SnorkelCount[[#This Row],[SteelheadParr_Pass2]])</f>
        <v>3</v>
      </c>
      <c r="AZ58"/>
      <c r="BA58"/>
    </row>
    <row r="59" spans="1:53" x14ac:dyDescent="0.25">
      <c r="A59" t="s">
        <v>43</v>
      </c>
      <c r="B59" t="s">
        <v>8</v>
      </c>
      <c r="C59" t="s">
        <v>218</v>
      </c>
      <c r="D59">
        <v>7.2</v>
      </c>
      <c r="E59">
        <v>17.899999999999999</v>
      </c>
      <c r="F59">
        <v>25.803455</v>
      </c>
      <c r="H59">
        <v>41.696640000000002</v>
      </c>
      <c r="I59">
        <v>56.692799999999998</v>
      </c>
      <c r="J59" t="s">
        <v>85</v>
      </c>
      <c r="K59" s="40" t="s">
        <v>31</v>
      </c>
      <c r="L59">
        <v>5</v>
      </c>
      <c r="M59" s="4">
        <v>2.8346399999999998</v>
      </c>
      <c r="N59" s="4">
        <v>21.831299999999999</v>
      </c>
      <c r="O59" s="4">
        <v>7.62</v>
      </c>
      <c r="P59" s="4">
        <v>3.5051999999999999</v>
      </c>
      <c r="Q59" s="4">
        <v>4.5720000000000001</v>
      </c>
      <c r="S59" s="5" t="s">
        <v>142</v>
      </c>
      <c r="T59" s="5">
        <v>2</v>
      </c>
      <c r="U59" s="4">
        <v>1.2192000000000001</v>
      </c>
      <c r="W59" s="4">
        <v>0.37037146774461033</v>
      </c>
      <c r="X59" s="5" t="s">
        <v>154</v>
      </c>
      <c r="Y59" s="5">
        <v>118.194913</v>
      </c>
      <c r="Z59" s="5">
        <v>4.2735380000000003</v>
      </c>
      <c r="AA59" s="5">
        <v>2017</v>
      </c>
      <c r="AB59" s="5"/>
      <c r="AC59" s="5" t="s">
        <v>350</v>
      </c>
      <c r="AD59" s="5" t="s">
        <v>351</v>
      </c>
      <c r="AE59" s="5">
        <v>0</v>
      </c>
      <c r="AF59" s="5">
        <v>0</v>
      </c>
      <c r="AG59" s="5">
        <v>48</v>
      </c>
      <c r="AH59" s="5">
        <v>3</v>
      </c>
      <c r="AI59" s="5">
        <v>42956</v>
      </c>
      <c r="AJ59" s="5">
        <v>0</v>
      </c>
      <c r="AK59" s="5">
        <v>0</v>
      </c>
      <c r="AL59" s="5">
        <v>42</v>
      </c>
      <c r="AM59" s="5">
        <v>0</v>
      </c>
      <c r="AN59" s="5">
        <v>42957</v>
      </c>
      <c r="AO59" s="5" t="s">
        <v>507</v>
      </c>
      <c r="AP59" s="5" t="s">
        <v>509</v>
      </c>
      <c r="AQ59" s="4">
        <v>7.8320833333333333</v>
      </c>
      <c r="AR59" s="4">
        <v>18.735416666666662</v>
      </c>
      <c r="AS59" s="4">
        <v>6.43</v>
      </c>
      <c r="AT59" s="4">
        <v>10.31</v>
      </c>
      <c r="AU59" s="4">
        <v>20.36</v>
      </c>
      <c r="AV59" s="4" t="str">
        <f>VLOOKUP(Table_wsondb08a_UCCE_Temporary_SQL_env_PS_SnorkelCount[[#This Row],[Site]],SummDataTable!A:C,3,FALSE)</f>
        <v>alluvial</v>
      </c>
      <c r="AW59">
        <f>MAX(Table_wsondb08a_UCCE_Temporary_SQL_env_PS_SnorkelCount[[#This Row],[CohoYOY_Pass1]],Table_wsondb08a_UCCE_Temporary_SQL_env_PS_SnorkelCount[[#This Row],[CohoYOY_Pass2]])</f>
        <v>0</v>
      </c>
      <c r="AX59">
        <f>MAX(Table_wsondb08a_UCCE_Temporary_SQL_env_PS_SnorkelCount[[#This Row],[SteelheadYOY_Pass1]],Table_wsondb08a_UCCE_Temporary_SQL_env_PS_SnorkelCount[[#This Row],[SteelheadYOY_Pass2]])</f>
        <v>48</v>
      </c>
      <c r="AY59">
        <f>MAX(Table_wsondb08a_UCCE_Temporary_SQL_env_PS_SnorkelCount[[#This Row],[SteelheadParr_Pass1]],Table_wsondb08a_UCCE_Temporary_SQL_env_PS_SnorkelCount[[#This Row],[SteelheadParr_Pass2]])</f>
        <v>3</v>
      </c>
      <c r="AZ59"/>
      <c r="BA59"/>
    </row>
    <row r="60" spans="1:53" x14ac:dyDescent="0.25">
      <c r="A60" t="s">
        <v>43</v>
      </c>
      <c r="B60" t="s">
        <v>9</v>
      </c>
      <c r="C60" t="s">
        <v>219</v>
      </c>
      <c r="D60">
        <v>6.09</v>
      </c>
      <c r="E60">
        <v>17.600000000000001</v>
      </c>
      <c r="F60">
        <v>19.184856</v>
      </c>
      <c r="H60">
        <v>19.202400000000001</v>
      </c>
      <c r="I60">
        <v>62.484000000000002</v>
      </c>
      <c r="J60" t="s">
        <v>85</v>
      </c>
      <c r="K60" s="40" t="s">
        <v>31</v>
      </c>
      <c r="L60">
        <v>5</v>
      </c>
      <c r="M60" s="4">
        <v>4.0157400000000001</v>
      </c>
      <c r="N60" s="4">
        <v>24.879300000000001</v>
      </c>
      <c r="O60" s="4">
        <v>4.8768000000000002</v>
      </c>
      <c r="P60" s="4">
        <v>9.50976</v>
      </c>
      <c r="Q60" s="4">
        <v>5.4863999999999997</v>
      </c>
      <c r="S60" s="5" t="s">
        <v>142</v>
      </c>
      <c r="T60" s="5">
        <v>2</v>
      </c>
      <c r="U60" s="4">
        <v>3.1597599999999999</v>
      </c>
      <c r="W60" s="4">
        <v>0.3212944873676189</v>
      </c>
      <c r="X60" s="5" t="s">
        <v>154</v>
      </c>
      <c r="Y60" s="5">
        <v>77.111812999999998</v>
      </c>
      <c r="Z60" s="5">
        <v>30.048544</v>
      </c>
      <c r="AA60" s="5">
        <v>2017</v>
      </c>
      <c r="AB60" s="5"/>
      <c r="AC60" s="5" t="s">
        <v>352</v>
      </c>
      <c r="AD60" s="5" t="s">
        <v>353</v>
      </c>
      <c r="AE60" s="5">
        <v>6</v>
      </c>
      <c r="AF60" s="5">
        <v>0</v>
      </c>
      <c r="AG60" s="5">
        <v>30</v>
      </c>
      <c r="AH60" s="5">
        <v>3</v>
      </c>
      <c r="AI60" s="5">
        <v>42956</v>
      </c>
      <c r="AJ60" s="5">
        <v>6</v>
      </c>
      <c r="AK60" s="5">
        <v>0</v>
      </c>
      <c r="AL60" s="5">
        <v>39</v>
      </c>
      <c r="AM60" s="5">
        <v>0</v>
      </c>
      <c r="AN60" s="5">
        <v>42957</v>
      </c>
      <c r="AO60" s="5" t="s">
        <v>507</v>
      </c>
      <c r="AP60" s="5" t="s">
        <v>509</v>
      </c>
      <c r="AQ60" s="4">
        <v>5.9137499999999994</v>
      </c>
      <c r="AR60" s="4">
        <v>18.270833333333329</v>
      </c>
      <c r="AS60" s="4">
        <v>5.7</v>
      </c>
      <c r="AT60" s="4">
        <v>6.14</v>
      </c>
      <c r="AU60" s="4">
        <v>19.32</v>
      </c>
      <c r="AV60" s="4" t="str">
        <f>VLOOKUP(Table_wsondb08a_UCCE_Temporary_SQL_env_PS_SnorkelCount[[#This Row],[Site]],SummDataTable!A:C,3,FALSE)</f>
        <v>alluvial</v>
      </c>
      <c r="AW60">
        <f>MAX(Table_wsondb08a_UCCE_Temporary_SQL_env_PS_SnorkelCount[[#This Row],[CohoYOY_Pass1]],Table_wsondb08a_UCCE_Temporary_SQL_env_PS_SnorkelCount[[#This Row],[CohoYOY_Pass2]])</f>
        <v>6</v>
      </c>
      <c r="AX60">
        <f>MAX(Table_wsondb08a_UCCE_Temporary_SQL_env_PS_SnorkelCount[[#This Row],[SteelheadYOY_Pass1]],Table_wsondb08a_UCCE_Temporary_SQL_env_PS_SnorkelCount[[#This Row],[SteelheadYOY_Pass2]])</f>
        <v>39</v>
      </c>
      <c r="AY60">
        <f>MAX(Table_wsondb08a_UCCE_Temporary_SQL_env_PS_SnorkelCount[[#This Row],[SteelheadParr_Pass1]],Table_wsondb08a_UCCE_Temporary_SQL_env_PS_SnorkelCount[[#This Row],[SteelheadParr_Pass2]])</f>
        <v>3</v>
      </c>
      <c r="AZ60"/>
      <c r="BA60"/>
    </row>
    <row r="61" spans="1:53" x14ac:dyDescent="0.25">
      <c r="A61" t="s">
        <v>43</v>
      </c>
      <c r="B61" t="s">
        <v>10</v>
      </c>
      <c r="C61" t="s">
        <v>220</v>
      </c>
      <c r="D61">
        <v>9.5</v>
      </c>
      <c r="E61">
        <v>18.7</v>
      </c>
      <c r="F61">
        <v>55.670851999999996</v>
      </c>
      <c r="H61">
        <v>33.832799999999999</v>
      </c>
      <c r="I61">
        <v>78.333600000000004</v>
      </c>
      <c r="J61" t="s">
        <v>85</v>
      </c>
      <c r="K61" s="40" t="s">
        <v>31</v>
      </c>
      <c r="L61">
        <v>5</v>
      </c>
      <c r="M61" s="4">
        <v>5.2349399999999999</v>
      </c>
      <c r="N61" s="4">
        <v>31.432500000000001</v>
      </c>
      <c r="O61" s="4">
        <v>13.715999999999999</v>
      </c>
      <c r="P61" s="4">
        <v>3.1699199999999998</v>
      </c>
      <c r="Q61" s="4">
        <v>8.2295999999999996</v>
      </c>
      <c r="S61" s="5" t="s">
        <v>142</v>
      </c>
      <c r="T61" s="5">
        <v>2</v>
      </c>
      <c r="U61" s="4">
        <v>1.5087600000000001</v>
      </c>
      <c r="W61" s="4">
        <v>1.1142560529694558</v>
      </c>
      <c r="X61" s="5" t="s">
        <v>154</v>
      </c>
      <c r="Y61" s="5">
        <v>177.11260200000001</v>
      </c>
      <c r="Z61" s="5">
        <v>4.7826459999999997</v>
      </c>
      <c r="AA61" s="5">
        <v>2017</v>
      </c>
      <c r="AB61" s="5"/>
      <c r="AC61" s="5" t="s">
        <v>354</v>
      </c>
      <c r="AD61" s="5" t="s">
        <v>355</v>
      </c>
      <c r="AE61" s="5">
        <v>136</v>
      </c>
      <c r="AF61" s="5">
        <v>0</v>
      </c>
      <c r="AG61" s="5">
        <v>30</v>
      </c>
      <c r="AH61" s="5">
        <v>0</v>
      </c>
      <c r="AI61" s="5">
        <v>42956</v>
      </c>
      <c r="AJ61" s="5">
        <v>164</v>
      </c>
      <c r="AK61" s="5">
        <v>0</v>
      </c>
      <c r="AL61" s="5">
        <v>32</v>
      </c>
      <c r="AM61" s="5">
        <v>0</v>
      </c>
      <c r="AN61" s="5">
        <v>42957</v>
      </c>
      <c r="AO61" s="5" t="s">
        <v>507</v>
      </c>
      <c r="AP61" s="5" t="s">
        <v>509</v>
      </c>
      <c r="AQ61" s="4">
        <v>8.5929166666666639</v>
      </c>
      <c r="AR61" s="4">
        <v>18.588333333333342</v>
      </c>
      <c r="AS61" s="4">
        <v>7.9</v>
      </c>
      <c r="AT61" s="4">
        <v>9.5299999999999994</v>
      </c>
      <c r="AU61" s="4">
        <v>20.46</v>
      </c>
      <c r="AV61" s="4" t="str">
        <f>VLOOKUP(Table_wsondb08a_UCCE_Temporary_SQL_env_PS_SnorkelCount[[#This Row],[Site]],SummDataTable!A:C,3,FALSE)</f>
        <v>bedrock</v>
      </c>
      <c r="AW61">
        <f>MAX(Table_wsondb08a_UCCE_Temporary_SQL_env_PS_SnorkelCount[[#This Row],[CohoYOY_Pass1]],Table_wsondb08a_UCCE_Temporary_SQL_env_PS_SnorkelCount[[#This Row],[CohoYOY_Pass2]])</f>
        <v>164</v>
      </c>
      <c r="AX61">
        <f>MAX(Table_wsondb08a_UCCE_Temporary_SQL_env_PS_SnorkelCount[[#This Row],[SteelheadYOY_Pass1]],Table_wsondb08a_UCCE_Temporary_SQL_env_PS_SnorkelCount[[#This Row],[SteelheadYOY_Pass2]])</f>
        <v>32</v>
      </c>
      <c r="AY61">
        <f>MAX(Table_wsondb08a_UCCE_Temporary_SQL_env_PS_SnorkelCount[[#This Row],[SteelheadParr_Pass1]],Table_wsondb08a_UCCE_Temporary_SQL_env_PS_SnorkelCount[[#This Row],[SteelheadParr_Pass2]])</f>
        <v>0</v>
      </c>
      <c r="AZ61"/>
      <c r="BA61"/>
    </row>
    <row r="62" spans="1:53" x14ac:dyDescent="0.25">
      <c r="A62" t="s">
        <v>43</v>
      </c>
      <c r="B62" t="s">
        <v>11</v>
      </c>
      <c r="C62" t="s">
        <v>221</v>
      </c>
      <c r="D62">
        <v>8.9499999999999993</v>
      </c>
      <c r="E62">
        <v>18.2</v>
      </c>
      <c r="F62">
        <v>32.696477999999999</v>
      </c>
      <c r="G62" t="s">
        <v>93</v>
      </c>
      <c r="H62">
        <v>19.568159999999999</v>
      </c>
      <c r="I62">
        <v>95.7072</v>
      </c>
      <c r="J62" t="s">
        <v>85</v>
      </c>
      <c r="K62" s="40" t="s">
        <v>31</v>
      </c>
      <c r="L62">
        <v>5</v>
      </c>
      <c r="M62" s="4">
        <v>4.2290999999999999</v>
      </c>
      <c r="N62" s="4">
        <v>39.509700000000002</v>
      </c>
      <c r="O62" s="4">
        <v>12.192</v>
      </c>
      <c r="P62" s="4">
        <v>12.86256</v>
      </c>
      <c r="Q62" s="4">
        <v>6.7055999999999996</v>
      </c>
      <c r="S62" s="5" t="s">
        <v>142</v>
      </c>
      <c r="T62" s="5">
        <v>2</v>
      </c>
      <c r="U62" s="4">
        <v>3.4239199999999999</v>
      </c>
      <c r="W62" s="4">
        <v>0.47133082504836149</v>
      </c>
      <c r="X62" s="5" t="s">
        <v>154</v>
      </c>
      <c r="Y62" s="5">
        <v>82.755669999999995</v>
      </c>
      <c r="Z62" s="5">
        <v>44.040356000000003</v>
      </c>
      <c r="AA62" s="5">
        <v>2017</v>
      </c>
      <c r="AB62" s="5"/>
      <c r="AC62" s="5" t="s">
        <v>356</v>
      </c>
      <c r="AD62" s="5" t="s">
        <v>357</v>
      </c>
      <c r="AE62" s="5">
        <v>86</v>
      </c>
      <c r="AF62" s="5">
        <v>0</v>
      </c>
      <c r="AG62" s="5">
        <v>14</v>
      </c>
      <c r="AH62" s="5">
        <v>0</v>
      </c>
      <c r="AI62" s="5">
        <v>42956</v>
      </c>
      <c r="AJ62" s="5">
        <v>154</v>
      </c>
      <c r="AK62" s="5">
        <v>0</v>
      </c>
      <c r="AL62" s="5">
        <v>12</v>
      </c>
      <c r="AM62" s="5">
        <v>0</v>
      </c>
      <c r="AN62" s="5">
        <v>42957</v>
      </c>
      <c r="AO62" s="5" t="s">
        <v>507</v>
      </c>
      <c r="AP62" s="5" t="s">
        <v>509</v>
      </c>
      <c r="AQ62" s="4">
        <v>8.4893750000000008</v>
      </c>
      <c r="AR62" s="4">
        <v>17.423750000000002</v>
      </c>
      <c r="AS62" s="4">
        <v>7.72</v>
      </c>
      <c r="AT62" s="4">
        <v>9.0399999999999991</v>
      </c>
      <c r="AU62" s="4">
        <v>18.440000000000001</v>
      </c>
      <c r="AV62" s="4" t="str">
        <f>VLOOKUP(Table_wsondb08a_UCCE_Temporary_SQL_env_PS_SnorkelCount[[#This Row],[Site]],SummDataTable!A:C,3,FALSE)</f>
        <v>bedrock</v>
      </c>
      <c r="AW62">
        <f>MAX(Table_wsondb08a_UCCE_Temporary_SQL_env_PS_SnorkelCount[[#This Row],[CohoYOY_Pass1]],Table_wsondb08a_UCCE_Temporary_SQL_env_PS_SnorkelCount[[#This Row],[CohoYOY_Pass2]])</f>
        <v>154</v>
      </c>
      <c r="AX62">
        <f>MAX(Table_wsondb08a_UCCE_Temporary_SQL_env_PS_SnorkelCount[[#This Row],[SteelheadYOY_Pass1]],Table_wsondb08a_UCCE_Temporary_SQL_env_PS_SnorkelCount[[#This Row],[SteelheadYOY_Pass2]])</f>
        <v>14</v>
      </c>
      <c r="AY62">
        <f>MAX(Table_wsondb08a_UCCE_Temporary_SQL_env_PS_SnorkelCount[[#This Row],[SteelheadParr_Pass1]],Table_wsondb08a_UCCE_Temporary_SQL_env_PS_SnorkelCount[[#This Row],[SteelheadParr_Pass2]])</f>
        <v>0</v>
      </c>
      <c r="AZ62"/>
      <c r="BA62"/>
    </row>
    <row r="63" spans="1:53" x14ac:dyDescent="0.25">
      <c r="A63" t="s">
        <v>68</v>
      </c>
      <c r="B63" t="s">
        <v>4</v>
      </c>
      <c r="C63" t="s">
        <v>214</v>
      </c>
      <c r="D63">
        <v>6.76</v>
      </c>
      <c r="E63">
        <v>16.3</v>
      </c>
      <c r="F63">
        <v>9.7734279999999991</v>
      </c>
      <c r="H63">
        <v>28.590240000000001</v>
      </c>
      <c r="I63">
        <v>53.34</v>
      </c>
      <c r="J63" t="s">
        <v>63</v>
      </c>
      <c r="K63" s="40" t="s">
        <v>26</v>
      </c>
      <c r="L63">
        <v>6</v>
      </c>
      <c r="M63" s="4">
        <v>2.3736299999999999</v>
      </c>
      <c r="N63" s="4">
        <v>14.4018</v>
      </c>
      <c r="O63" s="4">
        <v>3.3527999999999998</v>
      </c>
      <c r="P63" s="4">
        <v>9.4488000000000003</v>
      </c>
      <c r="Q63" s="4">
        <v>5.1816000000000004</v>
      </c>
      <c r="S63" s="5" t="s">
        <v>142</v>
      </c>
      <c r="T63" s="5">
        <v>2</v>
      </c>
      <c r="U63" s="4">
        <v>1.0058400000000001</v>
      </c>
      <c r="W63" s="4">
        <v>8.9719638525618262E-2</v>
      </c>
      <c r="X63" s="5" t="s">
        <v>154</v>
      </c>
      <c r="Y63" s="5">
        <v>67.862622000000002</v>
      </c>
      <c r="Z63" s="5">
        <v>9.5039770000000008</v>
      </c>
      <c r="AA63" s="5">
        <v>2017</v>
      </c>
      <c r="AB63" s="5"/>
      <c r="AC63" s="5" t="s">
        <v>358</v>
      </c>
      <c r="AD63" s="5" t="s">
        <v>359</v>
      </c>
      <c r="AE63" s="5">
        <v>34</v>
      </c>
      <c r="AF63" s="5">
        <v>0</v>
      </c>
      <c r="AG63" s="5">
        <v>30</v>
      </c>
      <c r="AH63" s="5">
        <v>0</v>
      </c>
      <c r="AI63" s="5">
        <v>42968</v>
      </c>
      <c r="AJ63" s="5">
        <v>36</v>
      </c>
      <c r="AK63" s="5">
        <v>0</v>
      </c>
      <c r="AL63" s="5">
        <v>32</v>
      </c>
      <c r="AM63" s="5">
        <v>0</v>
      </c>
      <c r="AN63" s="5">
        <v>42970</v>
      </c>
      <c r="AO63" s="5" t="s">
        <v>509</v>
      </c>
      <c r="AP63" s="5" t="s">
        <v>507</v>
      </c>
      <c r="AQ63" s="4">
        <v>6.8656249999999988</v>
      </c>
      <c r="AR63" s="4">
        <v>16.512083333333337</v>
      </c>
      <c r="AS63" s="4">
        <v>6.39</v>
      </c>
      <c r="AT63" s="4">
        <v>7.39</v>
      </c>
      <c r="AU63" s="4">
        <v>16.8</v>
      </c>
      <c r="AV63" s="4" t="str">
        <f>VLOOKUP(Table_wsondb08a_UCCE_Temporary_SQL_env_PS_SnorkelCount[[#This Row],[Site]],SummDataTable!A:C,3,FALSE)</f>
        <v>bedrock</v>
      </c>
      <c r="AW63">
        <f>MAX(Table_wsondb08a_UCCE_Temporary_SQL_env_PS_SnorkelCount[[#This Row],[CohoYOY_Pass1]],Table_wsondb08a_UCCE_Temporary_SQL_env_PS_SnorkelCount[[#This Row],[CohoYOY_Pass2]])</f>
        <v>36</v>
      </c>
      <c r="AX63">
        <f>MAX(Table_wsondb08a_UCCE_Temporary_SQL_env_PS_SnorkelCount[[#This Row],[SteelheadYOY_Pass1]],Table_wsondb08a_UCCE_Temporary_SQL_env_PS_SnorkelCount[[#This Row],[SteelheadYOY_Pass2]])</f>
        <v>32</v>
      </c>
      <c r="AY63">
        <f>MAX(Table_wsondb08a_UCCE_Temporary_SQL_env_PS_SnorkelCount[[#This Row],[SteelheadParr_Pass1]],Table_wsondb08a_UCCE_Temporary_SQL_env_PS_SnorkelCount[[#This Row],[SteelheadParr_Pass2]])</f>
        <v>0</v>
      </c>
      <c r="AZ63"/>
      <c r="BA63"/>
    </row>
    <row r="64" spans="1:53" x14ac:dyDescent="0.25">
      <c r="A64" t="s">
        <v>81</v>
      </c>
      <c r="B64" t="s">
        <v>6</v>
      </c>
      <c r="C64" t="s">
        <v>216</v>
      </c>
      <c r="D64">
        <v>3.99</v>
      </c>
      <c r="E64">
        <v>16.2</v>
      </c>
      <c r="F64">
        <v>8.9179440000000003</v>
      </c>
      <c r="H64">
        <v>14.26464</v>
      </c>
      <c r="I64">
        <v>62.179200000000002</v>
      </c>
      <c r="J64" t="s">
        <v>63</v>
      </c>
      <c r="K64" s="40" t="s">
        <v>26</v>
      </c>
      <c r="L64">
        <v>6</v>
      </c>
      <c r="M64" s="4">
        <v>2.9565600000000001</v>
      </c>
      <c r="N64" s="4">
        <v>21.145499999999998</v>
      </c>
      <c r="O64" s="4">
        <v>3.6576</v>
      </c>
      <c r="P64" s="4">
        <v>5.7607200000000001</v>
      </c>
      <c r="Q64" s="4">
        <v>4.5720000000000001</v>
      </c>
      <c r="S64" s="5" t="s">
        <v>142</v>
      </c>
      <c r="T64" s="5">
        <v>2</v>
      </c>
      <c r="U64" s="4">
        <v>1.05664</v>
      </c>
      <c r="W64" s="4">
        <v>4.0968777311608556E-2</v>
      </c>
      <c r="X64" s="5" t="s">
        <v>154</v>
      </c>
      <c r="Y64" s="5">
        <v>42.174245999999997</v>
      </c>
      <c r="Z64" s="5">
        <v>6.0870030000000002</v>
      </c>
      <c r="AA64" s="5">
        <v>2017</v>
      </c>
      <c r="AB64" s="5" t="s">
        <v>1321</v>
      </c>
      <c r="AC64" s="5" t="s">
        <v>360</v>
      </c>
      <c r="AD64" s="5" t="s">
        <v>361</v>
      </c>
      <c r="AE64" s="5">
        <v>16</v>
      </c>
      <c r="AF64" s="5">
        <v>0</v>
      </c>
      <c r="AG64" s="5">
        <v>6</v>
      </c>
      <c r="AH64" s="5">
        <v>0</v>
      </c>
      <c r="AI64" s="5">
        <v>42968</v>
      </c>
      <c r="AJ64" s="5">
        <v>16</v>
      </c>
      <c r="AK64" s="5">
        <v>0</v>
      </c>
      <c r="AL64" s="5">
        <v>8</v>
      </c>
      <c r="AM64" s="5">
        <v>0</v>
      </c>
      <c r="AN64" s="29">
        <v>42970</v>
      </c>
      <c r="AO64" s="5" t="s">
        <v>509</v>
      </c>
      <c r="AP64" s="5" t="s">
        <v>507</v>
      </c>
      <c r="AQ64" s="4">
        <v>4.1475</v>
      </c>
      <c r="AR64" s="4">
        <v>16.111666666666657</v>
      </c>
      <c r="AS64" s="4">
        <v>3.41</v>
      </c>
      <c r="AT64" s="4">
        <v>4.8899999999999997</v>
      </c>
      <c r="AU64" s="4">
        <v>16.34</v>
      </c>
      <c r="AV64" s="4" t="str">
        <f>VLOOKUP(Table_wsondb08a_UCCE_Temporary_SQL_env_PS_SnorkelCount[[#This Row],[Site]],SummDataTable!A:C,3,FALSE)</f>
        <v>clay</v>
      </c>
      <c r="AW64">
        <f>MAX(Table_wsondb08a_UCCE_Temporary_SQL_env_PS_SnorkelCount[[#This Row],[CohoYOY_Pass1]],Table_wsondb08a_UCCE_Temporary_SQL_env_PS_SnorkelCount[[#This Row],[CohoYOY_Pass2]])</f>
        <v>16</v>
      </c>
      <c r="AX64">
        <f>MAX(Table_wsondb08a_UCCE_Temporary_SQL_env_PS_SnorkelCount[[#This Row],[SteelheadYOY_Pass1]],Table_wsondb08a_UCCE_Temporary_SQL_env_PS_SnorkelCount[[#This Row],[SteelheadYOY_Pass2]])</f>
        <v>8</v>
      </c>
      <c r="AY64">
        <f>MAX(Table_wsondb08a_UCCE_Temporary_SQL_env_PS_SnorkelCount[[#This Row],[SteelheadParr_Pass1]],Table_wsondb08a_UCCE_Temporary_SQL_env_PS_SnorkelCount[[#This Row],[SteelheadParr_Pass2]])</f>
        <v>0</v>
      </c>
      <c r="AZ64"/>
      <c r="BA64"/>
    </row>
    <row r="65" spans="1:53" x14ac:dyDescent="0.25">
      <c r="A65" t="s">
        <v>74</v>
      </c>
      <c r="B65" t="s">
        <v>5</v>
      </c>
      <c r="C65" t="s">
        <v>215</v>
      </c>
      <c r="D65">
        <v>7.33</v>
      </c>
      <c r="E65">
        <v>16.399999999999999</v>
      </c>
      <c r="F65">
        <v>13.876973</v>
      </c>
      <c r="G65" t="s">
        <v>75</v>
      </c>
      <c r="H65">
        <v>16.48968</v>
      </c>
      <c r="I65">
        <v>58.8264</v>
      </c>
      <c r="J65" t="s">
        <v>63</v>
      </c>
      <c r="K65" s="40" t="s">
        <v>26</v>
      </c>
      <c r="L65">
        <v>6</v>
      </c>
      <c r="M65" s="4">
        <v>4.3738799999999998</v>
      </c>
      <c r="N65" s="4">
        <v>19.240500000000001</v>
      </c>
      <c r="O65" s="4">
        <v>5.7911999999999999</v>
      </c>
      <c r="P65" s="4">
        <v>3.8404799999999999</v>
      </c>
      <c r="Q65" s="4">
        <v>0</v>
      </c>
      <c r="S65" s="5" t="s">
        <v>142</v>
      </c>
      <c r="T65" s="5">
        <v>2</v>
      </c>
      <c r="U65" s="4">
        <v>1.6865600000000001</v>
      </c>
      <c r="W65" s="4">
        <v>6.8883135340710416E-2</v>
      </c>
      <c r="X65" s="5" t="s">
        <v>155</v>
      </c>
      <c r="Y65" s="5">
        <v>72.123851000000002</v>
      </c>
      <c r="Z65" s="5">
        <v>6.4771970000000003</v>
      </c>
      <c r="AA65" s="5">
        <v>2017</v>
      </c>
      <c r="AB65" s="5"/>
      <c r="AC65" s="5" t="s">
        <v>362</v>
      </c>
      <c r="AD65" s="5" t="s">
        <v>363</v>
      </c>
      <c r="AE65" s="5">
        <v>69</v>
      </c>
      <c r="AF65" s="5">
        <v>0</v>
      </c>
      <c r="AG65" s="5">
        <v>24</v>
      </c>
      <c r="AH65" s="5">
        <v>0</v>
      </c>
      <c r="AI65" s="5">
        <v>42968</v>
      </c>
      <c r="AJ65" s="5">
        <v>38</v>
      </c>
      <c r="AK65" s="5">
        <v>0</v>
      </c>
      <c r="AL65" s="5">
        <v>22</v>
      </c>
      <c r="AM65" s="5">
        <v>2</v>
      </c>
      <c r="AN65" s="5">
        <v>42970</v>
      </c>
      <c r="AO65" s="5" t="s">
        <v>509</v>
      </c>
      <c r="AP65" s="5" t="s">
        <v>507</v>
      </c>
      <c r="AQ65" s="4">
        <v>7.0131249999999978</v>
      </c>
      <c r="AR65" s="4">
        <v>16.437291666666663</v>
      </c>
      <c r="AS65" s="4">
        <v>6.36</v>
      </c>
      <c r="AT65" s="4">
        <v>7.91</v>
      </c>
      <c r="AU65" s="4">
        <v>16.88</v>
      </c>
      <c r="AV65" s="4" t="str">
        <f>VLOOKUP(Table_wsondb08a_UCCE_Temporary_SQL_env_PS_SnorkelCount[[#This Row],[Site]],SummDataTable!A:C,3,FALSE)</f>
        <v>alluvial</v>
      </c>
      <c r="AW65">
        <f>MAX(Table_wsondb08a_UCCE_Temporary_SQL_env_PS_SnorkelCount[[#This Row],[CohoYOY_Pass1]],Table_wsondb08a_UCCE_Temporary_SQL_env_PS_SnorkelCount[[#This Row],[CohoYOY_Pass2]])</f>
        <v>69</v>
      </c>
      <c r="AX65">
        <f>MAX(Table_wsondb08a_UCCE_Temporary_SQL_env_PS_SnorkelCount[[#This Row],[SteelheadYOY_Pass1]],Table_wsondb08a_UCCE_Temporary_SQL_env_PS_SnorkelCount[[#This Row],[SteelheadYOY_Pass2]])</f>
        <v>24</v>
      </c>
      <c r="AY65">
        <f>MAX(Table_wsondb08a_UCCE_Temporary_SQL_env_PS_SnorkelCount[[#This Row],[SteelheadParr_Pass1]],Table_wsondb08a_UCCE_Temporary_SQL_env_PS_SnorkelCount[[#This Row],[SteelheadParr_Pass2]])</f>
        <v>2</v>
      </c>
      <c r="AZ65"/>
      <c r="BA65"/>
    </row>
    <row r="66" spans="1:53" x14ac:dyDescent="0.25">
      <c r="A66" t="s">
        <v>74</v>
      </c>
      <c r="B66" t="s">
        <v>7</v>
      </c>
      <c r="C66" t="s">
        <v>217</v>
      </c>
      <c r="D66">
        <v>6.06</v>
      </c>
      <c r="E66">
        <v>16.2</v>
      </c>
      <c r="F66">
        <v>13.574871</v>
      </c>
      <c r="H66">
        <v>22.799040000000002</v>
      </c>
      <c r="I66">
        <v>51.816000000000003</v>
      </c>
      <c r="J66" t="s">
        <v>63</v>
      </c>
      <c r="K66" s="40" t="s">
        <v>26</v>
      </c>
      <c r="L66">
        <v>6</v>
      </c>
      <c r="M66" s="4">
        <v>3.6271200000000001</v>
      </c>
      <c r="N66" s="4">
        <v>16.415644</v>
      </c>
      <c r="O66" s="4">
        <v>5.4863999999999997</v>
      </c>
      <c r="P66" s="4">
        <v>3.5356800000000002</v>
      </c>
      <c r="Q66" s="4">
        <v>4.8768000000000002</v>
      </c>
      <c r="S66" s="5" t="s">
        <v>142</v>
      </c>
      <c r="T66" s="5">
        <v>2</v>
      </c>
      <c r="U66" s="4">
        <v>1.35128</v>
      </c>
      <c r="W66" s="4">
        <v>4.5809689899736737E-2</v>
      </c>
      <c r="X66" s="5" t="s">
        <v>154</v>
      </c>
      <c r="Y66" s="5">
        <v>82.694817999999998</v>
      </c>
      <c r="Z66" s="5">
        <v>4.7776909999999999</v>
      </c>
      <c r="AA66" s="5">
        <v>2017</v>
      </c>
      <c r="AB66" s="5" t="s">
        <v>764</v>
      </c>
      <c r="AC66" s="5" t="s">
        <v>364</v>
      </c>
      <c r="AD66" s="5" t="s">
        <v>365</v>
      </c>
      <c r="AE66" s="5">
        <v>51</v>
      </c>
      <c r="AF66" s="5">
        <v>0</v>
      </c>
      <c r="AG66" s="5">
        <v>9</v>
      </c>
      <c r="AH66" s="5">
        <v>3</v>
      </c>
      <c r="AI66" s="5">
        <v>42968</v>
      </c>
      <c r="AJ66" s="5">
        <v>48</v>
      </c>
      <c r="AK66" s="5">
        <v>0</v>
      </c>
      <c r="AL66" s="5">
        <v>12</v>
      </c>
      <c r="AM66" s="5">
        <v>3</v>
      </c>
      <c r="AN66" s="5">
        <v>42970</v>
      </c>
      <c r="AO66" s="5" t="s">
        <v>509</v>
      </c>
      <c r="AP66" s="5" t="s">
        <v>507</v>
      </c>
      <c r="AQ66" s="4">
        <v>5.6515625000000007</v>
      </c>
      <c r="AR66" s="4">
        <v>16.064999999999994</v>
      </c>
      <c r="AS66" s="4">
        <v>4.4000000000000004</v>
      </c>
      <c r="AT66" s="4">
        <v>6.69</v>
      </c>
      <c r="AU66" s="4">
        <v>16.3</v>
      </c>
      <c r="AV66" s="4" t="str">
        <f>VLOOKUP(Table_wsondb08a_UCCE_Temporary_SQL_env_PS_SnorkelCount[[#This Row],[Site]],SummDataTable!A:C,3,FALSE)</f>
        <v>clay</v>
      </c>
      <c r="AW66">
        <f>MAX(Table_wsondb08a_UCCE_Temporary_SQL_env_PS_SnorkelCount[[#This Row],[CohoYOY_Pass1]],Table_wsondb08a_UCCE_Temporary_SQL_env_PS_SnorkelCount[[#This Row],[CohoYOY_Pass2]])</f>
        <v>51</v>
      </c>
      <c r="AX66">
        <f>MAX(Table_wsondb08a_UCCE_Temporary_SQL_env_PS_SnorkelCount[[#This Row],[SteelheadYOY_Pass1]],Table_wsondb08a_UCCE_Temporary_SQL_env_PS_SnorkelCount[[#This Row],[SteelheadYOY_Pass2]])</f>
        <v>12</v>
      </c>
      <c r="AY66">
        <f>MAX(Table_wsondb08a_UCCE_Temporary_SQL_env_PS_SnorkelCount[[#This Row],[SteelheadParr_Pass1]],Table_wsondb08a_UCCE_Temporary_SQL_env_PS_SnorkelCount[[#This Row],[SteelheadParr_Pass2]])</f>
        <v>3</v>
      </c>
      <c r="AZ66"/>
      <c r="BA66"/>
    </row>
    <row r="67" spans="1:53" x14ac:dyDescent="0.25">
      <c r="A67" t="s">
        <v>55</v>
      </c>
      <c r="B67" t="s">
        <v>1</v>
      </c>
      <c r="C67" t="s">
        <v>211</v>
      </c>
      <c r="D67">
        <v>2.5499999999999998</v>
      </c>
      <c r="E67">
        <v>16.2</v>
      </c>
      <c r="F67">
        <v>15.439107</v>
      </c>
      <c r="H67">
        <v>25.877520000000001</v>
      </c>
      <c r="I67">
        <v>53.035200000000003</v>
      </c>
      <c r="J67" t="s">
        <v>45</v>
      </c>
      <c r="K67" s="40" t="s">
        <v>17</v>
      </c>
      <c r="L67">
        <v>6</v>
      </c>
      <c r="M67" s="4">
        <v>3.1699199999999998</v>
      </c>
      <c r="N67" s="4">
        <v>18.821400000000001</v>
      </c>
      <c r="O67" s="4">
        <v>0</v>
      </c>
      <c r="P67" s="4">
        <v>8.2295999999999996</v>
      </c>
      <c r="Q67" s="4">
        <v>3.048</v>
      </c>
      <c r="S67" s="5" t="s">
        <v>143</v>
      </c>
      <c r="T67" s="5">
        <v>2</v>
      </c>
      <c r="U67" s="4">
        <v>0.95504</v>
      </c>
      <c r="X67" s="5" t="s">
        <v>157</v>
      </c>
      <c r="Y67" s="5">
        <v>82.029633000000004</v>
      </c>
      <c r="Z67" s="5">
        <v>7.8595930000000003</v>
      </c>
      <c r="AA67" s="5">
        <v>2017</v>
      </c>
      <c r="AB67" s="5"/>
      <c r="AC67" s="5" t="s">
        <v>366</v>
      </c>
      <c r="AD67" s="5" t="s">
        <v>367</v>
      </c>
      <c r="AE67" s="5">
        <v>0</v>
      </c>
      <c r="AF67" s="5">
        <v>0</v>
      </c>
      <c r="AG67" s="5">
        <v>8</v>
      </c>
      <c r="AH67" s="5">
        <v>0</v>
      </c>
      <c r="AI67" s="5">
        <v>42969</v>
      </c>
      <c r="AJ67" s="5">
        <v>0</v>
      </c>
      <c r="AK67" s="5">
        <v>0</v>
      </c>
      <c r="AL67" s="5">
        <v>4</v>
      </c>
      <c r="AM67" s="5">
        <v>2</v>
      </c>
      <c r="AN67" s="29">
        <v>42970</v>
      </c>
      <c r="AO67" s="5" t="s">
        <v>510</v>
      </c>
      <c r="AP67" s="5" t="s">
        <v>507</v>
      </c>
      <c r="AQ67" s="4">
        <v>0.75989583333333333</v>
      </c>
      <c r="AR67" s="4">
        <v>16.301041666666666</v>
      </c>
      <c r="AS67" s="4">
        <v>0</v>
      </c>
      <c r="AT67" s="4">
        <v>2</v>
      </c>
      <c r="AU67" s="4">
        <v>17</v>
      </c>
      <c r="AV67" s="4" t="str">
        <f>VLOOKUP(Table_wsondb08a_UCCE_Temporary_SQL_env_PS_SnorkelCount[[#This Row],[Site]],SummDataTable!A:C,3,FALSE)</f>
        <v>alluvial</v>
      </c>
      <c r="AW67">
        <f>MAX(Table_wsondb08a_UCCE_Temporary_SQL_env_PS_SnorkelCount[[#This Row],[CohoYOY_Pass1]],Table_wsondb08a_UCCE_Temporary_SQL_env_PS_SnorkelCount[[#This Row],[CohoYOY_Pass2]])</f>
        <v>0</v>
      </c>
      <c r="AX67">
        <f>MAX(Table_wsondb08a_UCCE_Temporary_SQL_env_PS_SnorkelCount[[#This Row],[SteelheadYOY_Pass1]],Table_wsondb08a_UCCE_Temporary_SQL_env_PS_SnorkelCount[[#This Row],[SteelheadYOY_Pass2]])</f>
        <v>8</v>
      </c>
      <c r="AY67">
        <f>MAX(Table_wsondb08a_UCCE_Temporary_SQL_env_PS_SnorkelCount[[#This Row],[SteelheadParr_Pass1]],Table_wsondb08a_UCCE_Temporary_SQL_env_PS_SnorkelCount[[#This Row],[SteelheadParr_Pass2]])</f>
        <v>2</v>
      </c>
      <c r="AZ67"/>
      <c r="BA67"/>
    </row>
    <row r="68" spans="1:53" x14ac:dyDescent="0.25">
      <c r="A68" t="s">
        <v>43</v>
      </c>
      <c r="B68" t="s">
        <v>0</v>
      </c>
      <c r="C68" t="s">
        <v>212</v>
      </c>
      <c r="D68">
        <v>1.79</v>
      </c>
      <c r="E68">
        <v>15.5</v>
      </c>
      <c r="F68">
        <v>8.2735000000000003E-2</v>
      </c>
      <c r="H68">
        <v>9.4488000000000003</v>
      </c>
      <c r="I68">
        <v>38.404800000000002</v>
      </c>
      <c r="J68" t="s">
        <v>45</v>
      </c>
      <c r="K68" s="40" t="s">
        <v>17</v>
      </c>
      <c r="L68">
        <v>6</v>
      </c>
      <c r="M68" s="4">
        <v>0.39623999999999998</v>
      </c>
      <c r="N68" s="4">
        <v>2.2098</v>
      </c>
      <c r="O68" s="4">
        <v>0</v>
      </c>
      <c r="P68" s="4">
        <v>0</v>
      </c>
      <c r="Q68" s="4">
        <v>0</v>
      </c>
      <c r="T68" s="5">
        <v>1</v>
      </c>
      <c r="U68" s="4">
        <v>0</v>
      </c>
      <c r="X68" s="5" t="s">
        <v>157</v>
      </c>
      <c r="Y68" s="5">
        <v>3.7439909999999998</v>
      </c>
      <c r="Z68" s="5">
        <v>0</v>
      </c>
      <c r="AA68" s="5">
        <v>2017</v>
      </c>
      <c r="AB68" s="5"/>
      <c r="AC68" s="5" t="s">
        <v>368</v>
      </c>
      <c r="AD68" s="5" t="s">
        <v>369</v>
      </c>
      <c r="AE68" s="5">
        <v>0</v>
      </c>
      <c r="AF68" s="5">
        <v>0</v>
      </c>
      <c r="AG68" s="5">
        <v>3</v>
      </c>
      <c r="AH68" s="5">
        <v>0</v>
      </c>
      <c r="AI68" s="5">
        <v>42969</v>
      </c>
      <c r="AJ68" s="5">
        <v>0</v>
      </c>
      <c r="AK68" s="5">
        <v>0</v>
      </c>
      <c r="AL68" s="5">
        <v>2</v>
      </c>
      <c r="AM68" s="5">
        <v>0</v>
      </c>
      <c r="AN68" s="5">
        <v>42970</v>
      </c>
      <c r="AO68" s="5" t="s">
        <v>510</v>
      </c>
      <c r="AP68" s="5" t="s">
        <v>507</v>
      </c>
      <c r="AQ68" s="4">
        <v>2.1262162162162168</v>
      </c>
      <c r="AR68" s="4">
        <v>15.475135135135128</v>
      </c>
      <c r="AS68" s="4">
        <v>1.79</v>
      </c>
      <c r="AT68" s="4">
        <v>2.5</v>
      </c>
      <c r="AU68" s="4">
        <v>15.62</v>
      </c>
      <c r="AV68" s="4" t="str">
        <f>VLOOKUP(Table_wsondb08a_UCCE_Temporary_SQL_env_PS_SnorkelCount[[#This Row],[Site]],SummDataTable!A:C,3,FALSE)</f>
        <v>alluvial</v>
      </c>
      <c r="AW68">
        <f>MAX(Table_wsondb08a_UCCE_Temporary_SQL_env_PS_SnorkelCount[[#This Row],[CohoYOY_Pass1]],Table_wsondb08a_UCCE_Temporary_SQL_env_PS_SnorkelCount[[#This Row],[CohoYOY_Pass2]])</f>
        <v>0</v>
      </c>
      <c r="AX68">
        <f>MAX(Table_wsondb08a_UCCE_Temporary_SQL_env_PS_SnorkelCount[[#This Row],[SteelheadYOY_Pass1]],Table_wsondb08a_UCCE_Temporary_SQL_env_PS_SnorkelCount[[#This Row],[SteelheadYOY_Pass2]])</f>
        <v>3</v>
      </c>
      <c r="AY68">
        <f>MAX(Table_wsondb08a_UCCE_Temporary_SQL_env_PS_SnorkelCount[[#This Row],[SteelheadParr_Pass1]],Table_wsondb08a_UCCE_Temporary_SQL_env_PS_SnorkelCount[[#This Row],[SteelheadParr_Pass2]])</f>
        <v>0</v>
      </c>
      <c r="AZ68"/>
      <c r="BA68"/>
    </row>
    <row r="69" spans="1:53" x14ac:dyDescent="0.25">
      <c r="A69" t="s">
        <v>43</v>
      </c>
      <c r="B69" t="s">
        <v>2</v>
      </c>
      <c r="C69" t="s">
        <v>468</v>
      </c>
      <c r="D69">
        <v>7.02</v>
      </c>
      <c r="E69">
        <v>15.9</v>
      </c>
      <c r="F69">
        <v>19.47662</v>
      </c>
      <c r="H69">
        <v>24.444959999999998</v>
      </c>
      <c r="I69">
        <v>48.463200000000001</v>
      </c>
      <c r="J69" t="s">
        <v>45</v>
      </c>
      <c r="K69" s="40" t="s">
        <v>17</v>
      </c>
      <c r="L69">
        <v>6</v>
      </c>
      <c r="M69" s="4">
        <v>4.7205899999999996</v>
      </c>
      <c r="N69" s="4">
        <v>16.878299999999999</v>
      </c>
      <c r="O69" s="4">
        <v>15.24</v>
      </c>
      <c r="P69" s="4">
        <v>14.9352</v>
      </c>
      <c r="Q69" s="4">
        <v>11.8872</v>
      </c>
      <c r="T69" s="5">
        <v>1</v>
      </c>
      <c r="U69" s="4">
        <v>1.95072</v>
      </c>
      <c r="W69" s="4">
        <v>0.42816914202996181</v>
      </c>
      <c r="X69" s="5" t="s">
        <v>154</v>
      </c>
      <c r="Y69" s="5">
        <v>115.39458399999999</v>
      </c>
      <c r="Z69" s="5">
        <v>29.134381000000001</v>
      </c>
      <c r="AA69" s="5">
        <v>2017</v>
      </c>
      <c r="AB69" s="5" t="s">
        <v>765</v>
      </c>
      <c r="AC69" s="5" t="s">
        <v>370</v>
      </c>
      <c r="AD69" s="5" t="s">
        <v>371</v>
      </c>
      <c r="AE69" s="5">
        <v>44</v>
      </c>
      <c r="AF69" s="5">
        <v>0</v>
      </c>
      <c r="AG69" s="5">
        <v>4</v>
      </c>
      <c r="AH69" s="5">
        <v>0</v>
      </c>
      <c r="AI69" s="5">
        <v>42969</v>
      </c>
      <c r="AJ69" s="5">
        <v>48</v>
      </c>
      <c r="AK69" s="5">
        <v>0</v>
      </c>
      <c r="AL69" s="5">
        <v>8</v>
      </c>
      <c r="AM69" s="5">
        <v>0</v>
      </c>
      <c r="AN69" s="29">
        <v>42970</v>
      </c>
      <c r="AO69" s="5" t="s">
        <v>510</v>
      </c>
      <c r="AP69" s="5" t="s">
        <v>507</v>
      </c>
      <c r="AQ69" s="4">
        <v>6.1220833333333333</v>
      </c>
      <c r="AR69" s="4">
        <v>16.337499999999995</v>
      </c>
      <c r="AS69" s="4">
        <v>3.3</v>
      </c>
      <c r="AT69" s="4">
        <v>7.45</v>
      </c>
      <c r="AU69" s="4">
        <v>17.3</v>
      </c>
      <c r="AV69" s="4" t="str">
        <f>VLOOKUP(Table_wsondb08a_UCCE_Temporary_SQL_env_PS_SnorkelCount[[#This Row],[Site]],SummDataTable!A:C,3,FALSE)</f>
        <v>alluvial</v>
      </c>
      <c r="AW69">
        <f>MAX(Table_wsondb08a_UCCE_Temporary_SQL_env_PS_SnorkelCount[[#This Row],[CohoYOY_Pass1]],Table_wsondb08a_UCCE_Temporary_SQL_env_PS_SnorkelCount[[#This Row],[CohoYOY_Pass2]])</f>
        <v>48</v>
      </c>
      <c r="AX69">
        <f>MAX(Table_wsondb08a_UCCE_Temporary_SQL_env_PS_SnorkelCount[[#This Row],[SteelheadYOY_Pass1]],Table_wsondb08a_UCCE_Temporary_SQL_env_PS_SnorkelCount[[#This Row],[SteelheadYOY_Pass2]])</f>
        <v>8</v>
      </c>
      <c r="AY69">
        <f>MAX(Table_wsondb08a_UCCE_Temporary_SQL_env_PS_SnorkelCount[[#This Row],[SteelheadParr_Pass1]],Table_wsondb08a_UCCE_Temporary_SQL_env_PS_SnorkelCount[[#This Row],[SteelheadParr_Pass2]])</f>
        <v>0</v>
      </c>
      <c r="AZ69"/>
      <c r="BA69"/>
    </row>
    <row r="70" spans="1:53" x14ac:dyDescent="0.25">
      <c r="A70" t="s">
        <v>43</v>
      </c>
      <c r="B70" t="s">
        <v>3</v>
      </c>
      <c r="C70" t="s">
        <v>213</v>
      </c>
      <c r="D70">
        <v>8.92</v>
      </c>
      <c r="E70">
        <v>16.399999999999999</v>
      </c>
      <c r="F70">
        <v>48.662320999999999</v>
      </c>
      <c r="H70">
        <v>37.490400000000001</v>
      </c>
      <c r="I70">
        <v>95.0976</v>
      </c>
      <c r="J70" t="s">
        <v>45</v>
      </c>
      <c r="K70" s="40" t="s">
        <v>17</v>
      </c>
      <c r="L70">
        <v>6</v>
      </c>
      <c r="M70" s="4">
        <v>5.1854100000000001</v>
      </c>
      <c r="N70" s="4">
        <v>25.031700000000001</v>
      </c>
      <c r="O70" s="4">
        <v>8.8391999999999999</v>
      </c>
      <c r="P70" s="4">
        <v>7.0103999999999997</v>
      </c>
      <c r="Q70" s="4">
        <v>7.62</v>
      </c>
      <c r="S70" s="5" t="s">
        <v>142</v>
      </c>
      <c r="T70" s="5">
        <v>2</v>
      </c>
      <c r="U70" s="4">
        <v>1.7678400000000001</v>
      </c>
      <c r="W70" s="4">
        <v>0.23828582093304682</v>
      </c>
      <c r="X70" s="5" t="s">
        <v>154</v>
      </c>
      <c r="Y70" s="5">
        <v>194.40301099999999</v>
      </c>
      <c r="Z70" s="5">
        <v>12.39326</v>
      </c>
      <c r="AA70" s="5">
        <v>2017</v>
      </c>
      <c r="AB70" s="5"/>
      <c r="AC70" s="5" t="s">
        <v>372</v>
      </c>
      <c r="AD70" s="5" t="s">
        <v>373</v>
      </c>
      <c r="AE70" s="5">
        <v>98</v>
      </c>
      <c r="AF70" s="5">
        <v>0</v>
      </c>
      <c r="AG70" s="5">
        <v>12</v>
      </c>
      <c r="AH70" s="5">
        <v>0</v>
      </c>
      <c r="AI70" s="5">
        <v>42969</v>
      </c>
      <c r="AJ70" s="5">
        <v>86</v>
      </c>
      <c r="AK70" s="5">
        <v>0</v>
      </c>
      <c r="AL70" s="5">
        <v>10</v>
      </c>
      <c r="AM70" s="5">
        <v>0</v>
      </c>
      <c r="AN70" s="5">
        <v>42970</v>
      </c>
      <c r="AO70" s="5" t="s">
        <v>510</v>
      </c>
      <c r="AP70" s="5" t="s">
        <v>507</v>
      </c>
      <c r="AQ70" s="4">
        <v>8.3372916666666708</v>
      </c>
      <c r="AR70" s="4">
        <v>15.926250000000003</v>
      </c>
      <c r="AS70" s="4">
        <v>7.32</v>
      </c>
      <c r="AT70" s="4">
        <v>8.92</v>
      </c>
      <c r="AU70" s="4">
        <v>16.54</v>
      </c>
      <c r="AV70" s="4" t="str">
        <f>VLOOKUP(Table_wsondb08a_UCCE_Temporary_SQL_env_PS_SnorkelCount[[#This Row],[Site]],SummDataTable!A:C,3,FALSE)</f>
        <v>bedrock</v>
      </c>
      <c r="AW70">
        <f>MAX(Table_wsondb08a_UCCE_Temporary_SQL_env_PS_SnorkelCount[[#This Row],[CohoYOY_Pass1]],Table_wsondb08a_UCCE_Temporary_SQL_env_PS_SnorkelCount[[#This Row],[CohoYOY_Pass2]])</f>
        <v>98</v>
      </c>
      <c r="AX70">
        <f>MAX(Table_wsondb08a_UCCE_Temporary_SQL_env_PS_SnorkelCount[[#This Row],[SteelheadYOY_Pass1]],Table_wsondb08a_UCCE_Temporary_SQL_env_PS_SnorkelCount[[#This Row],[SteelheadYOY_Pass2]])</f>
        <v>12</v>
      </c>
      <c r="AY70">
        <f>MAX(Table_wsondb08a_UCCE_Temporary_SQL_env_PS_SnorkelCount[[#This Row],[SteelheadParr_Pass1]],Table_wsondb08a_UCCE_Temporary_SQL_env_PS_SnorkelCount[[#This Row],[SteelheadParr_Pass2]])</f>
        <v>0</v>
      </c>
      <c r="AZ70"/>
      <c r="BA70"/>
    </row>
    <row r="71" spans="1:53" x14ac:dyDescent="0.25">
      <c r="A71" t="s">
        <v>43</v>
      </c>
      <c r="B71" t="s">
        <v>8</v>
      </c>
      <c r="C71" t="s">
        <v>218</v>
      </c>
      <c r="D71">
        <v>7.03</v>
      </c>
      <c r="E71">
        <v>16.8</v>
      </c>
      <c r="F71">
        <v>23.751404000000001</v>
      </c>
      <c r="H71">
        <v>41.696640000000002</v>
      </c>
      <c r="I71">
        <v>55.473599999999998</v>
      </c>
      <c r="J71" t="s">
        <v>85</v>
      </c>
      <c r="K71" s="40" t="s">
        <v>32</v>
      </c>
      <c r="L71">
        <v>6</v>
      </c>
      <c r="M71" s="4">
        <v>2.8155899999999998</v>
      </c>
      <c r="N71" s="4">
        <v>20.231100000000001</v>
      </c>
      <c r="O71" s="4">
        <v>6.7055999999999996</v>
      </c>
      <c r="P71" s="4">
        <v>3.5051999999999999</v>
      </c>
      <c r="Q71" s="4">
        <v>5.4863999999999997</v>
      </c>
      <c r="S71" s="5" t="s">
        <v>142</v>
      </c>
      <c r="T71" s="5">
        <v>2</v>
      </c>
      <c r="U71" s="4">
        <v>1.28016</v>
      </c>
      <c r="W71" s="4">
        <v>0.29294882979411646</v>
      </c>
      <c r="X71" s="5" t="s">
        <v>154</v>
      </c>
      <c r="Y71" s="5">
        <v>117.400592</v>
      </c>
      <c r="Z71" s="5">
        <v>4.487215</v>
      </c>
      <c r="AA71" s="5">
        <v>2017</v>
      </c>
      <c r="AB71" s="5" t="s">
        <v>766</v>
      </c>
      <c r="AC71" s="5" t="s">
        <v>374</v>
      </c>
      <c r="AD71" s="5" t="s">
        <v>375</v>
      </c>
      <c r="AE71" s="5">
        <v>0</v>
      </c>
      <c r="AF71" s="5">
        <v>0</v>
      </c>
      <c r="AG71" s="5">
        <v>98</v>
      </c>
      <c r="AH71" s="5">
        <v>8</v>
      </c>
      <c r="AI71" s="5">
        <v>42970</v>
      </c>
      <c r="AJ71" s="5">
        <v>4</v>
      </c>
      <c r="AK71" s="5">
        <v>0</v>
      </c>
      <c r="AL71" s="5">
        <v>40</v>
      </c>
      <c r="AM71" s="5">
        <v>0</v>
      </c>
      <c r="AN71" s="5">
        <v>42971</v>
      </c>
      <c r="AO71" s="5" t="s">
        <v>507</v>
      </c>
      <c r="AP71" s="5" t="s">
        <v>509</v>
      </c>
      <c r="AQ71" s="4">
        <v>6.9884375000000025</v>
      </c>
      <c r="AR71" s="4">
        <v>17.887499999999996</v>
      </c>
      <c r="AS71" s="4">
        <v>6.16</v>
      </c>
      <c r="AT71" s="4">
        <v>8.6</v>
      </c>
      <c r="AU71" s="4">
        <v>19.64</v>
      </c>
      <c r="AV71" s="4" t="str">
        <f>VLOOKUP(Table_wsondb08a_UCCE_Temporary_SQL_env_PS_SnorkelCount[[#This Row],[Site]],SummDataTable!A:C,3,FALSE)</f>
        <v>alluvial</v>
      </c>
      <c r="AW71">
        <f>MAX(Table_wsondb08a_UCCE_Temporary_SQL_env_PS_SnorkelCount[[#This Row],[CohoYOY_Pass1]],Table_wsondb08a_UCCE_Temporary_SQL_env_PS_SnorkelCount[[#This Row],[CohoYOY_Pass2]])</f>
        <v>4</v>
      </c>
      <c r="AX71">
        <f>MAX(Table_wsondb08a_UCCE_Temporary_SQL_env_PS_SnorkelCount[[#This Row],[SteelheadYOY_Pass1]],Table_wsondb08a_UCCE_Temporary_SQL_env_PS_SnorkelCount[[#This Row],[SteelheadYOY_Pass2]])</f>
        <v>98</v>
      </c>
      <c r="AY71">
        <f>MAX(Table_wsondb08a_UCCE_Temporary_SQL_env_PS_SnorkelCount[[#This Row],[SteelheadParr_Pass1]],Table_wsondb08a_UCCE_Temporary_SQL_env_PS_SnorkelCount[[#This Row],[SteelheadParr_Pass2]])</f>
        <v>8</v>
      </c>
      <c r="AZ71"/>
      <c r="BA71"/>
    </row>
    <row r="72" spans="1:53" x14ac:dyDescent="0.25">
      <c r="A72" t="s">
        <v>43</v>
      </c>
      <c r="B72" t="s">
        <v>9</v>
      </c>
      <c r="C72" t="s">
        <v>219</v>
      </c>
      <c r="D72">
        <v>5.25</v>
      </c>
      <c r="E72">
        <v>16.7</v>
      </c>
      <c r="F72">
        <v>17.898008999999998</v>
      </c>
      <c r="H72">
        <v>19.202400000000001</v>
      </c>
      <c r="I72">
        <v>62.179200000000002</v>
      </c>
      <c r="J72" t="s">
        <v>85</v>
      </c>
      <c r="K72" s="40" t="s">
        <v>32</v>
      </c>
      <c r="L72">
        <v>6</v>
      </c>
      <c r="M72" s="4">
        <v>3.92049</v>
      </c>
      <c r="N72" s="4">
        <v>23.7744</v>
      </c>
      <c r="O72" s="4">
        <v>4.5720000000000001</v>
      </c>
      <c r="P72" s="4">
        <v>9.50976</v>
      </c>
      <c r="Q72" s="4">
        <v>4.8768000000000002</v>
      </c>
      <c r="S72" s="5" t="s">
        <v>142</v>
      </c>
      <c r="T72" s="5">
        <v>2</v>
      </c>
      <c r="U72" s="4">
        <v>2.5196800000000001</v>
      </c>
      <c r="W72" s="4">
        <v>0.17304666172093472</v>
      </c>
      <c r="X72" s="5" t="s">
        <v>154</v>
      </c>
      <c r="Y72" s="5">
        <v>75.282785000000004</v>
      </c>
      <c r="Z72" s="5">
        <v>23.961539999999999</v>
      </c>
      <c r="AA72" s="5">
        <v>2017</v>
      </c>
      <c r="AB72" s="5" t="s">
        <v>767</v>
      </c>
      <c r="AC72" s="5" t="s">
        <v>376</v>
      </c>
      <c r="AD72" s="5" t="s">
        <v>377</v>
      </c>
      <c r="AE72" s="5">
        <v>4</v>
      </c>
      <c r="AF72" s="5">
        <v>0</v>
      </c>
      <c r="AG72" s="5">
        <v>34</v>
      </c>
      <c r="AH72" s="5">
        <v>0</v>
      </c>
      <c r="AI72" s="5">
        <v>42970</v>
      </c>
      <c r="AJ72" s="5">
        <v>6</v>
      </c>
      <c r="AK72" s="5">
        <v>0</v>
      </c>
      <c r="AL72" s="5">
        <v>16</v>
      </c>
      <c r="AM72" s="5">
        <v>0</v>
      </c>
      <c r="AN72" s="5">
        <v>42971</v>
      </c>
      <c r="AO72" s="5" t="s">
        <v>507</v>
      </c>
      <c r="AP72" s="5" t="s">
        <v>509</v>
      </c>
      <c r="AQ72" s="4">
        <v>4.8902083333333328</v>
      </c>
      <c r="AR72" s="4">
        <v>17.247499999999985</v>
      </c>
      <c r="AS72" s="4">
        <v>3.92</v>
      </c>
      <c r="AT72" s="4">
        <v>5.65</v>
      </c>
      <c r="AU72" s="4">
        <v>17.600000000000001</v>
      </c>
      <c r="AV72" s="4" t="str">
        <f>VLOOKUP(Table_wsondb08a_UCCE_Temporary_SQL_env_PS_SnorkelCount[[#This Row],[Site]],SummDataTable!A:C,3,FALSE)</f>
        <v>alluvial</v>
      </c>
      <c r="AW72">
        <f>MAX(Table_wsondb08a_UCCE_Temporary_SQL_env_PS_SnorkelCount[[#This Row],[CohoYOY_Pass1]],Table_wsondb08a_UCCE_Temporary_SQL_env_PS_SnorkelCount[[#This Row],[CohoYOY_Pass2]])</f>
        <v>6</v>
      </c>
      <c r="AX72">
        <f>MAX(Table_wsondb08a_UCCE_Temporary_SQL_env_PS_SnorkelCount[[#This Row],[SteelheadYOY_Pass1]],Table_wsondb08a_UCCE_Temporary_SQL_env_PS_SnorkelCount[[#This Row],[SteelheadYOY_Pass2]])</f>
        <v>34</v>
      </c>
      <c r="AY72">
        <f>MAX(Table_wsondb08a_UCCE_Temporary_SQL_env_PS_SnorkelCount[[#This Row],[SteelheadParr_Pass1]],Table_wsondb08a_UCCE_Temporary_SQL_env_PS_SnorkelCount[[#This Row],[SteelheadParr_Pass2]])</f>
        <v>0</v>
      </c>
      <c r="AZ72"/>
      <c r="BA72"/>
    </row>
    <row r="73" spans="1:53" x14ac:dyDescent="0.25">
      <c r="A73" t="s">
        <v>43</v>
      </c>
      <c r="B73" t="s">
        <v>10</v>
      </c>
      <c r="C73" t="s">
        <v>220</v>
      </c>
      <c r="D73">
        <v>9.8699999999999992</v>
      </c>
      <c r="E73">
        <v>16.899999999999999</v>
      </c>
      <c r="F73">
        <v>54.407494</v>
      </c>
      <c r="H73">
        <v>33.832799999999999</v>
      </c>
      <c r="I73">
        <v>79.552800000000005</v>
      </c>
      <c r="J73" t="s">
        <v>85</v>
      </c>
      <c r="K73" s="40" t="s">
        <v>32</v>
      </c>
      <c r="L73">
        <v>6</v>
      </c>
      <c r="M73" s="4">
        <v>5.2044600000000001</v>
      </c>
      <c r="N73" s="4">
        <v>30.899100000000001</v>
      </c>
      <c r="O73" s="4">
        <v>13.715999999999999</v>
      </c>
      <c r="P73" s="4">
        <v>3.1699199999999998</v>
      </c>
      <c r="Q73" s="4">
        <v>9.4488000000000003</v>
      </c>
      <c r="S73" s="5" t="s">
        <v>142</v>
      </c>
      <c r="T73" s="5">
        <v>2</v>
      </c>
      <c r="U73" s="4">
        <v>1.524</v>
      </c>
      <c r="W73" s="4">
        <v>1.0564291077949155</v>
      </c>
      <c r="X73" s="5" t="s">
        <v>154</v>
      </c>
      <c r="Y73" s="5">
        <v>176.081378</v>
      </c>
      <c r="Z73" s="5">
        <v>4.8309559999999996</v>
      </c>
      <c r="AA73" s="5">
        <v>2017</v>
      </c>
      <c r="AB73" s="5" t="s">
        <v>768</v>
      </c>
      <c r="AC73" s="5" t="s">
        <v>378</v>
      </c>
      <c r="AD73" s="5" t="s">
        <v>379</v>
      </c>
      <c r="AE73" s="5">
        <v>152</v>
      </c>
      <c r="AF73" s="5">
        <v>0</v>
      </c>
      <c r="AG73" s="5">
        <v>50</v>
      </c>
      <c r="AH73" s="5">
        <v>4</v>
      </c>
      <c r="AI73" s="5">
        <v>42970</v>
      </c>
      <c r="AJ73" s="5">
        <v>225</v>
      </c>
      <c r="AK73" s="5">
        <v>0</v>
      </c>
      <c r="AL73" s="5">
        <v>54</v>
      </c>
      <c r="AM73" s="5">
        <v>0</v>
      </c>
      <c r="AN73" s="29">
        <v>42971</v>
      </c>
      <c r="AO73" s="5" t="s">
        <v>507</v>
      </c>
      <c r="AP73" s="5" t="s">
        <v>509</v>
      </c>
      <c r="AQ73" s="4">
        <v>8.8995833333333341</v>
      </c>
      <c r="AR73" s="4">
        <v>17.444999999999997</v>
      </c>
      <c r="AS73" s="4">
        <v>8.2200000000000006</v>
      </c>
      <c r="AT73" s="4">
        <v>9.9700000000000006</v>
      </c>
      <c r="AU73" s="4">
        <v>19.28</v>
      </c>
      <c r="AV73" s="4" t="str">
        <f>VLOOKUP(Table_wsondb08a_UCCE_Temporary_SQL_env_PS_SnorkelCount[[#This Row],[Site]],SummDataTable!A:C,3,FALSE)</f>
        <v>bedrock</v>
      </c>
      <c r="AW73">
        <f>MAX(Table_wsondb08a_UCCE_Temporary_SQL_env_PS_SnorkelCount[[#This Row],[CohoYOY_Pass1]],Table_wsondb08a_UCCE_Temporary_SQL_env_PS_SnorkelCount[[#This Row],[CohoYOY_Pass2]])</f>
        <v>225</v>
      </c>
      <c r="AX73">
        <f>MAX(Table_wsondb08a_UCCE_Temporary_SQL_env_PS_SnorkelCount[[#This Row],[SteelheadYOY_Pass1]],Table_wsondb08a_UCCE_Temporary_SQL_env_PS_SnorkelCount[[#This Row],[SteelheadYOY_Pass2]])</f>
        <v>54</v>
      </c>
      <c r="AY73">
        <f>MAX(Table_wsondb08a_UCCE_Temporary_SQL_env_PS_SnorkelCount[[#This Row],[SteelheadParr_Pass1]],Table_wsondb08a_UCCE_Temporary_SQL_env_PS_SnorkelCount[[#This Row],[SteelheadParr_Pass2]])</f>
        <v>4</v>
      </c>
      <c r="AZ73"/>
      <c r="BA73"/>
    </row>
    <row r="74" spans="1:53" x14ac:dyDescent="0.25">
      <c r="A74" t="s">
        <v>43</v>
      </c>
      <c r="B74" t="s">
        <v>11</v>
      </c>
      <c r="C74" t="s">
        <v>221</v>
      </c>
      <c r="D74">
        <v>9.1999999999999993</v>
      </c>
      <c r="E74">
        <v>16.899999999999999</v>
      </c>
      <c r="F74">
        <v>29.912588</v>
      </c>
      <c r="G74" t="s">
        <v>94</v>
      </c>
      <c r="H74">
        <v>19.568159999999999</v>
      </c>
      <c r="I74">
        <v>94.7928</v>
      </c>
      <c r="J74" t="s">
        <v>85</v>
      </c>
      <c r="K74" s="40" t="s">
        <v>32</v>
      </c>
      <c r="L74">
        <v>6</v>
      </c>
      <c r="M74" s="4">
        <v>4.23672</v>
      </c>
      <c r="N74" s="4">
        <v>36.0807</v>
      </c>
      <c r="O74" s="4">
        <v>6.0960000000000001</v>
      </c>
      <c r="P74" s="4">
        <v>12.86256</v>
      </c>
      <c r="Q74" s="4">
        <v>7.3151999999999999</v>
      </c>
      <c r="S74" s="5" t="s">
        <v>142</v>
      </c>
      <c r="T74" s="5">
        <v>2</v>
      </c>
      <c r="U74" s="4">
        <v>3.7084000000000001</v>
      </c>
      <c r="W74" s="4">
        <v>0.44614944520910244</v>
      </c>
      <c r="X74" s="5" t="s">
        <v>154</v>
      </c>
      <c r="Y74" s="5">
        <v>82.904779000000005</v>
      </c>
      <c r="Z74" s="5">
        <v>47.699494000000001</v>
      </c>
      <c r="AA74" s="5">
        <v>2017</v>
      </c>
      <c r="AB74" s="5" t="s">
        <v>767</v>
      </c>
      <c r="AC74" s="5" t="s">
        <v>380</v>
      </c>
      <c r="AD74" s="5" t="s">
        <v>381</v>
      </c>
      <c r="AE74" s="5">
        <v>86</v>
      </c>
      <c r="AF74" s="5">
        <v>0</v>
      </c>
      <c r="AG74" s="5">
        <v>30</v>
      </c>
      <c r="AH74" s="5">
        <v>2</v>
      </c>
      <c r="AI74" s="5">
        <v>42970</v>
      </c>
      <c r="AJ74" s="5">
        <v>150</v>
      </c>
      <c r="AK74" s="5">
        <v>0</v>
      </c>
      <c r="AL74" s="5">
        <v>24</v>
      </c>
      <c r="AM74" s="5">
        <v>0</v>
      </c>
      <c r="AN74" s="5">
        <v>42971</v>
      </c>
      <c r="AO74" s="5" t="s">
        <v>507</v>
      </c>
      <c r="AP74" s="5" t="s">
        <v>509</v>
      </c>
      <c r="AQ74" s="4">
        <v>8.7578125000000018</v>
      </c>
      <c r="AR74" s="4">
        <v>16.371875000000003</v>
      </c>
      <c r="AS74" s="4">
        <v>8.31</v>
      </c>
      <c r="AT74" s="4">
        <v>9.32</v>
      </c>
      <c r="AU74" s="4">
        <v>17.260000000000002</v>
      </c>
      <c r="AV74" s="4" t="str">
        <f>VLOOKUP(Table_wsondb08a_UCCE_Temporary_SQL_env_PS_SnorkelCount[[#This Row],[Site]],SummDataTable!A:C,3,FALSE)</f>
        <v>bedrock</v>
      </c>
      <c r="AW74">
        <f>MAX(Table_wsondb08a_UCCE_Temporary_SQL_env_PS_SnorkelCount[[#This Row],[CohoYOY_Pass1]],Table_wsondb08a_UCCE_Temporary_SQL_env_PS_SnorkelCount[[#This Row],[CohoYOY_Pass2]])</f>
        <v>150</v>
      </c>
      <c r="AX74">
        <f>MAX(Table_wsondb08a_UCCE_Temporary_SQL_env_PS_SnorkelCount[[#This Row],[SteelheadYOY_Pass1]],Table_wsondb08a_UCCE_Temporary_SQL_env_PS_SnorkelCount[[#This Row],[SteelheadYOY_Pass2]])</f>
        <v>30</v>
      </c>
      <c r="AY74">
        <f>MAX(Table_wsondb08a_UCCE_Temporary_SQL_env_PS_SnorkelCount[[#This Row],[SteelheadParr_Pass1]],Table_wsondb08a_UCCE_Temporary_SQL_env_PS_SnorkelCount[[#This Row],[SteelheadParr_Pass2]])</f>
        <v>2</v>
      </c>
      <c r="AZ74"/>
      <c r="BA74"/>
    </row>
    <row r="75" spans="1:53" x14ac:dyDescent="0.25">
      <c r="A75" t="s">
        <v>76</v>
      </c>
      <c r="B75" t="s">
        <v>5</v>
      </c>
      <c r="C75" t="s">
        <v>215</v>
      </c>
      <c r="D75">
        <v>3.02</v>
      </c>
      <c r="E75">
        <v>18</v>
      </c>
      <c r="F75">
        <v>3.7235849999999999</v>
      </c>
      <c r="G75" t="s">
        <v>77</v>
      </c>
      <c r="H75">
        <v>13.197839999999999</v>
      </c>
      <c r="I75">
        <v>47.244</v>
      </c>
      <c r="J75" t="s">
        <v>63</v>
      </c>
      <c r="K75" s="40" t="s">
        <v>27</v>
      </c>
      <c r="L75">
        <v>7</v>
      </c>
      <c r="M75" s="4">
        <v>2.39649</v>
      </c>
      <c r="N75" s="4">
        <v>11.7729</v>
      </c>
      <c r="O75" s="4">
        <v>0</v>
      </c>
      <c r="P75" s="4">
        <v>0</v>
      </c>
      <c r="Q75" s="4">
        <v>0</v>
      </c>
      <c r="S75" s="5" t="s">
        <v>142</v>
      </c>
      <c r="T75" s="5">
        <v>2</v>
      </c>
      <c r="U75" s="4">
        <v>0</v>
      </c>
      <c r="X75" s="5" t="s">
        <v>157</v>
      </c>
      <c r="Y75" s="5">
        <v>31.628478000000001</v>
      </c>
      <c r="Z75" s="5">
        <v>0</v>
      </c>
      <c r="AA75" s="5">
        <v>2017</v>
      </c>
      <c r="AB75" s="5"/>
      <c r="AC75" s="5" t="s">
        <v>382</v>
      </c>
      <c r="AD75" s="5" t="s">
        <v>383</v>
      </c>
      <c r="AE75" s="5">
        <v>34</v>
      </c>
      <c r="AF75" s="5">
        <v>0</v>
      </c>
      <c r="AG75" s="5">
        <v>28</v>
      </c>
      <c r="AH75" s="5">
        <v>0</v>
      </c>
      <c r="AI75" s="5">
        <v>42983</v>
      </c>
      <c r="AJ75" s="5">
        <v>52</v>
      </c>
      <c r="AK75" s="5">
        <v>0</v>
      </c>
      <c r="AL75" s="5">
        <v>20</v>
      </c>
      <c r="AM75" s="5">
        <v>0</v>
      </c>
      <c r="AN75" s="5">
        <v>42985</v>
      </c>
      <c r="AO75" s="5" t="s">
        <v>514</v>
      </c>
      <c r="AP75" s="5" t="s">
        <v>507</v>
      </c>
      <c r="AQ75" s="4">
        <v>2.2678125000000007</v>
      </c>
      <c r="AR75" s="4">
        <v>19.029999999999994</v>
      </c>
      <c r="AS75" s="4">
        <v>1.55</v>
      </c>
      <c r="AT75" s="4">
        <v>4.12</v>
      </c>
      <c r="AU75" s="4">
        <v>20.6</v>
      </c>
      <c r="AV75" s="4" t="str">
        <f>VLOOKUP(Table_wsondb08a_UCCE_Temporary_SQL_env_PS_SnorkelCount[[#This Row],[Site]],SummDataTable!A:C,3,FALSE)</f>
        <v>alluvial</v>
      </c>
      <c r="AW75">
        <f>MAX(Table_wsondb08a_UCCE_Temporary_SQL_env_PS_SnorkelCount[[#This Row],[CohoYOY_Pass1]],Table_wsondb08a_UCCE_Temporary_SQL_env_PS_SnorkelCount[[#This Row],[CohoYOY_Pass2]])</f>
        <v>52</v>
      </c>
      <c r="AX75">
        <f>MAX(Table_wsondb08a_UCCE_Temporary_SQL_env_PS_SnorkelCount[[#This Row],[SteelheadYOY_Pass1]],Table_wsondb08a_UCCE_Temporary_SQL_env_PS_SnorkelCount[[#This Row],[SteelheadYOY_Pass2]])</f>
        <v>28</v>
      </c>
      <c r="AY75">
        <f>MAX(Table_wsondb08a_UCCE_Temporary_SQL_env_PS_SnorkelCount[[#This Row],[SteelheadParr_Pass1]],Table_wsondb08a_UCCE_Temporary_SQL_env_PS_SnorkelCount[[#This Row],[SteelheadParr_Pass2]])</f>
        <v>0</v>
      </c>
      <c r="AZ75"/>
      <c r="BA75"/>
    </row>
    <row r="76" spans="1:53" x14ac:dyDescent="0.25">
      <c r="A76" t="s">
        <v>69</v>
      </c>
      <c r="B76" t="s">
        <v>4</v>
      </c>
      <c r="C76" t="s">
        <v>214</v>
      </c>
      <c r="D76">
        <v>5.68</v>
      </c>
      <c r="E76">
        <v>18.3</v>
      </c>
      <c r="F76">
        <v>8.9414820000000006</v>
      </c>
      <c r="G76" t="s">
        <v>70</v>
      </c>
      <c r="H76">
        <v>28.590240000000001</v>
      </c>
      <c r="I76">
        <v>54.863999999999997</v>
      </c>
      <c r="J76" t="s">
        <v>63</v>
      </c>
      <c r="K76" s="40" t="s">
        <v>27</v>
      </c>
      <c r="L76">
        <v>7</v>
      </c>
      <c r="M76" s="4">
        <v>2.1831299999999998</v>
      </c>
      <c r="N76" s="4">
        <v>14.3256</v>
      </c>
      <c r="O76" s="4">
        <v>1.524</v>
      </c>
      <c r="P76" s="4">
        <v>9.4488000000000003</v>
      </c>
      <c r="Q76" s="4">
        <v>3.3527999999999998</v>
      </c>
      <c r="S76" s="5" t="s">
        <v>142</v>
      </c>
      <c r="T76" s="5">
        <v>2</v>
      </c>
      <c r="U76" s="4">
        <v>0.94488000000000005</v>
      </c>
      <c r="W76" s="4">
        <v>3.2743235120244928E-2</v>
      </c>
      <c r="X76" s="5" t="s">
        <v>154</v>
      </c>
      <c r="Y76" s="5">
        <v>62.416184000000001</v>
      </c>
      <c r="Z76" s="5">
        <v>8.9279779999999995</v>
      </c>
      <c r="AA76" s="5">
        <v>2017</v>
      </c>
      <c r="AB76" s="5"/>
      <c r="AC76" s="5" t="s">
        <v>384</v>
      </c>
      <c r="AD76" s="5" t="s">
        <v>385</v>
      </c>
      <c r="AE76" s="5">
        <v>30</v>
      </c>
      <c r="AF76" s="5">
        <v>0</v>
      </c>
      <c r="AG76" s="5">
        <v>22</v>
      </c>
      <c r="AH76" s="5">
        <v>2</v>
      </c>
      <c r="AI76" s="5">
        <v>42983</v>
      </c>
      <c r="AJ76" s="5">
        <v>54</v>
      </c>
      <c r="AK76" s="5">
        <v>0</v>
      </c>
      <c r="AL76" s="5">
        <v>54</v>
      </c>
      <c r="AM76" s="5">
        <v>0</v>
      </c>
      <c r="AN76" s="5">
        <v>42985</v>
      </c>
      <c r="AO76" s="5" t="s">
        <v>514</v>
      </c>
      <c r="AP76" s="5" t="s">
        <v>507</v>
      </c>
      <c r="AQ76" s="4">
        <v>5.6721875000000024</v>
      </c>
      <c r="AR76" s="4">
        <v>18.761666666666674</v>
      </c>
      <c r="AS76" s="4">
        <v>0.75</v>
      </c>
      <c r="AT76" s="4">
        <v>8.56</v>
      </c>
      <c r="AU76" s="4">
        <v>19.22</v>
      </c>
      <c r="AV76" s="4" t="str">
        <f>VLOOKUP(Table_wsondb08a_UCCE_Temporary_SQL_env_PS_SnorkelCount[[#This Row],[Site]],SummDataTable!A:C,3,FALSE)</f>
        <v>bedrock</v>
      </c>
      <c r="AW76">
        <f>MAX(Table_wsondb08a_UCCE_Temporary_SQL_env_PS_SnorkelCount[[#This Row],[CohoYOY_Pass1]],Table_wsondb08a_UCCE_Temporary_SQL_env_PS_SnorkelCount[[#This Row],[CohoYOY_Pass2]])</f>
        <v>54</v>
      </c>
      <c r="AX76">
        <f>MAX(Table_wsondb08a_UCCE_Temporary_SQL_env_PS_SnorkelCount[[#This Row],[SteelheadYOY_Pass1]],Table_wsondb08a_UCCE_Temporary_SQL_env_PS_SnorkelCount[[#This Row],[SteelheadYOY_Pass2]])</f>
        <v>54</v>
      </c>
      <c r="AY76">
        <f>MAX(Table_wsondb08a_UCCE_Temporary_SQL_env_PS_SnorkelCount[[#This Row],[SteelheadParr_Pass1]],Table_wsondb08a_UCCE_Temporary_SQL_env_PS_SnorkelCount[[#This Row],[SteelheadParr_Pass2]])</f>
        <v>2</v>
      </c>
      <c r="AZ76"/>
      <c r="BA76"/>
    </row>
    <row r="77" spans="1:53" x14ac:dyDescent="0.25">
      <c r="A77" t="s">
        <v>69</v>
      </c>
      <c r="B77" t="s">
        <v>7</v>
      </c>
      <c r="C77" t="s">
        <v>217</v>
      </c>
      <c r="D77">
        <v>3.81</v>
      </c>
      <c r="E77">
        <v>18.399999999999999</v>
      </c>
      <c r="F77">
        <v>12.009936</v>
      </c>
      <c r="H77">
        <v>22.799040000000002</v>
      </c>
      <c r="I77">
        <v>50.596800000000002</v>
      </c>
      <c r="J77" t="s">
        <v>63</v>
      </c>
      <c r="K77" s="40" t="s">
        <v>27</v>
      </c>
      <c r="L77">
        <v>7</v>
      </c>
      <c r="M77" s="4">
        <v>3.4964909999999998</v>
      </c>
      <c r="N77" s="4">
        <v>15.065807</v>
      </c>
      <c r="O77" s="4">
        <v>4.5720000000000001</v>
      </c>
      <c r="P77" s="4">
        <v>3.5356800000000002</v>
      </c>
      <c r="Q77" s="4">
        <v>3.3527999999999998</v>
      </c>
      <c r="S77" s="5" t="s">
        <v>142</v>
      </c>
      <c r="T77" s="5">
        <v>2</v>
      </c>
      <c r="U77" s="4">
        <v>1.1785600000000001</v>
      </c>
      <c r="W77" s="4">
        <v>1.0869324999999999E-2</v>
      </c>
      <c r="X77" s="5" t="s">
        <v>154</v>
      </c>
      <c r="Y77" s="5">
        <v>79.716610000000003</v>
      </c>
      <c r="Z77" s="5">
        <v>4.1670090000000002</v>
      </c>
      <c r="AA77" s="5">
        <v>2017</v>
      </c>
      <c r="AB77" s="5" t="s">
        <v>769</v>
      </c>
      <c r="AC77" s="5" t="s">
        <v>386</v>
      </c>
      <c r="AD77" s="5" t="s">
        <v>387</v>
      </c>
      <c r="AE77" s="5">
        <v>18</v>
      </c>
      <c r="AF77" s="5">
        <v>0</v>
      </c>
      <c r="AG77" s="5">
        <v>12</v>
      </c>
      <c r="AH77" s="5">
        <v>3</v>
      </c>
      <c r="AI77" s="5">
        <v>42983</v>
      </c>
      <c r="AJ77" s="5">
        <v>39</v>
      </c>
      <c r="AK77" s="5">
        <v>0</v>
      </c>
      <c r="AL77" s="5">
        <v>12</v>
      </c>
      <c r="AM77" s="5">
        <v>6</v>
      </c>
      <c r="AN77" s="5">
        <v>42985</v>
      </c>
      <c r="AO77" s="5" t="s">
        <v>514</v>
      </c>
      <c r="AP77" s="5" t="s">
        <v>507</v>
      </c>
      <c r="AQ77" s="4">
        <v>1.5602083333333336</v>
      </c>
      <c r="AR77" s="4">
        <v>18.544583333333318</v>
      </c>
      <c r="AS77" s="4">
        <v>-0.05</v>
      </c>
      <c r="AT77" s="4">
        <v>5.01</v>
      </c>
      <c r="AU77" s="4">
        <v>18.899999999999999</v>
      </c>
      <c r="AV77" s="4" t="str">
        <f>VLOOKUP(Table_wsondb08a_UCCE_Temporary_SQL_env_PS_SnorkelCount[[#This Row],[Site]],SummDataTable!A:C,3,FALSE)</f>
        <v>clay</v>
      </c>
      <c r="AW77">
        <f>MAX(Table_wsondb08a_UCCE_Temporary_SQL_env_PS_SnorkelCount[[#This Row],[CohoYOY_Pass1]],Table_wsondb08a_UCCE_Temporary_SQL_env_PS_SnorkelCount[[#This Row],[CohoYOY_Pass2]])</f>
        <v>39</v>
      </c>
      <c r="AX77">
        <f>MAX(Table_wsondb08a_UCCE_Temporary_SQL_env_PS_SnorkelCount[[#This Row],[SteelheadYOY_Pass1]],Table_wsondb08a_UCCE_Temporary_SQL_env_PS_SnorkelCount[[#This Row],[SteelheadYOY_Pass2]])</f>
        <v>12</v>
      </c>
      <c r="AY77">
        <f>MAX(Table_wsondb08a_UCCE_Temporary_SQL_env_PS_SnorkelCount[[#This Row],[SteelheadParr_Pass1]],Table_wsondb08a_UCCE_Temporary_SQL_env_PS_SnorkelCount[[#This Row],[SteelheadParr_Pass2]])</f>
        <v>6</v>
      </c>
      <c r="AZ77"/>
      <c r="BA77"/>
    </row>
    <row r="78" spans="1:53" x14ac:dyDescent="0.25">
      <c r="A78" t="s">
        <v>82</v>
      </c>
      <c r="B78" t="s">
        <v>6</v>
      </c>
      <c r="C78" t="s">
        <v>216</v>
      </c>
      <c r="D78">
        <v>1.97</v>
      </c>
      <c r="E78">
        <v>17.3</v>
      </c>
      <c r="F78">
        <v>7.6007939999999996</v>
      </c>
      <c r="G78" t="s">
        <v>83</v>
      </c>
      <c r="H78">
        <v>14.26464</v>
      </c>
      <c r="I78">
        <v>62.179200000000002</v>
      </c>
      <c r="J78" t="s">
        <v>63</v>
      </c>
      <c r="K78" s="40" t="s">
        <v>27</v>
      </c>
      <c r="L78">
        <v>7</v>
      </c>
      <c r="M78" s="4">
        <v>2.7050999999999998</v>
      </c>
      <c r="N78" s="4">
        <v>19.697700000000001</v>
      </c>
      <c r="O78" s="4">
        <v>2.4384000000000001</v>
      </c>
      <c r="P78" s="4">
        <v>5.7607200000000001</v>
      </c>
      <c r="Q78" s="4">
        <v>2.7431999999999999</v>
      </c>
      <c r="S78" s="5" t="s">
        <v>142</v>
      </c>
      <c r="T78" s="5">
        <v>2</v>
      </c>
      <c r="U78" s="4">
        <v>0.73151999999999995</v>
      </c>
      <c r="W78" s="4">
        <v>3.0342567285382835E-3</v>
      </c>
      <c r="X78" s="5" t="s">
        <v>154</v>
      </c>
      <c r="Y78" s="5">
        <v>38.587260999999998</v>
      </c>
      <c r="Z78" s="5">
        <v>4.21408</v>
      </c>
      <c r="AA78" s="5">
        <v>2017</v>
      </c>
      <c r="AB78" s="5" t="s">
        <v>770</v>
      </c>
      <c r="AC78" s="5" t="s">
        <v>388</v>
      </c>
      <c r="AD78" s="5" t="s">
        <v>389</v>
      </c>
      <c r="AE78" s="5">
        <v>12</v>
      </c>
      <c r="AF78" s="5">
        <v>0</v>
      </c>
      <c r="AG78" s="5">
        <v>10</v>
      </c>
      <c r="AH78" s="5">
        <v>0</v>
      </c>
      <c r="AI78" s="5">
        <v>42983</v>
      </c>
      <c r="AJ78" s="5">
        <v>20</v>
      </c>
      <c r="AK78" s="5">
        <v>0</v>
      </c>
      <c r="AL78" s="5">
        <v>22</v>
      </c>
      <c r="AM78" s="5">
        <v>0</v>
      </c>
      <c r="AN78" s="29">
        <v>42985</v>
      </c>
      <c r="AO78" s="5" t="s">
        <v>514</v>
      </c>
      <c r="AP78" s="5" t="s">
        <v>507</v>
      </c>
      <c r="AQ78" s="4">
        <v>0.1569791666666667</v>
      </c>
      <c r="AR78" s="4">
        <v>17.816666666666645</v>
      </c>
      <c r="AS78" s="4">
        <v>-0.01</v>
      </c>
      <c r="AT78" s="4">
        <v>1.45</v>
      </c>
      <c r="AU78" s="4">
        <v>18.059999999999999</v>
      </c>
      <c r="AV78" s="4" t="str">
        <f>VLOOKUP(Table_wsondb08a_UCCE_Temporary_SQL_env_PS_SnorkelCount[[#This Row],[Site]],SummDataTable!A:C,3,FALSE)</f>
        <v>clay</v>
      </c>
      <c r="AW78">
        <f>MAX(Table_wsondb08a_UCCE_Temporary_SQL_env_PS_SnorkelCount[[#This Row],[CohoYOY_Pass1]],Table_wsondb08a_UCCE_Temporary_SQL_env_PS_SnorkelCount[[#This Row],[CohoYOY_Pass2]])</f>
        <v>20</v>
      </c>
      <c r="AX78">
        <f>MAX(Table_wsondb08a_UCCE_Temporary_SQL_env_PS_SnorkelCount[[#This Row],[SteelheadYOY_Pass1]],Table_wsondb08a_UCCE_Temporary_SQL_env_PS_SnorkelCount[[#This Row],[SteelheadYOY_Pass2]])</f>
        <v>22</v>
      </c>
      <c r="AY78">
        <f>MAX(Table_wsondb08a_UCCE_Temporary_SQL_env_PS_SnorkelCount[[#This Row],[SteelheadParr_Pass1]],Table_wsondb08a_UCCE_Temporary_SQL_env_PS_SnorkelCount[[#This Row],[SteelheadParr_Pass2]])</f>
        <v>0</v>
      </c>
      <c r="AZ78"/>
      <c r="BA78"/>
    </row>
    <row r="79" spans="1:53" x14ac:dyDescent="0.25">
      <c r="A79" t="s">
        <v>56</v>
      </c>
      <c r="B79" t="s">
        <v>1</v>
      </c>
      <c r="C79" t="s">
        <v>211</v>
      </c>
      <c r="D79">
        <v>1.29</v>
      </c>
      <c r="E79">
        <v>16.2</v>
      </c>
      <c r="F79">
        <v>2.0434000000000001</v>
      </c>
      <c r="H79">
        <v>18.928080000000001</v>
      </c>
      <c r="I79">
        <v>33.832799999999999</v>
      </c>
      <c r="J79" t="s">
        <v>45</v>
      </c>
      <c r="K79" s="40" t="s">
        <v>18</v>
      </c>
      <c r="L79">
        <v>7</v>
      </c>
      <c r="M79" s="4">
        <v>1.4097</v>
      </c>
      <c r="N79" s="4">
        <v>7.6581000000000001</v>
      </c>
      <c r="O79" s="4">
        <v>0</v>
      </c>
      <c r="P79" s="4">
        <v>0</v>
      </c>
      <c r="Q79" s="4">
        <v>0</v>
      </c>
      <c r="S79" s="5" t="s">
        <v>142</v>
      </c>
      <c r="T79" s="5">
        <v>2</v>
      </c>
      <c r="U79" s="4">
        <v>0</v>
      </c>
      <c r="X79" s="5" t="s">
        <v>157</v>
      </c>
      <c r="Y79" s="5">
        <v>26.682903</v>
      </c>
      <c r="Z79" s="5">
        <v>0</v>
      </c>
      <c r="AA79" s="5">
        <v>2017</v>
      </c>
      <c r="AB79" s="5"/>
      <c r="AC79" s="5" t="s">
        <v>390</v>
      </c>
      <c r="AD79" s="5" t="s">
        <v>391</v>
      </c>
      <c r="AE79" s="5">
        <v>0</v>
      </c>
      <c r="AF79" s="5">
        <v>0</v>
      </c>
      <c r="AG79" s="5">
        <v>7</v>
      </c>
      <c r="AH79" s="5">
        <v>0</v>
      </c>
      <c r="AI79" s="5">
        <v>42984</v>
      </c>
      <c r="AJ79" s="5">
        <v>0</v>
      </c>
      <c r="AK79" s="5">
        <v>0</v>
      </c>
      <c r="AL79" s="5">
        <v>7</v>
      </c>
      <c r="AM79" s="5">
        <v>0</v>
      </c>
      <c r="AN79" s="29">
        <v>42985</v>
      </c>
      <c r="AO79" s="5" t="s">
        <v>509</v>
      </c>
      <c r="AP79" s="5" t="s">
        <v>507</v>
      </c>
      <c r="AQ79" s="4">
        <v>0.38354166666666673</v>
      </c>
      <c r="AR79" s="4">
        <v>16.640416666666667</v>
      </c>
      <c r="AS79" s="4">
        <v>0</v>
      </c>
      <c r="AT79" s="4">
        <v>1.03</v>
      </c>
      <c r="AU79" s="4">
        <v>18.14</v>
      </c>
      <c r="AV79" s="4" t="str">
        <f>VLOOKUP(Table_wsondb08a_UCCE_Temporary_SQL_env_PS_SnorkelCount[[#This Row],[Site]],SummDataTable!A:C,3,FALSE)</f>
        <v>alluvial</v>
      </c>
      <c r="AW79">
        <f>MAX(Table_wsondb08a_UCCE_Temporary_SQL_env_PS_SnorkelCount[[#This Row],[CohoYOY_Pass1]],Table_wsondb08a_UCCE_Temporary_SQL_env_PS_SnorkelCount[[#This Row],[CohoYOY_Pass2]])</f>
        <v>0</v>
      </c>
      <c r="AX79">
        <f>MAX(Table_wsondb08a_UCCE_Temporary_SQL_env_PS_SnorkelCount[[#This Row],[SteelheadYOY_Pass1]],Table_wsondb08a_UCCE_Temporary_SQL_env_PS_SnorkelCount[[#This Row],[SteelheadYOY_Pass2]])</f>
        <v>7</v>
      </c>
      <c r="AY79">
        <f>MAX(Table_wsondb08a_UCCE_Temporary_SQL_env_PS_SnorkelCount[[#This Row],[SteelheadParr_Pass1]],Table_wsondb08a_UCCE_Temporary_SQL_env_PS_SnorkelCount[[#This Row],[SteelheadParr_Pass2]])</f>
        <v>0</v>
      </c>
      <c r="AZ79"/>
      <c r="BA79"/>
    </row>
    <row r="80" spans="1:53" x14ac:dyDescent="0.25">
      <c r="A80" t="s">
        <v>56</v>
      </c>
      <c r="B80" t="s">
        <v>2</v>
      </c>
      <c r="C80" t="s">
        <v>468</v>
      </c>
      <c r="D80">
        <v>5.18</v>
      </c>
      <c r="E80">
        <v>16.600000000000001</v>
      </c>
      <c r="F80">
        <v>17.380941</v>
      </c>
      <c r="H80">
        <v>24.444959999999998</v>
      </c>
      <c r="I80">
        <v>46.329599999999999</v>
      </c>
      <c r="J80" t="s">
        <v>45</v>
      </c>
      <c r="K80" s="40" t="s">
        <v>18</v>
      </c>
      <c r="L80">
        <v>7</v>
      </c>
      <c r="M80" s="4">
        <v>4.5186599999999997</v>
      </c>
      <c r="N80" s="4">
        <v>15.735300000000001</v>
      </c>
      <c r="O80" s="4">
        <v>12.4968</v>
      </c>
      <c r="P80" s="4">
        <v>14.9352</v>
      </c>
      <c r="Q80" s="4">
        <v>10.667999999999999</v>
      </c>
      <c r="S80" s="5" t="s">
        <v>142</v>
      </c>
      <c r="T80" s="5">
        <v>1</v>
      </c>
      <c r="U80" s="4">
        <v>1.8897600000000001</v>
      </c>
      <c r="W80" s="4">
        <v>9.7531936334204636E-2</v>
      </c>
      <c r="X80" s="5" t="s">
        <v>154</v>
      </c>
      <c r="Y80" s="5">
        <v>110.458415</v>
      </c>
      <c r="Z80" s="5">
        <v>28.223931</v>
      </c>
      <c r="AA80" s="5">
        <v>2017</v>
      </c>
      <c r="AB80" s="5" t="s">
        <v>771</v>
      </c>
      <c r="AC80" s="5" t="s">
        <v>392</v>
      </c>
      <c r="AD80" s="5" t="s">
        <v>393</v>
      </c>
      <c r="AE80" s="5">
        <v>48</v>
      </c>
      <c r="AF80" s="5">
        <v>0</v>
      </c>
      <c r="AG80" s="5">
        <v>6</v>
      </c>
      <c r="AH80" s="5">
        <v>0</v>
      </c>
      <c r="AI80" s="5">
        <v>42984</v>
      </c>
      <c r="AJ80" s="5">
        <v>46</v>
      </c>
      <c r="AK80" s="5">
        <v>0</v>
      </c>
      <c r="AL80" s="5">
        <v>6</v>
      </c>
      <c r="AM80" s="5">
        <v>0</v>
      </c>
      <c r="AN80" s="5">
        <v>42985</v>
      </c>
      <c r="AO80" s="5" t="s">
        <v>509</v>
      </c>
      <c r="AP80" s="5" t="s">
        <v>507</v>
      </c>
      <c r="AQ80" s="4">
        <v>2.9688541666666666</v>
      </c>
      <c r="AR80" s="4">
        <v>17.128125000000008</v>
      </c>
      <c r="AS80" s="4">
        <v>-0.05</v>
      </c>
      <c r="AT80" s="4">
        <v>11.15</v>
      </c>
      <c r="AU80" s="4">
        <v>17.68</v>
      </c>
      <c r="AV80" s="4" t="str">
        <f>VLOOKUP(Table_wsondb08a_UCCE_Temporary_SQL_env_PS_SnorkelCount[[#This Row],[Site]],SummDataTable!A:C,3,FALSE)</f>
        <v>alluvial</v>
      </c>
      <c r="AW80">
        <f>MAX(Table_wsondb08a_UCCE_Temporary_SQL_env_PS_SnorkelCount[[#This Row],[CohoYOY_Pass1]],Table_wsondb08a_UCCE_Temporary_SQL_env_PS_SnorkelCount[[#This Row],[CohoYOY_Pass2]])</f>
        <v>48</v>
      </c>
      <c r="AX80">
        <f>MAX(Table_wsondb08a_UCCE_Temporary_SQL_env_PS_SnorkelCount[[#This Row],[SteelheadYOY_Pass1]],Table_wsondb08a_UCCE_Temporary_SQL_env_PS_SnorkelCount[[#This Row],[SteelheadYOY_Pass2]])</f>
        <v>6</v>
      </c>
      <c r="AY80">
        <f>MAX(Table_wsondb08a_UCCE_Temporary_SQL_env_PS_SnorkelCount[[#This Row],[SteelheadParr_Pass1]],Table_wsondb08a_UCCE_Temporary_SQL_env_PS_SnorkelCount[[#This Row],[SteelheadParr_Pass2]])</f>
        <v>0</v>
      </c>
      <c r="AZ80"/>
      <c r="BA80"/>
    </row>
    <row r="81" spans="1:53" x14ac:dyDescent="0.25">
      <c r="A81" t="s">
        <v>56</v>
      </c>
      <c r="B81" t="s">
        <v>3</v>
      </c>
      <c r="C81" t="s">
        <v>213</v>
      </c>
      <c r="D81">
        <v>7.04</v>
      </c>
      <c r="E81">
        <v>17.100000000000001</v>
      </c>
      <c r="F81">
        <v>46.225929999999998</v>
      </c>
      <c r="H81">
        <v>37.490400000000001</v>
      </c>
      <c r="I81">
        <v>96.012</v>
      </c>
      <c r="J81" t="s">
        <v>45</v>
      </c>
      <c r="K81" s="40" t="s">
        <v>18</v>
      </c>
      <c r="L81">
        <v>7</v>
      </c>
      <c r="M81" s="4">
        <v>5.1206399999999999</v>
      </c>
      <c r="N81" s="4">
        <v>24.0792</v>
      </c>
      <c r="O81" s="4">
        <v>7.62</v>
      </c>
      <c r="P81" s="4">
        <v>7.0103999999999997</v>
      </c>
      <c r="Q81" s="4">
        <v>5.7911999999999999</v>
      </c>
      <c r="S81" s="5" t="s">
        <v>142</v>
      </c>
      <c r="T81" s="5">
        <v>2</v>
      </c>
      <c r="U81" s="4">
        <v>1.36144</v>
      </c>
      <c r="W81" s="4">
        <v>9.0917271141186445E-2</v>
      </c>
      <c r="X81" s="5" t="s">
        <v>154</v>
      </c>
      <c r="Y81" s="5">
        <v>191.97475900000001</v>
      </c>
      <c r="Z81" s="5">
        <v>9.5442330000000002</v>
      </c>
      <c r="AA81" s="5">
        <v>2017</v>
      </c>
      <c r="AB81" s="5" t="s">
        <v>772</v>
      </c>
      <c r="AC81" s="5" t="s">
        <v>394</v>
      </c>
      <c r="AD81" s="5" t="s">
        <v>395</v>
      </c>
      <c r="AE81" s="5">
        <v>120</v>
      </c>
      <c r="AF81" s="5">
        <v>0</v>
      </c>
      <c r="AG81" s="5">
        <v>15</v>
      </c>
      <c r="AH81" s="5">
        <v>0</v>
      </c>
      <c r="AI81" s="5">
        <v>42984</v>
      </c>
      <c r="AJ81" s="5">
        <v>82</v>
      </c>
      <c r="AK81" s="5">
        <v>0</v>
      </c>
      <c r="AL81" s="5">
        <v>10</v>
      </c>
      <c r="AM81" s="5">
        <v>2</v>
      </c>
      <c r="AN81" s="29">
        <v>42985</v>
      </c>
      <c r="AO81" s="5" t="s">
        <v>509</v>
      </c>
      <c r="AP81" s="5" t="s">
        <v>507</v>
      </c>
      <c r="AQ81" s="4">
        <v>5.2211458333333338</v>
      </c>
      <c r="AR81" s="4">
        <v>17.53812499999999</v>
      </c>
      <c r="AS81" s="4">
        <v>1.55</v>
      </c>
      <c r="AT81" s="4">
        <v>7.41</v>
      </c>
      <c r="AU81" s="4">
        <v>18.100000000000001</v>
      </c>
      <c r="AV81" s="4" t="str">
        <f>VLOOKUP(Table_wsondb08a_UCCE_Temporary_SQL_env_PS_SnorkelCount[[#This Row],[Site]],SummDataTable!A:C,3,FALSE)</f>
        <v>bedrock</v>
      </c>
      <c r="AW81">
        <f>MAX(Table_wsondb08a_UCCE_Temporary_SQL_env_PS_SnorkelCount[[#This Row],[CohoYOY_Pass1]],Table_wsondb08a_UCCE_Temporary_SQL_env_PS_SnorkelCount[[#This Row],[CohoYOY_Pass2]])</f>
        <v>120</v>
      </c>
      <c r="AX81">
        <f>MAX(Table_wsondb08a_UCCE_Temporary_SQL_env_PS_SnorkelCount[[#This Row],[SteelheadYOY_Pass1]],Table_wsondb08a_UCCE_Temporary_SQL_env_PS_SnorkelCount[[#This Row],[SteelheadYOY_Pass2]])</f>
        <v>15</v>
      </c>
      <c r="AY81">
        <f>MAX(Table_wsondb08a_UCCE_Temporary_SQL_env_PS_SnorkelCount[[#This Row],[SteelheadParr_Pass1]],Table_wsondb08a_UCCE_Temporary_SQL_env_PS_SnorkelCount[[#This Row],[SteelheadParr_Pass2]])</f>
        <v>2</v>
      </c>
      <c r="AZ81"/>
      <c r="BA81"/>
    </row>
    <row r="82" spans="1:53" x14ac:dyDescent="0.25">
      <c r="A82" t="s">
        <v>50</v>
      </c>
      <c r="B82" t="s">
        <v>0</v>
      </c>
      <c r="C82" t="s">
        <v>212</v>
      </c>
      <c r="F82">
        <v>0</v>
      </c>
      <c r="G82" t="s">
        <v>51</v>
      </c>
      <c r="H82">
        <v>0</v>
      </c>
      <c r="I82">
        <v>0</v>
      </c>
      <c r="J82" t="s">
        <v>45</v>
      </c>
      <c r="K82" s="40" t="s">
        <v>18</v>
      </c>
      <c r="L82">
        <v>7</v>
      </c>
      <c r="M82" s="4">
        <v>0</v>
      </c>
      <c r="N82" s="4">
        <v>0</v>
      </c>
      <c r="O82" s="4">
        <v>0</v>
      </c>
      <c r="P82" s="4">
        <v>0</v>
      </c>
      <c r="Q82" s="4">
        <v>0</v>
      </c>
      <c r="T82" s="5">
        <v>1</v>
      </c>
      <c r="U82" s="4">
        <v>0</v>
      </c>
      <c r="X82" s="5"/>
      <c r="Y82" s="5">
        <v>0</v>
      </c>
      <c r="Z82" s="5">
        <v>0</v>
      </c>
      <c r="AA82" s="5">
        <v>2017</v>
      </c>
      <c r="AB82" s="5"/>
      <c r="AC82" s="5" t="s">
        <v>396</v>
      </c>
      <c r="AD82" s="5" t="s">
        <v>397</v>
      </c>
      <c r="AE82" s="5"/>
      <c r="AF82" s="5"/>
      <c r="AG82" s="5"/>
      <c r="AH82" s="5"/>
      <c r="AI82" s="5"/>
      <c r="AJ82" s="5"/>
      <c r="AK82" s="5"/>
      <c r="AL82" s="5"/>
      <c r="AM82" s="5"/>
      <c r="AN82" s="5"/>
      <c r="AO82" s="5"/>
      <c r="AP82" s="5"/>
      <c r="AV82" s="4" t="str">
        <f>VLOOKUP(Table_wsondb08a_UCCE_Temporary_SQL_env_PS_SnorkelCount[[#This Row],[Site]],SummDataTable!A:C,3,FALSE)</f>
        <v>alluvial</v>
      </c>
      <c r="AW82">
        <f>MAX(Table_wsondb08a_UCCE_Temporary_SQL_env_PS_SnorkelCount[[#This Row],[CohoYOY_Pass1]],Table_wsondb08a_UCCE_Temporary_SQL_env_PS_SnorkelCount[[#This Row],[CohoYOY_Pass2]])</f>
        <v>0</v>
      </c>
      <c r="AX82">
        <f>MAX(Table_wsondb08a_UCCE_Temporary_SQL_env_PS_SnorkelCount[[#This Row],[SteelheadYOY_Pass1]],Table_wsondb08a_UCCE_Temporary_SQL_env_PS_SnorkelCount[[#This Row],[SteelheadYOY_Pass2]])</f>
        <v>0</v>
      </c>
      <c r="AY82">
        <f>MAX(Table_wsondb08a_UCCE_Temporary_SQL_env_PS_SnorkelCount[[#This Row],[SteelheadParr_Pass1]],Table_wsondb08a_UCCE_Temporary_SQL_env_PS_SnorkelCount[[#This Row],[SteelheadParr_Pass2]])</f>
        <v>0</v>
      </c>
      <c r="AZ82"/>
      <c r="BA82"/>
    </row>
    <row r="83" spans="1:53" x14ac:dyDescent="0.25">
      <c r="A83" t="s">
        <v>104</v>
      </c>
      <c r="B83" t="s">
        <v>8</v>
      </c>
      <c r="C83" t="s">
        <v>218</v>
      </c>
      <c r="D83">
        <v>6.1</v>
      </c>
      <c r="E83">
        <v>18.100000000000001</v>
      </c>
      <c r="F83">
        <v>23.72598</v>
      </c>
      <c r="H83">
        <v>41.696640000000002</v>
      </c>
      <c r="I83">
        <v>56.083199999999998</v>
      </c>
      <c r="J83" t="s">
        <v>85</v>
      </c>
      <c r="K83" s="40" t="s">
        <v>100</v>
      </c>
      <c r="L83">
        <v>7</v>
      </c>
      <c r="M83" s="4">
        <v>2.82321</v>
      </c>
      <c r="N83" s="4">
        <v>20.154900000000001</v>
      </c>
      <c r="O83" s="4">
        <v>4.8768000000000002</v>
      </c>
      <c r="P83" s="4">
        <v>3.5051999999999999</v>
      </c>
      <c r="Q83" s="4">
        <v>3.6576</v>
      </c>
      <c r="S83" s="5" t="s">
        <v>142</v>
      </c>
      <c r="T83" s="5">
        <v>2</v>
      </c>
      <c r="U83" s="4">
        <v>1.2039599999999999</v>
      </c>
      <c r="W83" s="4">
        <v>0.25210311958045323</v>
      </c>
      <c r="X83" s="5" t="s">
        <v>154</v>
      </c>
      <c r="Y83" s="5">
        <v>117.71832000000001</v>
      </c>
      <c r="Z83" s="5">
        <v>4.2201190000000004</v>
      </c>
      <c r="AA83" s="5">
        <v>2017</v>
      </c>
      <c r="AB83" s="5" t="s">
        <v>773</v>
      </c>
      <c r="AC83" s="5" t="s">
        <v>398</v>
      </c>
      <c r="AD83" s="5" t="s">
        <v>399</v>
      </c>
      <c r="AE83" s="5">
        <v>0</v>
      </c>
      <c r="AF83" s="5">
        <v>0</v>
      </c>
      <c r="AG83" s="5">
        <v>80</v>
      </c>
      <c r="AH83" s="5">
        <v>4</v>
      </c>
      <c r="AI83" s="5">
        <v>42985</v>
      </c>
      <c r="AJ83" s="5">
        <v>4</v>
      </c>
      <c r="AK83" s="5">
        <v>0</v>
      </c>
      <c r="AL83" s="5">
        <v>36</v>
      </c>
      <c r="AM83" s="5">
        <v>0</v>
      </c>
      <c r="AN83" s="29">
        <v>42986</v>
      </c>
      <c r="AO83" s="5" t="s">
        <v>507</v>
      </c>
      <c r="AP83" s="5" t="s">
        <v>509</v>
      </c>
      <c r="AQ83" s="4">
        <v>6.4397916666666672</v>
      </c>
      <c r="AR83" s="4">
        <v>19.09333333333333</v>
      </c>
      <c r="AS83" s="4">
        <v>5.42</v>
      </c>
      <c r="AT83" s="4">
        <v>7.62</v>
      </c>
      <c r="AU83" s="4">
        <v>20.86</v>
      </c>
      <c r="AV83" s="4" t="str">
        <f>VLOOKUP(Table_wsondb08a_UCCE_Temporary_SQL_env_PS_SnorkelCount[[#This Row],[Site]],SummDataTable!A:C,3,FALSE)</f>
        <v>alluvial</v>
      </c>
      <c r="AW83">
        <f>MAX(Table_wsondb08a_UCCE_Temporary_SQL_env_PS_SnorkelCount[[#This Row],[CohoYOY_Pass1]],Table_wsondb08a_UCCE_Temporary_SQL_env_PS_SnorkelCount[[#This Row],[CohoYOY_Pass2]])</f>
        <v>4</v>
      </c>
      <c r="AX83">
        <f>MAX(Table_wsondb08a_UCCE_Temporary_SQL_env_PS_SnorkelCount[[#This Row],[SteelheadYOY_Pass1]],Table_wsondb08a_UCCE_Temporary_SQL_env_PS_SnorkelCount[[#This Row],[SteelheadYOY_Pass2]])</f>
        <v>80</v>
      </c>
      <c r="AY83">
        <f>MAX(Table_wsondb08a_UCCE_Temporary_SQL_env_PS_SnorkelCount[[#This Row],[SteelheadParr_Pass1]],Table_wsondb08a_UCCE_Temporary_SQL_env_PS_SnorkelCount[[#This Row],[SteelheadParr_Pass2]])</f>
        <v>4</v>
      </c>
      <c r="AZ83"/>
      <c r="BA83"/>
    </row>
    <row r="84" spans="1:53" x14ac:dyDescent="0.25">
      <c r="A84" t="s">
        <v>104</v>
      </c>
      <c r="B84" t="s">
        <v>9</v>
      </c>
      <c r="C84" t="s">
        <v>219</v>
      </c>
      <c r="D84">
        <v>2.67</v>
      </c>
      <c r="E84">
        <v>17.600000000000001</v>
      </c>
      <c r="F84">
        <v>18.441838000000001</v>
      </c>
      <c r="H84">
        <v>19.202400000000001</v>
      </c>
      <c r="I84">
        <v>62.788800000000002</v>
      </c>
      <c r="J84" t="s">
        <v>85</v>
      </c>
      <c r="K84" s="40" t="s">
        <v>100</v>
      </c>
      <c r="L84">
        <v>7</v>
      </c>
      <c r="M84" s="4">
        <v>3.9509699999999999</v>
      </c>
      <c r="N84" s="4">
        <v>24.3078</v>
      </c>
      <c r="O84" s="4">
        <v>3.048</v>
      </c>
      <c r="P84" s="4">
        <v>9.50976</v>
      </c>
      <c r="Q84" s="4">
        <v>4.8768000000000002</v>
      </c>
      <c r="S84" s="5" t="s">
        <v>142</v>
      </c>
      <c r="T84" s="5">
        <v>2</v>
      </c>
      <c r="U84" s="4">
        <v>2.2656800000000001</v>
      </c>
      <c r="W84" s="4">
        <v>5.9664427653087597E-2</v>
      </c>
      <c r="X84" s="5" t="s">
        <v>154</v>
      </c>
      <c r="Y84" s="5">
        <v>75.868073999999993</v>
      </c>
      <c r="Z84" s="5">
        <v>21.546063</v>
      </c>
      <c r="AA84" s="5">
        <v>2017</v>
      </c>
      <c r="AB84" s="5" t="s">
        <v>774</v>
      </c>
      <c r="AC84" s="5" t="s">
        <v>400</v>
      </c>
      <c r="AD84" s="5" t="s">
        <v>401</v>
      </c>
      <c r="AE84" s="5">
        <v>3</v>
      </c>
      <c r="AF84" s="5">
        <v>0</v>
      </c>
      <c r="AG84" s="5">
        <v>15</v>
      </c>
      <c r="AH84" s="5">
        <v>0</v>
      </c>
      <c r="AI84" s="5">
        <v>42985</v>
      </c>
      <c r="AJ84" s="5">
        <v>2</v>
      </c>
      <c r="AK84" s="5">
        <v>0</v>
      </c>
      <c r="AL84" s="5">
        <v>10</v>
      </c>
      <c r="AM84" s="5">
        <v>2</v>
      </c>
      <c r="AN84" s="29">
        <v>42986</v>
      </c>
      <c r="AO84" s="5" t="s">
        <v>507</v>
      </c>
      <c r="AP84" s="5" t="s">
        <v>509</v>
      </c>
      <c r="AQ84" s="4">
        <v>1.1803124999999999</v>
      </c>
      <c r="AR84" s="4">
        <v>17.781250000000004</v>
      </c>
      <c r="AS84" s="4">
        <v>0.47</v>
      </c>
      <c r="AT84" s="4">
        <v>2.73</v>
      </c>
      <c r="AU84" s="4">
        <v>17.940000000000001</v>
      </c>
      <c r="AV84" s="4" t="str">
        <f>VLOOKUP(Table_wsondb08a_UCCE_Temporary_SQL_env_PS_SnorkelCount[[#This Row],[Site]],SummDataTable!A:C,3,FALSE)</f>
        <v>alluvial</v>
      </c>
      <c r="AW84">
        <f>MAX(Table_wsondb08a_UCCE_Temporary_SQL_env_PS_SnorkelCount[[#This Row],[CohoYOY_Pass1]],Table_wsondb08a_UCCE_Temporary_SQL_env_PS_SnorkelCount[[#This Row],[CohoYOY_Pass2]])</f>
        <v>3</v>
      </c>
      <c r="AX84">
        <f>MAX(Table_wsondb08a_UCCE_Temporary_SQL_env_PS_SnorkelCount[[#This Row],[SteelheadYOY_Pass1]],Table_wsondb08a_UCCE_Temporary_SQL_env_PS_SnorkelCount[[#This Row],[SteelheadYOY_Pass2]])</f>
        <v>15</v>
      </c>
      <c r="AY84">
        <f>MAX(Table_wsondb08a_UCCE_Temporary_SQL_env_PS_SnorkelCount[[#This Row],[SteelheadParr_Pass1]],Table_wsondb08a_UCCE_Temporary_SQL_env_PS_SnorkelCount[[#This Row],[SteelheadParr_Pass2]])</f>
        <v>2</v>
      </c>
      <c r="AZ84"/>
      <c r="BA84"/>
    </row>
    <row r="85" spans="1:53" x14ac:dyDescent="0.25">
      <c r="A85" t="s">
        <v>104</v>
      </c>
      <c r="B85" t="s">
        <v>10</v>
      </c>
      <c r="C85" t="s">
        <v>220</v>
      </c>
      <c r="D85">
        <v>9.0500000000000007</v>
      </c>
      <c r="E85">
        <v>18.3</v>
      </c>
      <c r="F85">
        <v>50.573129000000002</v>
      </c>
      <c r="H85">
        <v>33.832799999999999</v>
      </c>
      <c r="I85">
        <v>79.552800000000005</v>
      </c>
      <c r="J85" t="s">
        <v>85</v>
      </c>
      <c r="K85" s="40" t="s">
        <v>100</v>
      </c>
      <c r="L85">
        <v>7</v>
      </c>
      <c r="M85" s="4">
        <v>5.0558699999999996</v>
      </c>
      <c r="N85" s="4">
        <v>29.5656</v>
      </c>
      <c r="O85" s="4">
        <v>14.3256</v>
      </c>
      <c r="P85" s="4">
        <v>3.1699199999999998</v>
      </c>
      <c r="Q85" s="4">
        <v>8.2295999999999996</v>
      </c>
      <c r="S85" s="5" t="s">
        <v>142</v>
      </c>
      <c r="T85" s="5">
        <v>2</v>
      </c>
      <c r="U85" s="4">
        <v>1.70688</v>
      </c>
      <c r="W85" s="4">
        <v>0.79017876312356505</v>
      </c>
      <c r="X85" s="5" t="s">
        <v>154</v>
      </c>
      <c r="Y85" s="5">
        <v>171.05416500000001</v>
      </c>
      <c r="Z85" s="5">
        <v>5.4106709999999998</v>
      </c>
      <c r="AA85" s="5">
        <v>2017</v>
      </c>
      <c r="AB85" s="5" t="s">
        <v>1322</v>
      </c>
      <c r="AC85" s="5" t="s">
        <v>402</v>
      </c>
      <c r="AD85" s="5" t="s">
        <v>403</v>
      </c>
      <c r="AE85" s="5">
        <v>136</v>
      </c>
      <c r="AF85" s="5">
        <v>0</v>
      </c>
      <c r="AG85" s="5">
        <v>82</v>
      </c>
      <c r="AH85" s="5">
        <v>0</v>
      </c>
      <c r="AI85" s="5">
        <v>42985</v>
      </c>
      <c r="AJ85" s="5">
        <v>140</v>
      </c>
      <c r="AK85" s="5">
        <v>0</v>
      </c>
      <c r="AL85" s="5">
        <v>36</v>
      </c>
      <c r="AM85" s="5">
        <v>0</v>
      </c>
      <c r="AN85" s="29">
        <v>42986</v>
      </c>
      <c r="AO85" s="5" t="s">
        <v>507</v>
      </c>
      <c r="AP85" s="5" t="s">
        <v>509</v>
      </c>
      <c r="AQ85" s="4">
        <v>8.3185416666666665</v>
      </c>
      <c r="AR85" s="4">
        <v>18.861666666666665</v>
      </c>
      <c r="AS85" s="4">
        <v>7.71</v>
      </c>
      <c r="AT85" s="4">
        <v>9.14</v>
      </c>
      <c r="AU85" s="4">
        <v>20.7</v>
      </c>
      <c r="AV85" s="4" t="str">
        <f>VLOOKUP(Table_wsondb08a_UCCE_Temporary_SQL_env_PS_SnorkelCount[[#This Row],[Site]],SummDataTable!A:C,3,FALSE)</f>
        <v>bedrock</v>
      </c>
      <c r="AW85">
        <f>MAX(Table_wsondb08a_UCCE_Temporary_SQL_env_PS_SnorkelCount[[#This Row],[CohoYOY_Pass1]],Table_wsondb08a_UCCE_Temporary_SQL_env_PS_SnorkelCount[[#This Row],[CohoYOY_Pass2]])</f>
        <v>140</v>
      </c>
      <c r="AX85">
        <f>MAX(Table_wsondb08a_UCCE_Temporary_SQL_env_PS_SnorkelCount[[#This Row],[SteelheadYOY_Pass1]],Table_wsondb08a_UCCE_Temporary_SQL_env_PS_SnorkelCount[[#This Row],[SteelheadYOY_Pass2]])</f>
        <v>82</v>
      </c>
      <c r="AY85">
        <f>MAX(Table_wsondb08a_UCCE_Temporary_SQL_env_PS_SnorkelCount[[#This Row],[SteelheadParr_Pass1]],Table_wsondb08a_UCCE_Temporary_SQL_env_PS_SnorkelCount[[#This Row],[SteelheadParr_Pass2]])</f>
        <v>0</v>
      </c>
      <c r="AZ85"/>
      <c r="BA85"/>
    </row>
    <row r="86" spans="1:53" x14ac:dyDescent="0.25">
      <c r="A86" t="s">
        <v>104</v>
      </c>
      <c r="B86" t="s">
        <v>10</v>
      </c>
      <c r="C86" t="s">
        <v>220</v>
      </c>
      <c r="D86">
        <v>9.0500000000000007</v>
      </c>
      <c r="E86">
        <v>18.3</v>
      </c>
      <c r="F86">
        <v>50.573129000000002</v>
      </c>
      <c r="H86">
        <v>33.832799999999999</v>
      </c>
      <c r="I86">
        <v>79.552800000000005</v>
      </c>
      <c r="J86" t="s">
        <v>85</v>
      </c>
      <c r="K86" s="40" t="s">
        <v>100</v>
      </c>
      <c r="L86">
        <v>7</v>
      </c>
      <c r="M86" s="4">
        <v>5.0558699999999996</v>
      </c>
      <c r="N86" s="4">
        <v>29.5656</v>
      </c>
      <c r="O86" s="4">
        <v>14.3256</v>
      </c>
      <c r="P86" s="4">
        <v>3.1699199999999998</v>
      </c>
      <c r="Q86" s="4">
        <v>8.2295999999999996</v>
      </c>
      <c r="S86" s="5" t="s">
        <v>142</v>
      </c>
      <c r="T86" s="5">
        <v>2</v>
      </c>
      <c r="U86" s="4">
        <v>1.70688</v>
      </c>
      <c r="W86" s="4">
        <v>0.92939642061358874</v>
      </c>
      <c r="X86" s="5" t="s">
        <v>154</v>
      </c>
      <c r="Y86" s="5">
        <v>171.05416500000001</v>
      </c>
      <c r="Z86" s="5">
        <v>5.4106709999999998</v>
      </c>
      <c r="AA86" s="5">
        <v>2017</v>
      </c>
      <c r="AB86" s="5"/>
      <c r="AC86" s="5" t="s">
        <v>402</v>
      </c>
      <c r="AD86" s="5" t="s">
        <v>403</v>
      </c>
      <c r="AE86" s="5">
        <v>136</v>
      </c>
      <c r="AF86" s="5">
        <v>0</v>
      </c>
      <c r="AG86" s="5">
        <v>82</v>
      </c>
      <c r="AH86" s="5">
        <v>0</v>
      </c>
      <c r="AI86" s="5">
        <v>42985</v>
      </c>
      <c r="AJ86" s="5">
        <v>140</v>
      </c>
      <c r="AK86" s="5">
        <v>0</v>
      </c>
      <c r="AL86" s="5">
        <v>36</v>
      </c>
      <c r="AM86" s="5">
        <v>0</v>
      </c>
      <c r="AN86" s="29">
        <v>42986</v>
      </c>
      <c r="AO86" s="5" t="s">
        <v>507</v>
      </c>
      <c r="AP86" s="5" t="s">
        <v>509</v>
      </c>
      <c r="AQ86" s="4">
        <v>8.3185416666666629</v>
      </c>
      <c r="AR86" s="4">
        <v>18.861666666666668</v>
      </c>
      <c r="AS86" s="4">
        <v>7.71</v>
      </c>
      <c r="AT86" s="4">
        <v>9.14</v>
      </c>
      <c r="AU86" s="4">
        <v>20.7</v>
      </c>
      <c r="AV86" s="4" t="str">
        <f>VLOOKUP(Table_wsondb08a_UCCE_Temporary_SQL_env_PS_SnorkelCount[[#This Row],[Site]],SummDataTable!A:C,3,FALSE)</f>
        <v>bedrock</v>
      </c>
      <c r="AW86">
        <f>MAX(Table_wsondb08a_UCCE_Temporary_SQL_env_PS_SnorkelCount[[#This Row],[CohoYOY_Pass1]],Table_wsondb08a_UCCE_Temporary_SQL_env_PS_SnorkelCount[[#This Row],[CohoYOY_Pass2]])</f>
        <v>140</v>
      </c>
      <c r="AX86">
        <f>MAX(Table_wsondb08a_UCCE_Temporary_SQL_env_PS_SnorkelCount[[#This Row],[SteelheadYOY_Pass1]],Table_wsondb08a_UCCE_Temporary_SQL_env_PS_SnorkelCount[[#This Row],[SteelheadYOY_Pass2]])</f>
        <v>82</v>
      </c>
      <c r="AY86">
        <f>MAX(Table_wsondb08a_UCCE_Temporary_SQL_env_PS_SnorkelCount[[#This Row],[SteelheadParr_Pass1]],Table_wsondb08a_UCCE_Temporary_SQL_env_PS_SnorkelCount[[#This Row],[SteelheadParr_Pass2]])</f>
        <v>0</v>
      </c>
      <c r="AZ86"/>
      <c r="BA86"/>
    </row>
    <row r="87" spans="1:53" x14ac:dyDescent="0.25">
      <c r="A87" t="s">
        <v>104</v>
      </c>
      <c r="B87" t="s">
        <v>11</v>
      </c>
      <c r="C87" t="s">
        <v>221</v>
      </c>
      <c r="D87">
        <v>9.1</v>
      </c>
      <c r="E87">
        <v>17.600000000000001</v>
      </c>
      <c r="F87">
        <v>35.137259999999998</v>
      </c>
      <c r="G87" t="s">
        <v>105</v>
      </c>
      <c r="H87">
        <v>19.568159999999999</v>
      </c>
      <c r="I87">
        <v>94.183199999999999</v>
      </c>
      <c r="J87" t="s">
        <v>85</v>
      </c>
      <c r="K87" s="40" t="s">
        <v>100</v>
      </c>
      <c r="L87">
        <v>7</v>
      </c>
      <c r="M87" s="4">
        <v>4.2557700000000001</v>
      </c>
      <c r="N87" s="4">
        <v>42.193007000000001</v>
      </c>
      <c r="O87" s="4">
        <v>7.62</v>
      </c>
      <c r="P87" s="4">
        <v>12.86256</v>
      </c>
      <c r="Q87" s="4">
        <v>7.62</v>
      </c>
      <c r="S87" s="5" t="s">
        <v>142</v>
      </c>
      <c r="T87" s="5">
        <v>2</v>
      </c>
      <c r="U87" s="4">
        <v>3.9725600000000001</v>
      </c>
      <c r="W87" s="4">
        <v>0.37449361423456545</v>
      </c>
      <c r="X87" s="5" t="s">
        <v>154</v>
      </c>
      <c r="Y87" s="5">
        <v>83.277552</v>
      </c>
      <c r="Z87" s="5">
        <v>51.097268</v>
      </c>
      <c r="AA87" s="5">
        <v>2017</v>
      </c>
      <c r="AB87" s="5" t="s">
        <v>775</v>
      </c>
      <c r="AC87" s="5" t="s">
        <v>404</v>
      </c>
      <c r="AD87" s="5" t="s">
        <v>405</v>
      </c>
      <c r="AE87" s="5">
        <v>196</v>
      </c>
      <c r="AF87" s="5">
        <v>0</v>
      </c>
      <c r="AG87" s="5">
        <v>64</v>
      </c>
      <c r="AH87" s="5">
        <v>0</v>
      </c>
      <c r="AI87" s="5">
        <v>42986</v>
      </c>
      <c r="AJ87" s="5">
        <v>276</v>
      </c>
      <c r="AK87" s="5">
        <v>0</v>
      </c>
      <c r="AL87" s="5">
        <v>32</v>
      </c>
      <c r="AM87" s="5">
        <v>0</v>
      </c>
      <c r="AN87" s="5">
        <v>42986</v>
      </c>
      <c r="AO87" s="5" t="s">
        <v>507</v>
      </c>
      <c r="AP87" s="5" t="s">
        <v>509</v>
      </c>
      <c r="AQ87" s="4">
        <v>8.7900000000000027</v>
      </c>
      <c r="AR87" s="4">
        <v>17.432500000000008</v>
      </c>
      <c r="AS87" s="4">
        <v>8.56</v>
      </c>
      <c r="AT87" s="4">
        <v>9.1</v>
      </c>
      <c r="AU87" s="4">
        <v>18.16</v>
      </c>
      <c r="AV87" s="4" t="str">
        <f>VLOOKUP(Table_wsondb08a_UCCE_Temporary_SQL_env_PS_SnorkelCount[[#This Row],[Site]],SummDataTable!A:C,3,FALSE)</f>
        <v>bedrock</v>
      </c>
      <c r="AW87">
        <f>MAX(Table_wsondb08a_UCCE_Temporary_SQL_env_PS_SnorkelCount[[#This Row],[CohoYOY_Pass1]],Table_wsondb08a_UCCE_Temporary_SQL_env_PS_SnorkelCount[[#This Row],[CohoYOY_Pass2]])</f>
        <v>276</v>
      </c>
      <c r="AX87">
        <f>MAX(Table_wsondb08a_UCCE_Temporary_SQL_env_PS_SnorkelCount[[#This Row],[SteelheadYOY_Pass1]],Table_wsondb08a_UCCE_Temporary_SQL_env_PS_SnorkelCount[[#This Row],[SteelheadYOY_Pass2]])</f>
        <v>64</v>
      </c>
      <c r="AY87">
        <f>MAX(Table_wsondb08a_UCCE_Temporary_SQL_env_PS_SnorkelCount[[#This Row],[SteelheadParr_Pass1]],Table_wsondb08a_UCCE_Temporary_SQL_env_PS_SnorkelCount[[#This Row],[SteelheadParr_Pass2]])</f>
        <v>0</v>
      </c>
      <c r="AZ87"/>
      <c r="BA87"/>
    </row>
    <row r="88" spans="1:53" x14ac:dyDescent="0.25">
      <c r="A88" t="s">
        <v>43</v>
      </c>
      <c r="B88" t="s">
        <v>4</v>
      </c>
      <c r="C88" t="s">
        <v>214</v>
      </c>
      <c r="D88">
        <v>6.65</v>
      </c>
      <c r="E88">
        <v>15.5</v>
      </c>
      <c r="F88">
        <v>9.2109950000000005</v>
      </c>
      <c r="G88" t="s">
        <v>113</v>
      </c>
      <c r="H88">
        <v>28.590240000000001</v>
      </c>
      <c r="I88">
        <v>55.168799999999997</v>
      </c>
      <c r="J88" t="s">
        <v>63</v>
      </c>
      <c r="K88" s="40" t="s">
        <v>109</v>
      </c>
      <c r="L88">
        <v>8</v>
      </c>
      <c r="M88" s="4">
        <v>2.2136100000000001</v>
      </c>
      <c r="N88" s="4">
        <v>14.5542</v>
      </c>
      <c r="O88" s="4">
        <v>2.7431999999999999</v>
      </c>
      <c r="P88" s="4">
        <v>9.4488000000000003</v>
      </c>
      <c r="Q88" s="4">
        <v>2.7431999999999999</v>
      </c>
      <c r="S88" s="5" t="s">
        <v>142</v>
      </c>
      <c r="T88" s="5">
        <v>2</v>
      </c>
      <c r="U88" s="4">
        <v>0.91439999999999999</v>
      </c>
      <c r="W88" s="4">
        <v>4.8037354229976563E-2</v>
      </c>
      <c r="X88" s="5" t="s">
        <v>154</v>
      </c>
      <c r="Y88" s="5">
        <v>63.287613999999998</v>
      </c>
      <c r="Z88" s="5">
        <v>8.6399790000000003</v>
      </c>
      <c r="AA88" s="5">
        <v>2017</v>
      </c>
      <c r="AB88" s="5" t="s">
        <v>776</v>
      </c>
      <c r="AC88" s="5" t="s">
        <v>406</v>
      </c>
      <c r="AD88" s="5" t="s">
        <v>407</v>
      </c>
      <c r="AE88" s="5">
        <v>26</v>
      </c>
      <c r="AF88" s="5">
        <v>0</v>
      </c>
      <c r="AG88" s="5">
        <v>24</v>
      </c>
      <c r="AH88" s="5">
        <v>0</v>
      </c>
      <c r="AI88" s="5">
        <v>42996</v>
      </c>
      <c r="AJ88" s="5">
        <v>38</v>
      </c>
      <c r="AK88" s="5">
        <v>0</v>
      </c>
      <c r="AL88" s="5">
        <v>24</v>
      </c>
      <c r="AM88" s="5">
        <v>0</v>
      </c>
      <c r="AN88" s="5">
        <v>42998</v>
      </c>
      <c r="AO88" s="5" t="s">
        <v>510</v>
      </c>
      <c r="AP88" s="5" t="s">
        <v>507</v>
      </c>
      <c r="AQ88" s="4">
        <v>6.5451041666666683</v>
      </c>
      <c r="AR88" s="4">
        <v>15.925208333333336</v>
      </c>
      <c r="AS88" s="4">
        <v>3.18</v>
      </c>
      <c r="AT88" s="4">
        <v>7.71</v>
      </c>
      <c r="AU88" s="4">
        <v>16.579999999999998</v>
      </c>
      <c r="AV88" s="4" t="str">
        <f>VLOOKUP(Table_wsondb08a_UCCE_Temporary_SQL_env_PS_SnorkelCount[[#This Row],[Site]],SummDataTable!A:C,3,FALSE)</f>
        <v>bedrock</v>
      </c>
      <c r="AW88">
        <f>MAX(Table_wsondb08a_UCCE_Temporary_SQL_env_PS_SnorkelCount[[#This Row],[CohoYOY_Pass1]],Table_wsondb08a_UCCE_Temporary_SQL_env_PS_SnorkelCount[[#This Row],[CohoYOY_Pass2]])</f>
        <v>38</v>
      </c>
      <c r="AX88">
        <f>MAX(Table_wsondb08a_UCCE_Temporary_SQL_env_PS_SnorkelCount[[#This Row],[SteelheadYOY_Pass1]],Table_wsondb08a_UCCE_Temporary_SQL_env_PS_SnorkelCount[[#This Row],[SteelheadYOY_Pass2]])</f>
        <v>24</v>
      </c>
      <c r="AY88">
        <f>MAX(Table_wsondb08a_UCCE_Temporary_SQL_env_PS_SnorkelCount[[#This Row],[SteelheadParr_Pass1]],Table_wsondb08a_UCCE_Temporary_SQL_env_PS_SnorkelCount[[#This Row],[SteelheadParr_Pass2]])</f>
        <v>0</v>
      </c>
      <c r="AZ88"/>
      <c r="BA88"/>
    </row>
    <row r="89" spans="1:53" x14ac:dyDescent="0.25">
      <c r="A89" t="s">
        <v>43</v>
      </c>
      <c r="B89" t="s">
        <v>5</v>
      </c>
      <c r="C89" t="s">
        <v>215</v>
      </c>
      <c r="D89">
        <v>4.1900000000000004</v>
      </c>
      <c r="E89">
        <v>15.8</v>
      </c>
      <c r="F89">
        <v>3.495708</v>
      </c>
      <c r="G89" t="s">
        <v>114</v>
      </c>
      <c r="H89">
        <v>12.161519999999999</v>
      </c>
      <c r="I89">
        <v>47.5488</v>
      </c>
      <c r="J89" t="s">
        <v>63</v>
      </c>
      <c r="K89" s="40" t="s">
        <v>109</v>
      </c>
      <c r="L89">
        <v>8</v>
      </c>
      <c r="M89" s="4">
        <v>2.4574500000000001</v>
      </c>
      <c r="N89" s="4">
        <v>11.6967</v>
      </c>
      <c r="O89" s="4">
        <v>0</v>
      </c>
      <c r="P89" s="4">
        <v>0</v>
      </c>
      <c r="Q89" s="4">
        <v>0</v>
      </c>
      <c r="S89" s="5" t="s">
        <v>142</v>
      </c>
      <c r="T89" s="5">
        <v>2</v>
      </c>
      <c r="U89" s="4">
        <v>0</v>
      </c>
      <c r="X89" s="5" t="s">
        <v>157</v>
      </c>
      <c r="Y89" s="5">
        <v>29.886313999999999</v>
      </c>
      <c r="Z89" s="5">
        <v>0</v>
      </c>
      <c r="AA89" s="5">
        <v>2017</v>
      </c>
      <c r="AB89" s="5"/>
      <c r="AC89" s="5" t="s">
        <v>408</v>
      </c>
      <c r="AD89" s="5" t="s">
        <v>409</v>
      </c>
      <c r="AE89" s="5">
        <v>66</v>
      </c>
      <c r="AF89" s="5">
        <v>0</v>
      </c>
      <c r="AG89" s="5">
        <v>16</v>
      </c>
      <c r="AH89" s="5">
        <v>0</v>
      </c>
      <c r="AI89" s="5">
        <v>42996</v>
      </c>
      <c r="AJ89" s="5">
        <v>50</v>
      </c>
      <c r="AK89" s="5">
        <v>0</v>
      </c>
      <c r="AL89" s="5">
        <v>16</v>
      </c>
      <c r="AM89" s="5">
        <v>0</v>
      </c>
      <c r="AN89" s="5">
        <v>42998</v>
      </c>
      <c r="AO89" s="5" t="s">
        <v>510</v>
      </c>
      <c r="AP89" s="5" t="s">
        <v>507</v>
      </c>
      <c r="AQ89" s="4">
        <v>4.1984375000000016</v>
      </c>
      <c r="AR89" s="4">
        <v>16.060416666666672</v>
      </c>
      <c r="AS89" s="4">
        <v>3.56</v>
      </c>
      <c r="AT89" s="4">
        <v>4.83</v>
      </c>
      <c r="AU89" s="4">
        <v>17.36</v>
      </c>
      <c r="AV89" s="4" t="str">
        <f>VLOOKUP(Table_wsondb08a_UCCE_Temporary_SQL_env_PS_SnorkelCount[[#This Row],[Site]],SummDataTable!A:C,3,FALSE)</f>
        <v>alluvial</v>
      </c>
      <c r="AW89">
        <f>MAX(Table_wsondb08a_UCCE_Temporary_SQL_env_PS_SnorkelCount[[#This Row],[CohoYOY_Pass1]],Table_wsondb08a_UCCE_Temporary_SQL_env_PS_SnorkelCount[[#This Row],[CohoYOY_Pass2]])</f>
        <v>66</v>
      </c>
      <c r="AX89">
        <f>MAX(Table_wsondb08a_UCCE_Temporary_SQL_env_PS_SnorkelCount[[#This Row],[SteelheadYOY_Pass1]],Table_wsondb08a_UCCE_Temporary_SQL_env_PS_SnorkelCount[[#This Row],[SteelheadYOY_Pass2]])</f>
        <v>16</v>
      </c>
      <c r="AY89">
        <f>MAX(Table_wsondb08a_UCCE_Temporary_SQL_env_PS_SnorkelCount[[#This Row],[SteelheadParr_Pass1]],Table_wsondb08a_UCCE_Temporary_SQL_env_PS_SnorkelCount[[#This Row],[SteelheadParr_Pass2]])</f>
        <v>0</v>
      </c>
      <c r="AZ89"/>
      <c r="BA89"/>
    </row>
    <row r="90" spans="1:53" x14ac:dyDescent="0.25">
      <c r="A90" t="s">
        <v>43</v>
      </c>
      <c r="B90" t="s">
        <v>6</v>
      </c>
      <c r="C90" t="s">
        <v>216</v>
      </c>
      <c r="D90">
        <v>3.73</v>
      </c>
      <c r="E90">
        <v>15.5</v>
      </c>
      <c r="F90">
        <v>7.6818809999999997</v>
      </c>
      <c r="G90" t="s">
        <v>115</v>
      </c>
      <c r="H90">
        <v>14.26464</v>
      </c>
      <c r="I90">
        <v>59.436</v>
      </c>
      <c r="J90" t="s">
        <v>63</v>
      </c>
      <c r="K90" s="40" t="s">
        <v>109</v>
      </c>
      <c r="L90">
        <v>8</v>
      </c>
      <c r="M90" s="4">
        <v>2.76606</v>
      </c>
      <c r="N90" s="4">
        <v>19.469100000000001</v>
      </c>
      <c r="O90" s="51">
        <v>2.1335999999999999</v>
      </c>
      <c r="P90" s="4">
        <v>5.7607200000000001</v>
      </c>
      <c r="Q90" s="4">
        <v>0.91439999999999999</v>
      </c>
      <c r="S90" s="5" t="s">
        <v>142</v>
      </c>
      <c r="T90" s="5">
        <v>2</v>
      </c>
      <c r="U90" s="4">
        <v>0.75183999999999995</v>
      </c>
      <c r="W90" s="4">
        <v>2.206533470648816E-3</v>
      </c>
      <c r="X90" s="5" t="s">
        <v>155</v>
      </c>
      <c r="Y90" s="5">
        <v>39.456833000000003</v>
      </c>
      <c r="Z90" s="5">
        <v>4.331137</v>
      </c>
      <c r="AA90" s="5">
        <v>2017</v>
      </c>
      <c r="AB90" s="5" t="s">
        <v>777</v>
      </c>
      <c r="AC90" s="5" t="s">
        <v>410</v>
      </c>
      <c r="AD90" s="5" t="s">
        <v>411</v>
      </c>
      <c r="AE90" s="5">
        <v>14</v>
      </c>
      <c r="AF90" s="5">
        <v>0</v>
      </c>
      <c r="AG90" s="5">
        <v>8</v>
      </c>
      <c r="AH90" s="5">
        <v>0</v>
      </c>
      <c r="AI90" s="5">
        <v>42996</v>
      </c>
      <c r="AJ90" s="5">
        <v>10</v>
      </c>
      <c r="AK90" s="5">
        <v>0</v>
      </c>
      <c r="AL90" s="5">
        <v>6</v>
      </c>
      <c r="AM90" s="5">
        <v>0</v>
      </c>
      <c r="AN90" s="5">
        <v>42998</v>
      </c>
      <c r="AO90" s="5" t="s">
        <v>510</v>
      </c>
      <c r="AP90" s="5" t="s">
        <v>507</v>
      </c>
      <c r="AQ90" s="4">
        <v>2.9529166666666651</v>
      </c>
      <c r="AR90" s="4">
        <v>15.51020833333334</v>
      </c>
      <c r="AS90" s="4">
        <v>1.34</v>
      </c>
      <c r="AT90" s="4">
        <v>4.2300000000000004</v>
      </c>
      <c r="AU90" s="4">
        <v>15.96</v>
      </c>
      <c r="AV90" s="4" t="str">
        <f>VLOOKUP(Table_wsondb08a_UCCE_Temporary_SQL_env_PS_SnorkelCount[[#This Row],[Site]],SummDataTable!A:C,3,FALSE)</f>
        <v>clay</v>
      </c>
      <c r="AW90">
        <f>MAX(Table_wsondb08a_UCCE_Temporary_SQL_env_PS_SnorkelCount[[#This Row],[CohoYOY_Pass1]],Table_wsondb08a_UCCE_Temporary_SQL_env_PS_SnorkelCount[[#This Row],[CohoYOY_Pass2]])</f>
        <v>14</v>
      </c>
      <c r="AX90">
        <f>MAX(Table_wsondb08a_UCCE_Temporary_SQL_env_PS_SnorkelCount[[#This Row],[SteelheadYOY_Pass1]],Table_wsondb08a_UCCE_Temporary_SQL_env_PS_SnorkelCount[[#This Row],[SteelheadYOY_Pass2]])</f>
        <v>8</v>
      </c>
      <c r="AY90">
        <f>MAX(Table_wsondb08a_UCCE_Temporary_SQL_env_PS_SnorkelCount[[#This Row],[SteelheadParr_Pass1]],Table_wsondb08a_UCCE_Temporary_SQL_env_PS_SnorkelCount[[#This Row],[SteelheadParr_Pass2]])</f>
        <v>0</v>
      </c>
      <c r="AZ90"/>
      <c r="BA90"/>
    </row>
    <row r="91" spans="1:53" x14ac:dyDescent="0.25">
      <c r="A91" t="s">
        <v>43</v>
      </c>
      <c r="B91" t="s">
        <v>7</v>
      </c>
      <c r="C91" t="s">
        <v>217</v>
      </c>
      <c r="D91">
        <v>4.01</v>
      </c>
      <c r="E91">
        <v>15.7</v>
      </c>
      <c r="F91">
        <v>13.258842</v>
      </c>
      <c r="H91">
        <v>22.799040000000002</v>
      </c>
      <c r="I91">
        <v>49.377600000000001</v>
      </c>
      <c r="J91" t="s">
        <v>63</v>
      </c>
      <c r="K91" s="40" t="s">
        <v>109</v>
      </c>
      <c r="L91">
        <v>8</v>
      </c>
      <c r="M91" s="4">
        <v>3.6097030000000001</v>
      </c>
      <c r="N91" s="4">
        <v>16.110844</v>
      </c>
      <c r="O91" s="4">
        <v>3.3527999999999998</v>
      </c>
      <c r="P91" s="4">
        <v>3.5356800000000002</v>
      </c>
      <c r="Q91" s="4">
        <v>2.7431999999999999</v>
      </c>
      <c r="T91" s="5">
        <v>1</v>
      </c>
      <c r="U91" s="4">
        <v>1.05664</v>
      </c>
      <c r="W91" s="4">
        <v>4.2253700252673342E-3</v>
      </c>
      <c r="X91" s="5" t="s">
        <v>154</v>
      </c>
      <c r="Y91" s="5">
        <v>82.297723000000005</v>
      </c>
      <c r="Z91" s="5">
        <v>3.7359390000000001</v>
      </c>
      <c r="AA91" s="5">
        <v>2017</v>
      </c>
      <c r="AB91" s="5" t="s">
        <v>778</v>
      </c>
      <c r="AC91" s="5" t="s">
        <v>412</v>
      </c>
      <c r="AD91" s="5" t="s">
        <v>413</v>
      </c>
      <c r="AE91" s="5">
        <v>36</v>
      </c>
      <c r="AF91" s="5">
        <v>0</v>
      </c>
      <c r="AG91" s="5">
        <v>3</v>
      </c>
      <c r="AH91" s="5">
        <v>3</v>
      </c>
      <c r="AI91" s="5">
        <v>42996</v>
      </c>
      <c r="AJ91" s="5">
        <v>51</v>
      </c>
      <c r="AK91" s="5">
        <v>0</v>
      </c>
      <c r="AL91" s="5">
        <v>3</v>
      </c>
      <c r="AM91" s="5">
        <v>3</v>
      </c>
      <c r="AN91" s="29">
        <v>42998</v>
      </c>
      <c r="AO91" s="5" t="s">
        <v>510</v>
      </c>
      <c r="AP91" s="5" t="s">
        <v>507</v>
      </c>
      <c r="AQ91" s="4">
        <v>3.6671874999999994</v>
      </c>
      <c r="AR91" s="4">
        <v>15.318958333333343</v>
      </c>
      <c r="AS91" s="4">
        <v>0.03</v>
      </c>
      <c r="AT91" s="4">
        <v>7.02</v>
      </c>
      <c r="AU91" s="4">
        <v>15.94</v>
      </c>
      <c r="AV91" s="4" t="str">
        <f>VLOOKUP(Table_wsondb08a_UCCE_Temporary_SQL_env_PS_SnorkelCount[[#This Row],[Site]],SummDataTable!A:C,3,FALSE)</f>
        <v>clay</v>
      </c>
      <c r="AW91">
        <f>MAX(Table_wsondb08a_UCCE_Temporary_SQL_env_PS_SnorkelCount[[#This Row],[CohoYOY_Pass1]],Table_wsondb08a_UCCE_Temporary_SQL_env_PS_SnorkelCount[[#This Row],[CohoYOY_Pass2]])</f>
        <v>51</v>
      </c>
      <c r="AX91">
        <f>MAX(Table_wsondb08a_UCCE_Temporary_SQL_env_PS_SnorkelCount[[#This Row],[SteelheadYOY_Pass1]],Table_wsondb08a_UCCE_Temporary_SQL_env_PS_SnorkelCount[[#This Row],[SteelheadYOY_Pass2]])</f>
        <v>3</v>
      </c>
      <c r="AY91">
        <f>MAX(Table_wsondb08a_UCCE_Temporary_SQL_env_PS_SnorkelCount[[#This Row],[SteelheadParr_Pass1]],Table_wsondb08a_UCCE_Temporary_SQL_env_PS_SnorkelCount[[#This Row],[SteelheadParr_Pass2]])</f>
        <v>3</v>
      </c>
      <c r="AZ91"/>
      <c r="BA91"/>
    </row>
    <row r="92" spans="1:53" x14ac:dyDescent="0.25">
      <c r="A92" t="s">
        <v>43</v>
      </c>
      <c r="B92" t="s">
        <v>1</v>
      </c>
      <c r="C92" t="s">
        <v>211</v>
      </c>
      <c r="D92">
        <v>2.2200000000000002</v>
      </c>
      <c r="E92">
        <v>15.6</v>
      </c>
      <c r="F92">
        <v>8.4821999999999995E-2</v>
      </c>
      <c r="G92" t="s">
        <v>675</v>
      </c>
      <c r="H92">
        <v>10.91184</v>
      </c>
      <c r="I92">
        <v>21.335999999999999</v>
      </c>
      <c r="J92" t="s">
        <v>45</v>
      </c>
      <c r="K92" s="40" t="s">
        <v>107</v>
      </c>
      <c r="L92">
        <v>8</v>
      </c>
      <c r="M92" s="4">
        <v>0.32385000000000003</v>
      </c>
      <c r="N92" s="4">
        <v>2.4003000000000001</v>
      </c>
      <c r="O92" s="4">
        <v>0</v>
      </c>
      <c r="P92" s="4">
        <v>0</v>
      </c>
      <c r="Q92" s="4">
        <v>0</v>
      </c>
      <c r="S92" s="5" t="s">
        <v>142</v>
      </c>
      <c r="T92" s="5">
        <v>2</v>
      </c>
      <c r="U92" s="4">
        <v>0</v>
      </c>
      <c r="X92" s="5" t="s">
        <v>157</v>
      </c>
      <c r="Y92" s="5">
        <v>3.533798</v>
      </c>
      <c r="Z92" s="5">
        <v>0</v>
      </c>
      <c r="AA92" s="5">
        <v>2017</v>
      </c>
      <c r="AB92" s="5"/>
      <c r="AC92" s="5" t="s">
        <v>676</v>
      </c>
      <c r="AD92" s="5" t="s">
        <v>677</v>
      </c>
      <c r="AE92" s="5">
        <v>0</v>
      </c>
      <c r="AF92" s="5">
        <v>0</v>
      </c>
      <c r="AG92" s="5">
        <v>0</v>
      </c>
      <c r="AH92" s="5">
        <v>0</v>
      </c>
      <c r="AI92" s="5">
        <v>42997</v>
      </c>
      <c r="AJ92" s="5"/>
      <c r="AK92" s="5"/>
      <c r="AL92" s="5"/>
      <c r="AM92" s="5"/>
      <c r="AN92" s="5"/>
      <c r="AO92" s="5" t="s">
        <v>510</v>
      </c>
      <c r="AP92" s="5"/>
      <c r="AV92" s="4" t="str">
        <f>VLOOKUP(Table_wsondb08a_UCCE_Temporary_SQL_env_PS_SnorkelCount[[#This Row],[Site]],SummDataTable!A:C,3,FALSE)</f>
        <v>alluvial</v>
      </c>
      <c r="AW92">
        <f>MAX(Table_wsondb08a_UCCE_Temporary_SQL_env_PS_SnorkelCount[[#This Row],[CohoYOY_Pass1]],Table_wsondb08a_UCCE_Temporary_SQL_env_PS_SnorkelCount[[#This Row],[CohoYOY_Pass2]])</f>
        <v>0</v>
      </c>
      <c r="AX92">
        <f>MAX(Table_wsondb08a_UCCE_Temporary_SQL_env_PS_SnorkelCount[[#This Row],[SteelheadYOY_Pass1]],Table_wsondb08a_UCCE_Temporary_SQL_env_PS_SnorkelCount[[#This Row],[SteelheadYOY_Pass2]])</f>
        <v>0</v>
      </c>
      <c r="AY92">
        <f>MAX(Table_wsondb08a_UCCE_Temporary_SQL_env_PS_SnorkelCount[[#This Row],[SteelheadParr_Pass1]],Table_wsondb08a_UCCE_Temporary_SQL_env_PS_SnorkelCount[[#This Row],[SteelheadParr_Pass2]])</f>
        <v>0</v>
      </c>
      <c r="AZ92"/>
      <c r="BA92"/>
    </row>
    <row r="93" spans="1:53" x14ac:dyDescent="0.25">
      <c r="A93" t="s">
        <v>43</v>
      </c>
      <c r="B93" t="s">
        <v>2</v>
      </c>
      <c r="C93" t="s">
        <v>468</v>
      </c>
      <c r="D93">
        <v>6</v>
      </c>
      <c r="E93">
        <v>14.5</v>
      </c>
      <c r="F93">
        <v>19.492127</v>
      </c>
      <c r="H93">
        <v>24.444959999999998</v>
      </c>
      <c r="I93">
        <v>47.5488</v>
      </c>
      <c r="J93" t="s">
        <v>45</v>
      </c>
      <c r="K93" s="40" t="s">
        <v>107</v>
      </c>
      <c r="L93">
        <v>8</v>
      </c>
      <c r="M93" s="4">
        <v>4.5796200000000002</v>
      </c>
      <c r="N93" s="4">
        <v>17.4117</v>
      </c>
      <c r="O93" s="4">
        <v>14.9352</v>
      </c>
      <c r="P93" s="4">
        <v>14.9352</v>
      </c>
      <c r="Q93" s="4">
        <v>13.106400000000001</v>
      </c>
      <c r="T93" s="5">
        <v>1</v>
      </c>
      <c r="U93" s="4">
        <v>1.7678400000000001</v>
      </c>
      <c r="W93" s="4">
        <v>0.17474066027987711</v>
      </c>
      <c r="X93" s="5" t="s">
        <v>154</v>
      </c>
      <c r="Y93" s="5">
        <v>111.94858000000001</v>
      </c>
      <c r="Z93" s="5">
        <v>26.403033000000001</v>
      </c>
      <c r="AA93" s="5">
        <v>2017</v>
      </c>
      <c r="AB93" s="5" t="s">
        <v>779</v>
      </c>
      <c r="AC93" s="5" t="s">
        <v>414</v>
      </c>
      <c r="AD93" s="5" t="s">
        <v>415</v>
      </c>
      <c r="AE93" s="5">
        <v>46</v>
      </c>
      <c r="AF93" s="5">
        <v>0</v>
      </c>
      <c r="AG93" s="5">
        <v>6</v>
      </c>
      <c r="AH93" s="5">
        <v>0</v>
      </c>
      <c r="AI93" s="5">
        <v>42997</v>
      </c>
      <c r="AJ93" s="5">
        <v>34</v>
      </c>
      <c r="AK93" s="5">
        <v>0</v>
      </c>
      <c r="AL93" s="5">
        <v>8</v>
      </c>
      <c r="AM93" s="5">
        <v>0</v>
      </c>
      <c r="AN93" s="5">
        <v>42998</v>
      </c>
      <c r="AO93" s="5" t="s">
        <v>510</v>
      </c>
      <c r="AP93" s="5" t="s">
        <v>507</v>
      </c>
      <c r="AQ93" s="4">
        <v>5.7152083333333321</v>
      </c>
      <c r="AR93" s="4">
        <v>15.333333333333336</v>
      </c>
      <c r="AS93" s="4">
        <v>3.9</v>
      </c>
      <c r="AT93" s="4">
        <v>6.82</v>
      </c>
      <c r="AU93" s="4">
        <v>16</v>
      </c>
      <c r="AV93" s="4" t="str">
        <f>VLOOKUP(Table_wsondb08a_UCCE_Temporary_SQL_env_PS_SnorkelCount[[#This Row],[Site]],SummDataTable!A:C,3,FALSE)</f>
        <v>alluvial</v>
      </c>
      <c r="AW93">
        <f>MAX(Table_wsondb08a_UCCE_Temporary_SQL_env_PS_SnorkelCount[[#This Row],[CohoYOY_Pass1]],Table_wsondb08a_UCCE_Temporary_SQL_env_PS_SnorkelCount[[#This Row],[CohoYOY_Pass2]])</f>
        <v>46</v>
      </c>
      <c r="AX93">
        <f>MAX(Table_wsondb08a_UCCE_Temporary_SQL_env_PS_SnorkelCount[[#This Row],[SteelheadYOY_Pass1]],Table_wsondb08a_UCCE_Temporary_SQL_env_PS_SnorkelCount[[#This Row],[SteelheadYOY_Pass2]])</f>
        <v>8</v>
      </c>
      <c r="AY93">
        <f>MAX(Table_wsondb08a_UCCE_Temporary_SQL_env_PS_SnorkelCount[[#This Row],[SteelheadParr_Pass1]],Table_wsondb08a_UCCE_Temporary_SQL_env_PS_SnorkelCount[[#This Row],[SteelheadParr_Pass2]])</f>
        <v>0</v>
      </c>
      <c r="AZ93"/>
      <c r="BA93"/>
    </row>
    <row r="94" spans="1:53" x14ac:dyDescent="0.25">
      <c r="A94" t="s">
        <v>43</v>
      </c>
      <c r="B94" t="s">
        <v>3</v>
      </c>
      <c r="C94" t="s">
        <v>213</v>
      </c>
      <c r="D94">
        <v>8.07</v>
      </c>
      <c r="E94">
        <v>13.8</v>
      </c>
      <c r="F94">
        <v>48.508200000000002</v>
      </c>
      <c r="H94">
        <v>37.490400000000001</v>
      </c>
      <c r="I94">
        <v>95.0976</v>
      </c>
      <c r="J94" t="s">
        <v>45</v>
      </c>
      <c r="K94" s="40" t="s">
        <v>107</v>
      </c>
      <c r="L94">
        <v>8</v>
      </c>
      <c r="M94" s="4">
        <v>5.2006500000000004</v>
      </c>
      <c r="N94" s="4">
        <v>24.879300000000001</v>
      </c>
      <c r="O94" s="4">
        <v>7.0103999999999997</v>
      </c>
      <c r="P94" s="4">
        <v>7.0103999999999997</v>
      </c>
      <c r="Q94" s="4">
        <v>6.7055999999999996</v>
      </c>
      <c r="S94" s="5" t="s">
        <v>142</v>
      </c>
      <c r="T94" s="5">
        <v>2</v>
      </c>
      <c r="U94" s="4">
        <v>1.2903199999999999</v>
      </c>
      <c r="W94" s="4">
        <v>0.11720426007396481</v>
      </c>
      <c r="X94" s="5" t="s">
        <v>154</v>
      </c>
      <c r="Y94" s="5">
        <v>194.97436500000001</v>
      </c>
      <c r="Z94" s="5">
        <v>9.045655</v>
      </c>
      <c r="AA94" s="5">
        <v>2017</v>
      </c>
      <c r="AB94" s="5" t="s">
        <v>780</v>
      </c>
      <c r="AC94" s="5" t="s">
        <v>416</v>
      </c>
      <c r="AD94" s="5" t="s">
        <v>417</v>
      </c>
      <c r="AE94" s="5">
        <v>66</v>
      </c>
      <c r="AF94" s="5">
        <v>0</v>
      </c>
      <c r="AG94" s="5">
        <v>22</v>
      </c>
      <c r="AH94" s="5">
        <v>2</v>
      </c>
      <c r="AI94" s="5">
        <v>42997</v>
      </c>
      <c r="AJ94" s="5">
        <v>141</v>
      </c>
      <c r="AK94" s="5">
        <v>0</v>
      </c>
      <c r="AL94" s="5">
        <v>27</v>
      </c>
      <c r="AM94" s="5">
        <v>0</v>
      </c>
      <c r="AN94" s="29">
        <v>42998</v>
      </c>
      <c r="AO94" s="5" t="s">
        <v>510</v>
      </c>
      <c r="AP94" s="5" t="s">
        <v>507</v>
      </c>
      <c r="AQ94" s="4">
        <v>7.3021874999999952</v>
      </c>
      <c r="AR94" s="4">
        <v>14.281458333333335</v>
      </c>
      <c r="AS94" s="4">
        <v>6.47</v>
      </c>
      <c r="AT94" s="4">
        <v>8.23</v>
      </c>
      <c r="AU94" s="4">
        <v>15.2</v>
      </c>
      <c r="AV94" s="4" t="str">
        <f>VLOOKUP(Table_wsondb08a_UCCE_Temporary_SQL_env_PS_SnorkelCount[[#This Row],[Site]],SummDataTable!A:C,3,FALSE)</f>
        <v>bedrock</v>
      </c>
      <c r="AW94">
        <f>MAX(Table_wsondb08a_UCCE_Temporary_SQL_env_PS_SnorkelCount[[#This Row],[CohoYOY_Pass1]],Table_wsondb08a_UCCE_Temporary_SQL_env_PS_SnorkelCount[[#This Row],[CohoYOY_Pass2]])</f>
        <v>141</v>
      </c>
      <c r="AX94">
        <f>MAX(Table_wsondb08a_UCCE_Temporary_SQL_env_PS_SnorkelCount[[#This Row],[SteelheadYOY_Pass1]],Table_wsondb08a_UCCE_Temporary_SQL_env_PS_SnorkelCount[[#This Row],[SteelheadYOY_Pass2]])</f>
        <v>27</v>
      </c>
      <c r="AY94">
        <f>MAX(Table_wsondb08a_UCCE_Temporary_SQL_env_PS_SnorkelCount[[#This Row],[SteelheadParr_Pass1]],Table_wsondb08a_UCCE_Temporary_SQL_env_PS_SnorkelCount[[#This Row],[SteelheadParr_Pass2]])</f>
        <v>2</v>
      </c>
      <c r="AZ94"/>
      <c r="BA94"/>
    </row>
    <row r="95" spans="1:53" x14ac:dyDescent="0.25">
      <c r="A95" t="s">
        <v>84</v>
      </c>
      <c r="B95" t="s">
        <v>8</v>
      </c>
      <c r="C95" t="s">
        <v>218</v>
      </c>
      <c r="D95">
        <v>6.56</v>
      </c>
      <c r="E95">
        <v>15.3</v>
      </c>
      <c r="F95">
        <v>22.630499</v>
      </c>
      <c r="H95">
        <v>41.696640000000002</v>
      </c>
      <c r="I95">
        <v>50.292000000000002</v>
      </c>
      <c r="J95" t="s">
        <v>85</v>
      </c>
      <c r="K95" s="40" t="s">
        <v>110</v>
      </c>
      <c r="L95">
        <v>8</v>
      </c>
      <c r="M95" s="4">
        <v>2.76606</v>
      </c>
      <c r="N95" s="4">
        <v>19.621500000000001</v>
      </c>
      <c r="O95" s="4">
        <v>2.4384000000000001</v>
      </c>
      <c r="P95" s="4">
        <v>3.5051999999999999</v>
      </c>
      <c r="Q95" s="4">
        <v>1.8288</v>
      </c>
      <c r="S95" s="5" t="s">
        <v>142</v>
      </c>
      <c r="T95" s="5">
        <v>2</v>
      </c>
      <c r="U95" s="4">
        <v>1.2039599999999999</v>
      </c>
      <c r="W95" s="4">
        <v>5.856477125078087E-2</v>
      </c>
      <c r="X95" s="5" t="s">
        <v>155</v>
      </c>
      <c r="Y95" s="5">
        <v>115.335358</v>
      </c>
      <c r="Z95" s="5">
        <v>4.2201190000000004</v>
      </c>
      <c r="AA95" s="5">
        <v>2017</v>
      </c>
      <c r="AB95" s="5" t="s">
        <v>781</v>
      </c>
      <c r="AC95" s="5" t="s">
        <v>418</v>
      </c>
      <c r="AD95" s="5" t="s">
        <v>419</v>
      </c>
      <c r="AE95" s="5">
        <v>0</v>
      </c>
      <c r="AF95" s="5">
        <v>0</v>
      </c>
      <c r="AG95" s="5">
        <v>46</v>
      </c>
      <c r="AH95" s="5">
        <v>4</v>
      </c>
      <c r="AI95" s="5">
        <v>42998</v>
      </c>
      <c r="AJ95" s="5">
        <v>0</v>
      </c>
      <c r="AK95" s="5">
        <v>0</v>
      </c>
      <c r="AL95" s="5">
        <v>44</v>
      </c>
      <c r="AM95" s="5">
        <v>6</v>
      </c>
      <c r="AN95" s="5">
        <v>42999</v>
      </c>
      <c r="AO95" s="5" t="s">
        <v>507</v>
      </c>
      <c r="AP95" s="5" t="s">
        <v>508</v>
      </c>
      <c r="AQ95" s="4">
        <v>6.0055208333333363</v>
      </c>
      <c r="AR95" s="4">
        <v>16.075208333333332</v>
      </c>
      <c r="AS95" s="4">
        <v>4.88</v>
      </c>
      <c r="AT95" s="4">
        <v>6.83</v>
      </c>
      <c r="AU95" s="4">
        <v>17.78</v>
      </c>
      <c r="AV95" s="4" t="str">
        <f>VLOOKUP(Table_wsondb08a_UCCE_Temporary_SQL_env_PS_SnorkelCount[[#This Row],[Site]],SummDataTable!A:C,3,FALSE)</f>
        <v>alluvial</v>
      </c>
      <c r="AW95">
        <f>MAX(Table_wsondb08a_UCCE_Temporary_SQL_env_PS_SnorkelCount[[#This Row],[CohoYOY_Pass1]],Table_wsondb08a_UCCE_Temporary_SQL_env_PS_SnorkelCount[[#This Row],[CohoYOY_Pass2]])</f>
        <v>0</v>
      </c>
      <c r="AX95">
        <f>MAX(Table_wsondb08a_UCCE_Temporary_SQL_env_PS_SnorkelCount[[#This Row],[SteelheadYOY_Pass1]],Table_wsondb08a_UCCE_Temporary_SQL_env_PS_SnorkelCount[[#This Row],[SteelheadYOY_Pass2]])</f>
        <v>46</v>
      </c>
      <c r="AY95">
        <f>MAX(Table_wsondb08a_UCCE_Temporary_SQL_env_PS_SnorkelCount[[#This Row],[SteelheadParr_Pass1]],Table_wsondb08a_UCCE_Temporary_SQL_env_PS_SnorkelCount[[#This Row],[SteelheadParr_Pass2]])</f>
        <v>6</v>
      </c>
      <c r="AZ95"/>
      <c r="BA95"/>
    </row>
    <row r="96" spans="1:53" x14ac:dyDescent="0.25">
      <c r="A96" t="s">
        <v>84</v>
      </c>
      <c r="B96" t="s">
        <v>9</v>
      </c>
      <c r="C96" t="s">
        <v>219</v>
      </c>
      <c r="D96">
        <v>2.83</v>
      </c>
      <c r="E96">
        <v>15.8</v>
      </c>
      <c r="F96">
        <v>18.462575999999999</v>
      </c>
      <c r="G96" t="s">
        <v>116</v>
      </c>
      <c r="H96">
        <v>19.202400000000001</v>
      </c>
      <c r="I96">
        <v>61.264800000000001</v>
      </c>
      <c r="J96" t="s">
        <v>85</v>
      </c>
      <c r="K96" s="40" t="s">
        <v>110</v>
      </c>
      <c r="L96">
        <v>8</v>
      </c>
      <c r="M96" s="4">
        <v>3.88239</v>
      </c>
      <c r="N96" s="4">
        <v>24.765000000000001</v>
      </c>
      <c r="O96" s="4">
        <v>2.4384000000000001</v>
      </c>
      <c r="P96" s="4">
        <v>9.50976</v>
      </c>
      <c r="Q96" s="4">
        <v>3.3527999999999998</v>
      </c>
      <c r="S96" s="5" t="s">
        <v>142</v>
      </c>
      <c r="T96" s="5">
        <v>2</v>
      </c>
      <c r="U96" s="4">
        <v>1.1988799999999999</v>
      </c>
      <c r="W96" s="4">
        <v>2.2769617335177501E-3</v>
      </c>
      <c r="X96" s="5" t="s">
        <v>154</v>
      </c>
      <c r="Y96" s="5">
        <v>74.551174000000003</v>
      </c>
      <c r="Z96" s="5">
        <v>11.401054999999999</v>
      </c>
      <c r="AA96" s="5">
        <v>2017</v>
      </c>
      <c r="AB96" s="5" t="s">
        <v>782</v>
      </c>
      <c r="AC96" s="5" t="s">
        <v>420</v>
      </c>
      <c r="AD96" s="5" t="s">
        <v>421</v>
      </c>
      <c r="AE96" s="5">
        <v>0</v>
      </c>
      <c r="AF96" s="5">
        <v>0</v>
      </c>
      <c r="AG96" s="5">
        <v>16</v>
      </c>
      <c r="AH96" s="5">
        <v>0</v>
      </c>
      <c r="AI96" s="5">
        <v>42998</v>
      </c>
      <c r="AJ96" s="5">
        <v>1</v>
      </c>
      <c r="AK96" s="5">
        <v>0</v>
      </c>
      <c r="AL96" s="5">
        <v>6</v>
      </c>
      <c r="AM96" s="5">
        <v>0</v>
      </c>
      <c r="AN96" s="5">
        <v>42999</v>
      </c>
      <c r="AO96" s="5" t="s">
        <v>507</v>
      </c>
      <c r="AP96" s="5" t="s">
        <v>508</v>
      </c>
      <c r="AQ96" s="4">
        <v>2.4946875000000004</v>
      </c>
      <c r="AR96" s="4">
        <v>15.980833333333331</v>
      </c>
      <c r="AS96" s="4">
        <v>1.87</v>
      </c>
      <c r="AT96" s="4">
        <v>3.64</v>
      </c>
      <c r="AU96" s="4">
        <v>16.32</v>
      </c>
      <c r="AV96" s="4" t="str">
        <f>VLOOKUP(Table_wsondb08a_UCCE_Temporary_SQL_env_PS_SnorkelCount[[#This Row],[Site]],SummDataTable!A:C,3,FALSE)</f>
        <v>alluvial</v>
      </c>
      <c r="AW96">
        <f>MAX(Table_wsondb08a_UCCE_Temporary_SQL_env_PS_SnorkelCount[[#This Row],[CohoYOY_Pass1]],Table_wsondb08a_UCCE_Temporary_SQL_env_PS_SnorkelCount[[#This Row],[CohoYOY_Pass2]])</f>
        <v>1</v>
      </c>
      <c r="AX96">
        <f>MAX(Table_wsondb08a_UCCE_Temporary_SQL_env_PS_SnorkelCount[[#This Row],[SteelheadYOY_Pass1]],Table_wsondb08a_UCCE_Temporary_SQL_env_PS_SnorkelCount[[#This Row],[SteelheadYOY_Pass2]])</f>
        <v>16</v>
      </c>
      <c r="AY96">
        <f>MAX(Table_wsondb08a_UCCE_Temporary_SQL_env_PS_SnorkelCount[[#This Row],[SteelheadParr_Pass1]],Table_wsondb08a_UCCE_Temporary_SQL_env_PS_SnorkelCount[[#This Row],[SteelheadParr_Pass2]])</f>
        <v>0</v>
      </c>
      <c r="AZ96"/>
      <c r="BA96"/>
    </row>
    <row r="97" spans="1:53" x14ac:dyDescent="0.25">
      <c r="A97" t="s">
        <v>84</v>
      </c>
      <c r="B97" t="s">
        <v>10</v>
      </c>
      <c r="C97" t="s">
        <v>220</v>
      </c>
      <c r="D97">
        <v>9.6300000000000008</v>
      </c>
      <c r="E97">
        <v>15.5</v>
      </c>
      <c r="F97">
        <v>53.451236999999999</v>
      </c>
      <c r="H97">
        <v>33.832799999999999</v>
      </c>
      <c r="I97">
        <v>79.857600000000005</v>
      </c>
      <c r="J97" t="s">
        <v>85</v>
      </c>
      <c r="K97" s="40" t="s">
        <v>110</v>
      </c>
      <c r="L97">
        <v>8</v>
      </c>
      <c r="M97" s="4">
        <v>5.2158899999999999</v>
      </c>
      <c r="N97" s="4">
        <v>30.2895</v>
      </c>
      <c r="O97" s="4">
        <v>13.106400000000001</v>
      </c>
      <c r="P97" s="4">
        <v>3.1699199999999998</v>
      </c>
      <c r="Q97" s="4">
        <v>6.7055999999999996</v>
      </c>
      <c r="S97" s="5" t="s">
        <v>142</v>
      </c>
      <c r="T97" s="5">
        <v>2</v>
      </c>
      <c r="U97" s="4">
        <v>1.5544800000000001</v>
      </c>
      <c r="W97" s="4">
        <v>0.47821410461567304</v>
      </c>
      <c r="X97" s="5" t="s">
        <v>154</v>
      </c>
      <c r="Y97" s="5">
        <v>176.468087</v>
      </c>
      <c r="Z97" s="5">
        <v>4.927575</v>
      </c>
      <c r="AA97" s="5">
        <v>2017</v>
      </c>
      <c r="AB97" s="5" t="s">
        <v>783</v>
      </c>
      <c r="AC97" s="5" t="s">
        <v>422</v>
      </c>
      <c r="AD97" s="5" t="s">
        <v>423</v>
      </c>
      <c r="AE97" s="5">
        <v>98</v>
      </c>
      <c r="AF97" s="5">
        <v>0</v>
      </c>
      <c r="AG97" s="5">
        <v>58</v>
      </c>
      <c r="AH97" s="5">
        <v>4</v>
      </c>
      <c r="AI97" s="5">
        <v>42998</v>
      </c>
      <c r="AJ97" s="5">
        <v>123</v>
      </c>
      <c r="AK97" s="5">
        <v>0</v>
      </c>
      <c r="AL97" s="5">
        <v>57</v>
      </c>
      <c r="AM97" s="5">
        <v>0</v>
      </c>
      <c r="AN97" s="5">
        <v>42999</v>
      </c>
      <c r="AO97" s="5" t="s">
        <v>507</v>
      </c>
      <c r="AP97" s="5" t="s">
        <v>508</v>
      </c>
      <c r="AQ97" s="4">
        <v>8.9623958333333338</v>
      </c>
      <c r="AR97" s="4">
        <v>15.390625</v>
      </c>
      <c r="AS97" s="4">
        <v>8.41</v>
      </c>
      <c r="AT97" s="4">
        <v>9.65</v>
      </c>
      <c r="AU97" s="4">
        <v>16.88</v>
      </c>
      <c r="AV97" s="4" t="str">
        <f>VLOOKUP(Table_wsondb08a_UCCE_Temporary_SQL_env_PS_SnorkelCount[[#This Row],[Site]],SummDataTable!A:C,3,FALSE)</f>
        <v>bedrock</v>
      </c>
      <c r="AW97">
        <f>MAX(Table_wsondb08a_UCCE_Temporary_SQL_env_PS_SnorkelCount[[#This Row],[CohoYOY_Pass1]],Table_wsondb08a_UCCE_Temporary_SQL_env_PS_SnorkelCount[[#This Row],[CohoYOY_Pass2]])</f>
        <v>123</v>
      </c>
      <c r="AX97">
        <f>MAX(Table_wsondb08a_UCCE_Temporary_SQL_env_PS_SnorkelCount[[#This Row],[SteelheadYOY_Pass1]],Table_wsondb08a_UCCE_Temporary_SQL_env_PS_SnorkelCount[[#This Row],[SteelheadYOY_Pass2]])</f>
        <v>58</v>
      </c>
      <c r="AY97">
        <f>MAX(Table_wsondb08a_UCCE_Temporary_SQL_env_PS_SnorkelCount[[#This Row],[SteelheadParr_Pass1]],Table_wsondb08a_UCCE_Temporary_SQL_env_PS_SnorkelCount[[#This Row],[SteelheadParr_Pass2]])</f>
        <v>4</v>
      </c>
      <c r="AZ97"/>
      <c r="BA97"/>
    </row>
    <row r="98" spans="1:53" x14ac:dyDescent="0.25">
      <c r="A98" t="s">
        <v>84</v>
      </c>
      <c r="B98" t="s">
        <v>11</v>
      </c>
      <c r="C98" t="s">
        <v>221</v>
      </c>
      <c r="D98">
        <v>9.68</v>
      </c>
      <c r="E98">
        <v>14.4</v>
      </c>
      <c r="F98">
        <v>33.383885999999997</v>
      </c>
      <c r="G98" t="s">
        <v>117</v>
      </c>
      <c r="H98">
        <v>19.568159999999999</v>
      </c>
      <c r="I98">
        <v>95.7072</v>
      </c>
      <c r="J98" t="s">
        <v>85</v>
      </c>
      <c r="K98" s="40" t="s">
        <v>110</v>
      </c>
      <c r="L98">
        <v>8</v>
      </c>
      <c r="M98" s="4">
        <v>4.2443400000000002</v>
      </c>
      <c r="N98" s="4">
        <v>40.195500000000003</v>
      </c>
      <c r="O98" s="4">
        <v>4.8768000000000002</v>
      </c>
      <c r="P98" s="4">
        <v>12.86256</v>
      </c>
      <c r="Q98" s="4">
        <v>7.62</v>
      </c>
      <c r="S98" s="5" t="s">
        <v>142</v>
      </c>
      <c r="T98" s="5">
        <v>2</v>
      </c>
      <c r="U98" s="4">
        <v>3.6271200000000001</v>
      </c>
      <c r="W98" s="4">
        <v>0.51928782301527476</v>
      </c>
      <c r="X98" s="5" t="s">
        <v>154</v>
      </c>
      <c r="Y98" s="5">
        <v>83.053888000000001</v>
      </c>
      <c r="Z98" s="5">
        <v>46.654029000000001</v>
      </c>
      <c r="AA98" s="5">
        <v>2017</v>
      </c>
      <c r="AB98" s="5" t="s">
        <v>784</v>
      </c>
      <c r="AC98" s="5" t="s">
        <v>424</v>
      </c>
      <c r="AD98" s="5" t="s">
        <v>425</v>
      </c>
      <c r="AE98" s="5">
        <v>98</v>
      </c>
      <c r="AF98" s="5">
        <v>0</v>
      </c>
      <c r="AG98" s="5">
        <v>26</v>
      </c>
      <c r="AH98" s="5">
        <v>0</v>
      </c>
      <c r="AI98" s="5">
        <v>42998</v>
      </c>
      <c r="AJ98" s="5">
        <v>122</v>
      </c>
      <c r="AK98" s="5">
        <v>0</v>
      </c>
      <c r="AL98" s="5">
        <v>22</v>
      </c>
      <c r="AM98" s="5">
        <v>0</v>
      </c>
      <c r="AN98" s="5">
        <v>42999</v>
      </c>
      <c r="AO98" s="5" t="s">
        <v>507</v>
      </c>
      <c r="AP98" s="5" t="s">
        <v>508</v>
      </c>
      <c r="AQ98" s="4">
        <v>9.493645833333332</v>
      </c>
      <c r="AR98" s="4">
        <v>14.222499999999998</v>
      </c>
      <c r="AS98" s="4">
        <v>9.24</v>
      </c>
      <c r="AT98" s="4">
        <v>9.73</v>
      </c>
      <c r="AU98" s="4">
        <v>14.82</v>
      </c>
      <c r="AV98" s="4" t="str">
        <f>VLOOKUP(Table_wsondb08a_UCCE_Temporary_SQL_env_PS_SnorkelCount[[#This Row],[Site]],SummDataTable!A:C,3,FALSE)</f>
        <v>bedrock</v>
      </c>
      <c r="AW98">
        <f>MAX(Table_wsondb08a_UCCE_Temporary_SQL_env_PS_SnorkelCount[[#This Row],[CohoYOY_Pass1]],Table_wsondb08a_UCCE_Temporary_SQL_env_PS_SnorkelCount[[#This Row],[CohoYOY_Pass2]])</f>
        <v>122</v>
      </c>
      <c r="AX98">
        <f>MAX(Table_wsondb08a_UCCE_Temporary_SQL_env_PS_SnorkelCount[[#This Row],[SteelheadYOY_Pass1]],Table_wsondb08a_UCCE_Temporary_SQL_env_PS_SnorkelCount[[#This Row],[SteelheadYOY_Pass2]])</f>
        <v>26</v>
      </c>
      <c r="AY98">
        <f>MAX(Table_wsondb08a_UCCE_Temporary_SQL_env_PS_SnorkelCount[[#This Row],[SteelheadParr_Pass1]],Table_wsondb08a_UCCE_Temporary_SQL_env_PS_SnorkelCount[[#This Row],[SteelheadParr_Pass2]])</f>
        <v>0</v>
      </c>
      <c r="AZ98"/>
      <c r="BA98"/>
    </row>
    <row r="99" spans="1:53" x14ac:dyDescent="0.25">
      <c r="A99" t="s">
        <v>43</v>
      </c>
      <c r="B99" t="s">
        <v>1</v>
      </c>
      <c r="C99" t="s">
        <v>211</v>
      </c>
      <c r="F99">
        <v>0</v>
      </c>
      <c r="H99">
        <v>0</v>
      </c>
      <c r="I99">
        <v>0</v>
      </c>
      <c r="J99" t="s">
        <v>45</v>
      </c>
      <c r="K99" s="40" t="s">
        <v>106</v>
      </c>
      <c r="L99">
        <v>9</v>
      </c>
      <c r="M99" s="4">
        <v>0</v>
      </c>
      <c r="N99" s="4">
        <v>0</v>
      </c>
      <c r="O99" s="4">
        <v>0</v>
      </c>
      <c r="P99" s="4">
        <v>0</v>
      </c>
      <c r="Q99" s="4">
        <v>0</v>
      </c>
      <c r="T99" s="5">
        <v>1</v>
      </c>
      <c r="U99" s="4">
        <v>0</v>
      </c>
      <c r="X99" s="5"/>
      <c r="Y99" s="5">
        <v>0</v>
      </c>
      <c r="Z99" s="5">
        <v>0</v>
      </c>
      <c r="AA99" s="5">
        <v>2017</v>
      </c>
      <c r="AB99" s="5"/>
      <c r="AC99" s="5" t="s">
        <v>426</v>
      </c>
      <c r="AD99" s="5" t="s">
        <v>427</v>
      </c>
      <c r="AE99" s="5"/>
      <c r="AF99" s="5"/>
      <c r="AG99" s="5"/>
      <c r="AH99" s="5"/>
      <c r="AI99" s="5"/>
      <c r="AJ99" s="5"/>
      <c r="AK99" s="5"/>
      <c r="AL99" s="5"/>
      <c r="AM99" s="5"/>
      <c r="AN99" s="5"/>
      <c r="AO99" s="5"/>
      <c r="AP99" s="5"/>
      <c r="AV99" s="4" t="str">
        <f>VLOOKUP(Table_wsondb08a_UCCE_Temporary_SQL_env_PS_SnorkelCount[[#This Row],[Site]],SummDataTable!A:C,3,FALSE)</f>
        <v>alluvial</v>
      </c>
      <c r="AW99">
        <f>MAX(Table_wsondb08a_UCCE_Temporary_SQL_env_PS_SnorkelCount[[#This Row],[CohoYOY_Pass1]],Table_wsondb08a_UCCE_Temporary_SQL_env_PS_SnorkelCount[[#This Row],[CohoYOY_Pass2]])</f>
        <v>0</v>
      </c>
      <c r="AX99">
        <f>MAX(Table_wsondb08a_UCCE_Temporary_SQL_env_PS_SnorkelCount[[#This Row],[SteelheadYOY_Pass1]],Table_wsondb08a_UCCE_Temporary_SQL_env_PS_SnorkelCount[[#This Row],[SteelheadYOY_Pass2]])</f>
        <v>0</v>
      </c>
      <c r="AY99">
        <f>MAX(Table_wsondb08a_UCCE_Temporary_SQL_env_PS_SnorkelCount[[#This Row],[SteelheadParr_Pass1]],Table_wsondb08a_UCCE_Temporary_SQL_env_PS_SnorkelCount[[#This Row],[SteelheadParr_Pass2]])</f>
        <v>0</v>
      </c>
      <c r="AZ99"/>
      <c r="BA99"/>
    </row>
    <row r="100" spans="1:53" x14ac:dyDescent="0.25">
      <c r="A100" t="s">
        <v>43</v>
      </c>
      <c r="B100" t="s">
        <v>2</v>
      </c>
      <c r="C100" t="s">
        <v>468</v>
      </c>
      <c r="D100">
        <v>6.47</v>
      </c>
      <c r="E100">
        <v>14.1</v>
      </c>
      <c r="F100">
        <v>17.437078</v>
      </c>
      <c r="H100">
        <v>24.444959999999998</v>
      </c>
      <c r="I100">
        <v>46.9392</v>
      </c>
      <c r="J100" t="s">
        <v>45</v>
      </c>
      <c r="K100" s="40" t="s">
        <v>106</v>
      </c>
      <c r="L100">
        <v>9</v>
      </c>
      <c r="M100" s="4">
        <v>4.4577</v>
      </c>
      <c r="N100" s="4">
        <v>16.001999999999999</v>
      </c>
      <c r="O100" s="4">
        <v>12.801600000000001</v>
      </c>
      <c r="P100" s="4">
        <v>14.9352</v>
      </c>
      <c r="Q100" s="4">
        <v>11.8872</v>
      </c>
      <c r="T100" s="5">
        <v>1</v>
      </c>
      <c r="U100" s="4">
        <v>1.81864</v>
      </c>
      <c r="W100" s="4">
        <v>7.3013319797935322E-2</v>
      </c>
      <c r="X100" s="5" t="s">
        <v>154</v>
      </c>
      <c r="Y100" s="5">
        <v>108.968251</v>
      </c>
      <c r="Z100" s="5">
        <v>27.161736999999999</v>
      </c>
      <c r="AA100" s="5">
        <v>2017</v>
      </c>
      <c r="AB100" s="5" t="s">
        <v>785</v>
      </c>
      <c r="AC100" s="5" t="s">
        <v>428</v>
      </c>
      <c r="AD100" s="5" t="s">
        <v>429</v>
      </c>
      <c r="AE100" s="5">
        <v>34</v>
      </c>
      <c r="AF100" s="5">
        <v>0</v>
      </c>
      <c r="AG100" s="5">
        <v>6</v>
      </c>
      <c r="AH100" s="5">
        <v>0</v>
      </c>
      <c r="AI100" s="5">
        <v>43010</v>
      </c>
      <c r="AJ100" s="5">
        <v>30</v>
      </c>
      <c r="AK100" s="5">
        <v>0</v>
      </c>
      <c r="AL100" s="5">
        <v>4</v>
      </c>
      <c r="AM100" s="5">
        <v>0</v>
      </c>
      <c r="AN100" s="5">
        <v>43012</v>
      </c>
      <c r="AO100" s="5" t="s">
        <v>510</v>
      </c>
      <c r="AP100" s="5" t="s">
        <v>507</v>
      </c>
      <c r="AQ100" s="4">
        <v>6.1087499999999997</v>
      </c>
      <c r="AR100" s="4">
        <v>13.372291666666669</v>
      </c>
      <c r="AS100" s="4">
        <v>4.74</v>
      </c>
      <c r="AT100" s="4">
        <v>6.78</v>
      </c>
      <c r="AU100" s="4">
        <v>14.02</v>
      </c>
      <c r="AV100" s="4" t="str">
        <f>VLOOKUP(Table_wsondb08a_UCCE_Temporary_SQL_env_PS_SnorkelCount[[#This Row],[Site]],SummDataTable!A:C,3,FALSE)</f>
        <v>alluvial</v>
      </c>
      <c r="AW100">
        <f>MAX(Table_wsondb08a_UCCE_Temporary_SQL_env_PS_SnorkelCount[[#This Row],[CohoYOY_Pass1]],Table_wsondb08a_UCCE_Temporary_SQL_env_PS_SnorkelCount[[#This Row],[CohoYOY_Pass2]])</f>
        <v>34</v>
      </c>
      <c r="AX100">
        <f>MAX(Table_wsondb08a_UCCE_Temporary_SQL_env_PS_SnorkelCount[[#This Row],[SteelheadYOY_Pass1]],Table_wsondb08a_UCCE_Temporary_SQL_env_PS_SnorkelCount[[#This Row],[SteelheadYOY_Pass2]])</f>
        <v>6</v>
      </c>
      <c r="AY100">
        <f>MAX(Table_wsondb08a_UCCE_Temporary_SQL_env_PS_SnorkelCount[[#This Row],[SteelheadParr_Pass1]],Table_wsondb08a_UCCE_Temporary_SQL_env_PS_SnorkelCount[[#This Row],[SteelheadParr_Pass2]])</f>
        <v>0</v>
      </c>
      <c r="AZ100"/>
      <c r="BA100"/>
    </row>
    <row r="101" spans="1:53" x14ac:dyDescent="0.25">
      <c r="A101" t="s">
        <v>43</v>
      </c>
      <c r="B101" t="s">
        <v>3</v>
      </c>
      <c r="C101" t="s">
        <v>213</v>
      </c>
      <c r="D101">
        <v>9.3800000000000008</v>
      </c>
      <c r="E101">
        <v>12.6</v>
      </c>
      <c r="F101">
        <v>41.806265000000003</v>
      </c>
      <c r="H101">
        <v>37.490400000000001</v>
      </c>
      <c r="I101">
        <v>95.0976</v>
      </c>
      <c r="J101" t="s">
        <v>45</v>
      </c>
      <c r="K101" s="40" t="s">
        <v>106</v>
      </c>
      <c r="L101">
        <v>9</v>
      </c>
      <c r="M101" s="4">
        <v>5.1168300000000002</v>
      </c>
      <c r="N101" s="4">
        <v>21.793199999999999</v>
      </c>
      <c r="O101" s="4">
        <v>7.0103999999999997</v>
      </c>
      <c r="P101" s="4">
        <v>7.0103999999999997</v>
      </c>
      <c r="Q101" s="4">
        <v>6.0960000000000001</v>
      </c>
      <c r="T101" s="5">
        <v>1</v>
      </c>
      <c r="U101" s="4">
        <v>1.524</v>
      </c>
      <c r="W101" s="4">
        <v>9.0368945638614612E-2</v>
      </c>
      <c r="X101" s="5" t="s">
        <v>154</v>
      </c>
      <c r="Y101" s="5">
        <v>191.83192099999999</v>
      </c>
      <c r="Z101" s="5">
        <v>10.683845</v>
      </c>
      <c r="AA101" s="5">
        <v>2017</v>
      </c>
      <c r="AB101" s="5" t="s">
        <v>786</v>
      </c>
      <c r="AC101" s="5" t="s">
        <v>430</v>
      </c>
      <c r="AD101" s="5" t="s">
        <v>431</v>
      </c>
      <c r="AE101" s="5">
        <v>82</v>
      </c>
      <c r="AF101" s="5">
        <v>0</v>
      </c>
      <c r="AG101" s="5">
        <v>26</v>
      </c>
      <c r="AH101" s="5">
        <v>2</v>
      </c>
      <c r="AI101" s="5">
        <v>43010</v>
      </c>
      <c r="AJ101" s="5">
        <v>117</v>
      </c>
      <c r="AK101" s="5">
        <v>0</v>
      </c>
      <c r="AL101" s="5">
        <v>18</v>
      </c>
      <c r="AM101" s="5">
        <v>0</v>
      </c>
      <c r="AN101" s="5">
        <v>43012</v>
      </c>
      <c r="AO101" s="5" t="s">
        <v>508</v>
      </c>
      <c r="AP101" s="5" t="s">
        <v>507</v>
      </c>
      <c r="AQ101" s="4">
        <v>8.3638541666666679</v>
      </c>
      <c r="AR101" s="4">
        <v>12.210833333333341</v>
      </c>
      <c r="AS101" s="4">
        <v>7.25</v>
      </c>
      <c r="AT101" s="4">
        <v>9.5</v>
      </c>
      <c r="AU101" s="4">
        <v>12.86</v>
      </c>
      <c r="AV101" s="4" t="str">
        <f>VLOOKUP(Table_wsondb08a_UCCE_Temporary_SQL_env_PS_SnorkelCount[[#This Row],[Site]],SummDataTable!A:C,3,FALSE)</f>
        <v>bedrock</v>
      </c>
      <c r="AW101">
        <f>MAX(Table_wsondb08a_UCCE_Temporary_SQL_env_PS_SnorkelCount[[#This Row],[CohoYOY_Pass1]],Table_wsondb08a_UCCE_Temporary_SQL_env_PS_SnorkelCount[[#This Row],[CohoYOY_Pass2]])</f>
        <v>117</v>
      </c>
      <c r="AX101">
        <f>MAX(Table_wsondb08a_UCCE_Temporary_SQL_env_PS_SnorkelCount[[#This Row],[SteelheadYOY_Pass1]],Table_wsondb08a_UCCE_Temporary_SQL_env_PS_SnorkelCount[[#This Row],[SteelheadYOY_Pass2]])</f>
        <v>26</v>
      </c>
      <c r="AY101">
        <f>MAX(Table_wsondb08a_UCCE_Temporary_SQL_env_PS_SnorkelCount[[#This Row],[SteelheadParr_Pass1]],Table_wsondb08a_UCCE_Temporary_SQL_env_PS_SnorkelCount[[#This Row],[SteelheadParr_Pass2]])</f>
        <v>2</v>
      </c>
      <c r="AZ101"/>
      <c r="BA101"/>
    </row>
    <row r="102" spans="1:53" x14ac:dyDescent="0.25">
      <c r="A102" t="s">
        <v>43</v>
      </c>
      <c r="B102" t="s">
        <v>4</v>
      </c>
      <c r="C102" t="s">
        <v>214</v>
      </c>
      <c r="D102">
        <v>7.71</v>
      </c>
      <c r="E102">
        <v>12.9</v>
      </c>
      <c r="F102">
        <v>10.204715</v>
      </c>
      <c r="G102" t="s">
        <v>118</v>
      </c>
      <c r="H102">
        <v>28.590240000000001</v>
      </c>
      <c r="I102">
        <v>53.035200000000003</v>
      </c>
      <c r="J102" t="s">
        <v>63</v>
      </c>
      <c r="K102" s="40" t="s">
        <v>106</v>
      </c>
      <c r="L102">
        <v>9</v>
      </c>
      <c r="M102" s="4">
        <v>2.4460199999999999</v>
      </c>
      <c r="N102" s="4">
        <v>14.5923</v>
      </c>
      <c r="O102" s="4">
        <v>3.3527999999999998</v>
      </c>
      <c r="P102" s="4">
        <v>9.4488000000000003</v>
      </c>
      <c r="Q102" s="4">
        <v>4.8768000000000002</v>
      </c>
      <c r="S102" s="5" t="s">
        <v>142</v>
      </c>
      <c r="T102" s="5">
        <v>2</v>
      </c>
      <c r="U102" s="4">
        <v>1.27</v>
      </c>
      <c r="W102" s="4">
        <v>9.1126088061738594E-2</v>
      </c>
      <c r="X102" s="5" t="s">
        <v>154</v>
      </c>
      <c r="Y102" s="5">
        <v>69.932269000000005</v>
      </c>
      <c r="Z102" s="5">
        <v>11.999969</v>
      </c>
      <c r="AA102" s="5">
        <v>2017</v>
      </c>
      <c r="AB102" s="5" t="s">
        <v>787</v>
      </c>
      <c r="AC102" s="5" t="s">
        <v>432</v>
      </c>
      <c r="AD102" s="5" t="s">
        <v>433</v>
      </c>
      <c r="AE102" s="5">
        <v>33</v>
      </c>
      <c r="AF102" s="5">
        <v>0</v>
      </c>
      <c r="AG102" s="5">
        <v>27</v>
      </c>
      <c r="AH102" s="5">
        <v>0</v>
      </c>
      <c r="AI102" s="5">
        <v>43010</v>
      </c>
      <c r="AJ102" s="5">
        <v>26</v>
      </c>
      <c r="AK102" s="5">
        <v>0</v>
      </c>
      <c r="AL102" s="5">
        <v>22</v>
      </c>
      <c r="AM102" s="5">
        <v>2</v>
      </c>
      <c r="AN102" s="29">
        <v>43012</v>
      </c>
      <c r="AO102" s="5" t="s">
        <v>510</v>
      </c>
      <c r="AP102" s="5" t="s">
        <v>507</v>
      </c>
      <c r="AQ102" s="4">
        <v>8.3684374999999971</v>
      </c>
      <c r="AR102" s="4">
        <v>13.985625000000001</v>
      </c>
      <c r="AS102" s="4">
        <v>6.97</v>
      </c>
      <c r="AT102" s="4">
        <v>9.02</v>
      </c>
      <c r="AU102" s="4">
        <v>15.14</v>
      </c>
      <c r="AV102" s="4" t="str">
        <f>VLOOKUP(Table_wsondb08a_UCCE_Temporary_SQL_env_PS_SnorkelCount[[#This Row],[Site]],SummDataTable!A:C,3,FALSE)</f>
        <v>bedrock</v>
      </c>
      <c r="AW102">
        <f>MAX(Table_wsondb08a_UCCE_Temporary_SQL_env_PS_SnorkelCount[[#This Row],[CohoYOY_Pass1]],Table_wsondb08a_UCCE_Temporary_SQL_env_PS_SnorkelCount[[#This Row],[CohoYOY_Pass2]])</f>
        <v>33</v>
      </c>
      <c r="AX102">
        <f>MAX(Table_wsondb08a_UCCE_Temporary_SQL_env_PS_SnorkelCount[[#This Row],[SteelheadYOY_Pass1]],Table_wsondb08a_UCCE_Temporary_SQL_env_PS_SnorkelCount[[#This Row],[SteelheadYOY_Pass2]])</f>
        <v>27</v>
      </c>
      <c r="AY102">
        <f>MAX(Table_wsondb08a_UCCE_Temporary_SQL_env_PS_SnorkelCount[[#This Row],[SteelheadParr_Pass1]],Table_wsondb08a_UCCE_Temporary_SQL_env_PS_SnorkelCount[[#This Row],[SteelheadParr_Pass2]])</f>
        <v>2</v>
      </c>
      <c r="AZ102"/>
      <c r="BA102"/>
    </row>
    <row r="103" spans="1:53" x14ac:dyDescent="0.25">
      <c r="A103" t="s">
        <v>43</v>
      </c>
      <c r="B103" t="s">
        <v>5</v>
      </c>
      <c r="C103" t="s">
        <v>215</v>
      </c>
      <c r="D103">
        <v>8.64</v>
      </c>
      <c r="E103">
        <v>12.9</v>
      </c>
      <c r="F103">
        <v>15.586712</v>
      </c>
      <c r="G103" t="s">
        <v>119</v>
      </c>
      <c r="H103">
        <v>16.48968</v>
      </c>
      <c r="I103">
        <v>60.96</v>
      </c>
      <c r="J103" t="s">
        <v>63</v>
      </c>
      <c r="K103" s="40" t="s">
        <v>106</v>
      </c>
      <c r="L103">
        <v>9</v>
      </c>
      <c r="M103" s="4">
        <v>4.5605700000000002</v>
      </c>
      <c r="N103" s="4">
        <v>20.726400000000002</v>
      </c>
      <c r="O103" s="4">
        <v>5.4863999999999997</v>
      </c>
      <c r="P103" s="4">
        <v>3.8404799999999999</v>
      </c>
      <c r="Q103" s="4">
        <v>2.4384000000000001</v>
      </c>
      <c r="S103" s="5" t="s">
        <v>142</v>
      </c>
      <c r="T103" s="5">
        <v>2</v>
      </c>
      <c r="U103" s="4">
        <v>2.1335999999999999</v>
      </c>
      <c r="W103" s="4">
        <v>0.12241192206539939</v>
      </c>
      <c r="X103" s="5" t="s">
        <v>154</v>
      </c>
      <c r="Y103" s="5">
        <v>75.202308000000002</v>
      </c>
      <c r="Z103" s="5">
        <v>8.1940449999999991</v>
      </c>
      <c r="AA103" s="5">
        <v>2017</v>
      </c>
      <c r="AB103" s="5" t="s">
        <v>788</v>
      </c>
      <c r="AC103" s="5" t="s">
        <v>434</v>
      </c>
      <c r="AD103" s="5" t="s">
        <v>435</v>
      </c>
      <c r="AE103" s="5">
        <v>8</v>
      </c>
      <c r="AF103" s="5">
        <v>0</v>
      </c>
      <c r="AG103" s="5">
        <v>16</v>
      </c>
      <c r="AH103" s="5">
        <v>0</v>
      </c>
      <c r="AI103" s="5">
        <v>43010</v>
      </c>
      <c r="AJ103" s="5">
        <v>26</v>
      </c>
      <c r="AK103" s="5">
        <v>0</v>
      </c>
      <c r="AL103" s="5">
        <v>10</v>
      </c>
      <c r="AM103" s="5">
        <v>0</v>
      </c>
      <c r="AN103" s="5">
        <v>43012</v>
      </c>
      <c r="AO103" s="5" t="s">
        <v>510</v>
      </c>
      <c r="AP103" s="5" t="s">
        <v>507</v>
      </c>
      <c r="AQ103" s="4">
        <v>8.025520833333335</v>
      </c>
      <c r="AR103" s="4">
        <v>13.654166666666667</v>
      </c>
      <c r="AS103" s="4">
        <v>5.91</v>
      </c>
      <c r="AT103" s="4">
        <v>8.64</v>
      </c>
      <c r="AU103" s="4">
        <v>15.5</v>
      </c>
      <c r="AV103" s="4" t="str">
        <f>VLOOKUP(Table_wsondb08a_UCCE_Temporary_SQL_env_PS_SnorkelCount[[#This Row],[Site]],SummDataTable!A:C,3,FALSE)</f>
        <v>alluvial</v>
      </c>
      <c r="AW103">
        <f>MAX(Table_wsondb08a_UCCE_Temporary_SQL_env_PS_SnorkelCount[[#This Row],[CohoYOY_Pass1]],Table_wsondb08a_UCCE_Temporary_SQL_env_PS_SnorkelCount[[#This Row],[CohoYOY_Pass2]])</f>
        <v>26</v>
      </c>
      <c r="AX103">
        <f>MAX(Table_wsondb08a_UCCE_Temporary_SQL_env_PS_SnorkelCount[[#This Row],[SteelheadYOY_Pass1]],Table_wsondb08a_UCCE_Temporary_SQL_env_PS_SnorkelCount[[#This Row],[SteelheadYOY_Pass2]])</f>
        <v>16</v>
      </c>
      <c r="AY103">
        <f>MAX(Table_wsondb08a_UCCE_Temporary_SQL_env_PS_SnorkelCount[[#This Row],[SteelheadParr_Pass1]],Table_wsondb08a_UCCE_Temporary_SQL_env_PS_SnorkelCount[[#This Row],[SteelheadParr_Pass2]])</f>
        <v>0</v>
      </c>
      <c r="AZ103"/>
      <c r="BA103"/>
    </row>
    <row r="104" spans="1:53" x14ac:dyDescent="0.25">
      <c r="A104" t="s">
        <v>43</v>
      </c>
      <c r="B104" t="s">
        <v>6</v>
      </c>
      <c r="C104" t="s">
        <v>216</v>
      </c>
      <c r="D104">
        <v>5.97</v>
      </c>
      <c r="E104">
        <v>13.3</v>
      </c>
      <c r="F104">
        <v>9.1910240000000005</v>
      </c>
      <c r="H104">
        <v>14.26464</v>
      </c>
      <c r="I104">
        <v>59.436</v>
      </c>
      <c r="J104" t="s">
        <v>63</v>
      </c>
      <c r="K104" s="40" t="s">
        <v>106</v>
      </c>
      <c r="L104">
        <v>9</v>
      </c>
      <c r="M104" s="4">
        <v>2.9984700000000002</v>
      </c>
      <c r="N104" s="4">
        <v>21.488399999999999</v>
      </c>
      <c r="O104" s="4">
        <v>2.7431999999999999</v>
      </c>
      <c r="P104" s="4">
        <v>5.7607200000000001</v>
      </c>
      <c r="Q104" s="4">
        <v>4.5720000000000001</v>
      </c>
      <c r="T104" s="5">
        <v>1</v>
      </c>
      <c r="U104" s="4">
        <v>1.3004800000000001</v>
      </c>
      <c r="W104" s="4">
        <v>7.680939179682883E-2</v>
      </c>
      <c r="X104" s="5" t="s">
        <v>154</v>
      </c>
      <c r="Y104" s="5">
        <v>42.772077000000003</v>
      </c>
      <c r="Z104" s="5">
        <v>7.4916970000000003</v>
      </c>
      <c r="AA104" s="5">
        <v>2017</v>
      </c>
      <c r="AB104" s="5" t="s">
        <v>789</v>
      </c>
      <c r="AC104" s="5" t="s">
        <v>436</v>
      </c>
      <c r="AD104" s="5" t="s">
        <v>437</v>
      </c>
      <c r="AE104" s="5">
        <v>6</v>
      </c>
      <c r="AF104" s="5">
        <v>0</v>
      </c>
      <c r="AG104" s="5">
        <v>8</v>
      </c>
      <c r="AH104" s="5">
        <v>0</v>
      </c>
      <c r="AI104" s="5">
        <v>43010</v>
      </c>
      <c r="AJ104" s="5">
        <v>6</v>
      </c>
      <c r="AK104" s="5">
        <v>0</v>
      </c>
      <c r="AL104" s="5">
        <v>6</v>
      </c>
      <c r="AM104" s="5">
        <v>0</v>
      </c>
      <c r="AN104" s="5">
        <v>43012</v>
      </c>
      <c r="AO104" s="5" t="s">
        <v>510</v>
      </c>
      <c r="AP104" s="5" t="s">
        <v>507</v>
      </c>
      <c r="AQ104" s="4">
        <v>5.7828125000000012</v>
      </c>
      <c r="AR104" s="4">
        <v>13.698541666666669</v>
      </c>
      <c r="AS104" s="4">
        <v>4.97</v>
      </c>
      <c r="AT104" s="4">
        <v>6.23</v>
      </c>
      <c r="AU104" s="4">
        <v>14.36</v>
      </c>
      <c r="AV104" s="4" t="str">
        <f>VLOOKUP(Table_wsondb08a_UCCE_Temporary_SQL_env_PS_SnorkelCount[[#This Row],[Site]],SummDataTable!A:C,3,FALSE)</f>
        <v>clay</v>
      </c>
      <c r="AW104">
        <f>MAX(Table_wsondb08a_UCCE_Temporary_SQL_env_PS_SnorkelCount[[#This Row],[CohoYOY_Pass1]],Table_wsondb08a_UCCE_Temporary_SQL_env_PS_SnorkelCount[[#This Row],[CohoYOY_Pass2]])</f>
        <v>6</v>
      </c>
      <c r="AX104">
        <f>MAX(Table_wsondb08a_UCCE_Temporary_SQL_env_PS_SnorkelCount[[#This Row],[SteelheadYOY_Pass1]],Table_wsondb08a_UCCE_Temporary_SQL_env_PS_SnorkelCount[[#This Row],[SteelheadYOY_Pass2]])</f>
        <v>8</v>
      </c>
      <c r="AY104">
        <f>MAX(Table_wsondb08a_UCCE_Temporary_SQL_env_PS_SnorkelCount[[#This Row],[SteelheadParr_Pass1]],Table_wsondb08a_UCCE_Temporary_SQL_env_PS_SnorkelCount[[#This Row],[SteelheadParr_Pass2]])</f>
        <v>0</v>
      </c>
      <c r="AZ104"/>
      <c r="BA104"/>
    </row>
    <row r="105" spans="1:53" x14ac:dyDescent="0.25">
      <c r="A105" t="s">
        <v>43</v>
      </c>
      <c r="B105" t="s">
        <v>7</v>
      </c>
      <c r="C105" t="s">
        <v>217</v>
      </c>
      <c r="D105">
        <v>7.7</v>
      </c>
      <c r="E105">
        <v>13</v>
      </c>
      <c r="F105">
        <v>15.261037</v>
      </c>
      <c r="H105">
        <v>22.799040000000002</v>
      </c>
      <c r="I105">
        <v>51.511200000000002</v>
      </c>
      <c r="J105" t="s">
        <v>63</v>
      </c>
      <c r="K105" s="40" t="s">
        <v>106</v>
      </c>
      <c r="L105">
        <v>9</v>
      </c>
      <c r="M105" s="4">
        <v>3.7403309999999999</v>
      </c>
      <c r="N105" s="4">
        <v>17.896087999999999</v>
      </c>
      <c r="O105" s="4">
        <v>6.0960000000000001</v>
      </c>
      <c r="P105" s="4">
        <v>3.5356800000000002</v>
      </c>
      <c r="Q105" s="4">
        <v>4.8768000000000002</v>
      </c>
      <c r="S105" s="5" t="s">
        <v>142</v>
      </c>
      <c r="T105" s="5">
        <v>2</v>
      </c>
      <c r="U105" s="4">
        <v>1.5138400000000001</v>
      </c>
      <c r="W105" s="4">
        <v>5.674484612109907E-2</v>
      </c>
      <c r="X105" s="5" t="s">
        <v>154</v>
      </c>
      <c r="Y105" s="5">
        <v>85.275925000000001</v>
      </c>
      <c r="Z105" s="5">
        <v>5.3524510000000003</v>
      </c>
      <c r="AA105" s="5">
        <v>2017</v>
      </c>
      <c r="AB105" s="5" t="s">
        <v>790</v>
      </c>
      <c r="AC105" s="5" t="s">
        <v>438</v>
      </c>
      <c r="AD105" s="5" t="s">
        <v>439</v>
      </c>
      <c r="AE105" s="5">
        <v>12</v>
      </c>
      <c r="AF105" s="5">
        <v>0</v>
      </c>
      <c r="AG105" s="5">
        <v>4</v>
      </c>
      <c r="AH105" s="5">
        <v>0</v>
      </c>
      <c r="AI105" s="5">
        <v>43010</v>
      </c>
      <c r="AJ105" s="5">
        <v>30</v>
      </c>
      <c r="AK105" s="5">
        <v>0</v>
      </c>
      <c r="AL105" s="5">
        <v>8</v>
      </c>
      <c r="AM105" s="5">
        <v>0</v>
      </c>
      <c r="AN105" s="5">
        <v>43012</v>
      </c>
      <c r="AO105" s="5" t="s">
        <v>510</v>
      </c>
      <c r="AP105" s="5" t="s">
        <v>507</v>
      </c>
      <c r="AQ105" s="4">
        <v>8.0155208333333334</v>
      </c>
      <c r="AR105" s="4">
        <v>13.342708333333334</v>
      </c>
      <c r="AS105" s="4">
        <v>7.28</v>
      </c>
      <c r="AT105" s="4">
        <v>8.76</v>
      </c>
      <c r="AU105" s="4">
        <v>14.14</v>
      </c>
      <c r="AV105" s="4" t="str">
        <f>VLOOKUP(Table_wsondb08a_UCCE_Temporary_SQL_env_PS_SnorkelCount[[#This Row],[Site]],SummDataTable!A:C,3,FALSE)</f>
        <v>clay</v>
      </c>
      <c r="AW105">
        <f>MAX(Table_wsondb08a_UCCE_Temporary_SQL_env_PS_SnorkelCount[[#This Row],[CohoYOY_Pass1]],Table_wsondb08a_UCCE_Temporary_SQL_env_PS_SnorkelCount[[#This Row],[CohoYOY_Pass2]])</f>
        <v>30</v>
      </c>
      <c r="AX105">
        <f>MAX(Table_wsondb08a_UCCE_Temporary_SQL_env_PS_SnorkelCount[[#This Row],[SteelheadYOY_Pass1]],Table_wsondb08a_UCCE_Temporary_SQL_env_PS_SnorkelCount[[#This Row],[SteelheadYOY_Pass2]])</f>
        <v>8</v>
      </c>
      <c r="AY105">
        <f>MAX(Table_wsondb08a_UCCE_Temporary_SQL_env_PS_SnorkelCount[[#This Row],[SteelheadParr_Pass1]],Table_wsondb08a_UCCE_Temporary_SQL_env_PS_SnorkelCount[[#This Row],[SteelheadParr_Pass2]])</f>
        <v>0</v>
      </c>
      <c r="AZ105"/>
      <c r="BA105"/>
    </row>
    <row r="106" spans="1:53" x14ac:dyDescent="0.25">
      <c r="A106" t="s">
        <v>43</v>
      </c>
      <c r="B106" t="s">
        <v>8</v>
      </c>
      <c r="C106" t="s">
        <v>218</v>
      </c>
      <c r="D106">
        <v>6.11</v>
      </c>
      <c r="E106">
        <v>13.8</v>
      </c>
      <c r="F106">
        <v>21.547668999999999</v>
      </c>
      <c r="H106">
        <v>41.696640000000002</v>
      </c>
      <c r="I106">
        <v>53.644799999999996</v>
      </c>
      <c r="J106" t="s">
        <v>85</v>
      </c>
      <c r="K106" s="40" t="s">
        <v>111</v>
      </c>
      <c r="L106">
        <v>9</v>
      </c>
      <c r="M106" s="4">
        <v>2.71272</v>
      </c>
      <c r="N106" s="4">
        <v>19.05</v>
      </c>
      <c r="O106" s="4">
        <v>3.048</v>
      </c>
      <c r="P106" s="4">
        <v>3.5051999999999999</v>
      </c>
      <c r="Q106" s="4">
        <v>0.60960000000000003</v>
      </c>
      <c r="S106" s="5" t="s">
        <v>142</v>
      </c>
      <c r="T106" s="5">
        <v>2</v>
      </c>
      <c r="U106" s="4">
        <v>1.2039599999999999</v>
      </c>
      <c r="W106" s="4">
        <v>5.2750670604215039E-2</v>
      </c>
      <c r="X106" s="5" t="s">
        <v>155</v>
      </c>
      <c r="Y106" s="5">
        <v>113.111261</v>
      </c>
      <c r="Z106" s="5">
        <v>4.2201190000000004</v>
      </c>
      <c r="AA106" s="5">
        <v>2017</v>
      </c>
      <c r="AB106" s="5" t="s">
        <v>1323</v>
      </c>
      <c r="AC106" s="5" t="s">
        <v>440</v>
      </c>
      <c r="AD106" s="5" t="s">
        <v>441</v>
      </c>
      <c r="AE106" s="5">
        <v>0</v>
      </c>
      <c r="AF106" s="5">
        <v>0</v>
      </c>
      <c r="AG106" s="5">
        <v>27</v>
      </c>
      <c r="AH106" s="5">
        <v>0</v>
      </c>
      <c r="AI106" s="5">
        <v>43011</v>
      </c>
      <c r="AJ106" s="5">
        <v>0</v>
      </c>
      <c r="AK106" s="5">
        <v>0</v>
      </c>
      <c r="AL106" s="5">
        <v>25</v>
      </c>
      <c r="AM106" s="5">
        <v>0</v>
      </c>
      <c r="AN106" s="29">
        <v>43012</v>
      </c>
      <c r="AO106" s="5" t="s">
        <v>509</v>
      </c>
      <c r="AP106" s="5" t="s">
        <v>507</v>
      </c>
      <c r="AQ106" s="4">
        <v>5.5984374999999993</v>
      </c>
      <c r="AR106" s="4">
        <v>15.066041666666663</v>
      </c>
      <c r="AS106" s="4">
        <v>5.18</v>
      </c>
      <c r="AT106" s="4">
        <v>6.17</v>
      </c>
      <c r="AU106" s="4">
        <v>16.920000000000002</v>
      </c>
      <c r="AV106" s="4" t="str">
        <f>VLOOKUP(Table_wsondb08a_UCCE_Temporary_SQL_env_PS_SnorkelCount[[#This Row],[Site]],SummDataTable!A:C,3,FALSE)</f>
        <v>alluvial</v>
      </c>
      <c r="AW106">
        <f>MAX(Table_wsondb08a_UCCE_Temporary_SQL_env_PS_SnorkelCount[[#This Row],[CohoYOY_Pass1]],Table_wsondb08a_UCCE_Temporary_SQL_env_PS_SnorkelCount[[#This Row],[CohoYOY_Pass2]])</f>
        <v>0</v>
      </c>
      <c r="AX106">
        <f>MAX(Table_wsondb08a_UCCE_Temporary_SQL_env_PS_SnorkelCount[[#This Row],[SteelheadYOY_Pass1]],Table_wsondb08a_UCCE_Temporary_SQL_env_PS_SnorkelCount[[#This Row],[SteelheadYOY_Pass2]])</f>
        <v>27</v>
      </c>
      <c r="AY106">
        <f>MAX(Table_wsondb08a_UCCE_Temporary_SQL_env_PS_SnorkelCount[[#This Row],[SteelheadParr_Pass1]],Table_wsondb08a_UCCE_Temporary_SQL_env_PS_SnorkelCount[[#This Row],[SteelheadParr_Pass2]])</f>
        <v>0</v>
      </c>
      <c r="AZ106"/>
      <c r="BA106"/>
    </row>
    <row r="107" spans="1:53" x14ac:dyDescent="0.25">
      <c r="A107" t="s">
        <v>43</v>
      </c>
      <c r="B107" t="s">
        <v>9</v>
      </c>
      <c r="C107" t="s">
        <v>219</v>
      </c>
      <c r="D107">
        <v>2.11</v>
      </c>
      <c r="E107">
        <v>15.5</v>
      </c>
      <c r="F107">
        <v>18.601111</v>
      </c>
      <c r="G107" t="s">
        <v>120</v>
      </c>
      <c r="H107">
        <v>19.202400000000001</v>
      </c>
      <c r="I107">
        <v>60.3504</v>
      </c>
      <c r="J107" t="s">
        <v>85</v>
      </c>
      <c r="K107" s="40" t="s">
        <v>111</v>
      </c>
      <c r="L107">
        <v>9</v>
      </c>
      <c r="M107" s="4">
        <v>3.8290500000000001</v>
      </c>
      <c r="N107" s="4">
        <v>25.298400000000001</v>
      </c>
      <c r="O107" s="4">
        <v>1.2192000000000001</v>
      </c>
      <c r="P107" s="4">
        <v>9.50976</v>
      </c>
      <c r="Q107" s="4">
        <v>0.91439999999999999</v>
      </c>
      <c r="T107" s="5">
        <v>1</v>
      </c>
      <c r="U107" s="4">
        <v>0.93472</v>
      </c>
      <c r="X107" s="5" t="s">
        <v>154</v>
      </c>
      <c r="Y107" s="5">
        <v>73.526917999999995</v>
      </c>
      <c r="Z107" s="5">
        <v>8.8889569999999996</v>
      </c>
      <c r="AA107" s="5">
        <v>2017</v>
      </c>
      <c r="AB107" s="5"/>
      <c r="AC107" s="5" t="s">
        <v>442</v>
      </c>
      <c r="AD107" s="5" t="s">
        <v>443</v>
      </c>
      <c r="AE107" s="5">
        <v>1</v>
      </c>
      <c r="AF107" s="5">
        <v>0</v>
      </c>
      <c r="AG107" s="5">
        <v>0</v>
      </c>
      <c r="AH107" s="5">
        <v>0</v>
      </c>
      <c r="AI107" s="5">
        <v>43011</v>
      </c>
      <c r="AJ107" s="5">
        <v>0</v>
      </c>
      <c r="AK107" s="5">
        <v>0</v>
      </c>
      <c r="AL107" s="5">
        <v>0</v>
      </c>
      <c r="AM107" s="5">
        <v>0</v>
      </c>
      <c r="AN107" s="5">
        <v>43012</v>
      </c>
      <c r="AO107" s="5" t="s">
        <v>509</v>
      </c>
      <c r="AP107" s="5" t="s">
        <v>507</v>
      </c>
      <c r="AQ107" s="4">
        <v>1.426770833333334</v>
      </c>
      <c r="AR107" s="4">
        <v>15.609583333333347</v>
      </c>
      <c r="AS107" s="4">
        <v>0.64</v>
      </c>
      <c r="AT107" s="4">
        <v>2.29</v>
      </c>
      <c r="AU107" s="4">
        <v>15.94</v>
      </c>
      <c r="AV107" s="4" t="str">
        <f>VLOOKUP(Table_wsondb08a_UCCE_Temporary_SQL_env_PS_SnorkelCount[[#This Row],[Site]],SummDataTable!A:C,3,FALSE)</f>
        <v>alluvial</v>
      </c>
      <c r="AW107">
        <f>MAX(Table_wsondb08a_UCCE_Temporary_SQL_env_PS_SnorkelCount[[#This Row],[CohoYOY_Pass1]],Table_wsondb08a_UCCE_Temporary_SQL_env_PS_SnorkelCount[[#This Row],[CohoYOY_Pass2]])</f>
        <v>1</v>
      </c>
      <c r="AX107">
        <f>MAX(Table_wsondb08a_UCCE_Temporary_SQL_env_PS_SnorkelCount[[#This Row],[SteelheadYOY_Pass1]],Table_wsondb08a_UCCE_Temporary_SQL_env_PS_SnorkelCount[[#This Row],[SteelheadYOY_Pass2]])</f>
        <v>0</v>
      </c>
      <c r="AY107">
        <f>MAX(Table_wsondb08a_UCCE_Temporary_SQL_env_PS_SnorkelCount[[#This Row],[SteelheadParr_Pass1]],Table_wsondb08a_UCCE_Temporary_SQL_env_PS_SnorkelCount[[#This Row],[SteelheadParr_Pass2]])</f>
        <v>0</v>
      </c>
      <c r="AZ107"/>
      <c r="BA107"/>
    </row>
    <row r="108" spans="1:53" x14ac:dyDescent="0.25">
      <c r="A108" t="s">
        <v>43</v>
      </c>
      <c r="B108" t="s">
        <v>10</v>
      </c>
      <c r="C108" t="s">
        <v>220</v>
      </c>
      <c r="D108">
        <v>9.44</v>
      </c>
      <c r="E108">
        <v>13.9</v>
      </c>
      <c r="F108">
        <v>58.921078999999999</v>
      </c>
      <c r="G108" t="s">
        <v>122</v>
      </c>
      <c r="H108">
        <v>33.832799999999999</v>
      </c>
      <c r="I108">
        <v>80.162400000000005</v>
      </c>
      <c r="J108" t="s">
        <v>85</v>
      </c>
      <c r="K108" s="40" t="s">
        <v>111</v>
      </c>
      <c r="L108">
        <v>9</v>
      </c>
      <c r="M108" s="4">
        <v>5.2539899999999999</v>
      </c>
      <c r="N108" s="4">
        <v>33.146999999999998</v>
      </c>
      <c r="O108" s="4">
        <v>13.106400000000001</v>
      </c>
      <c r="P108" s="4">
        <v>3.1699199999999998</v>
      </c>
      <c r="Q108" s="4">
        <v>6.0960000000000001</v>
      </c>
      <c r="S108" s="5" t="s">
        <v>142</v>
      </c>
      <c r="T108" s="5">
        <v>2</v>
      </c>
      <c r="U108" s="4">
        <v>1.6763999999999999</v>
      </c>
      <c r="W108" s="4">
        <v>0.40996067402252412</v>
      </c>
      <c r="X108" s="5" t="s">
        <v>154</v>
      </c>
      <c r="Y108" s="5">
        <v>177.757116</v>
      </c>
      <c r="Z108" s="5">
        <v>5.3140520000000002</v>
      </c>
      <c r="AA108" s="5">
        <v>2017</v>
      </c>
      <c r="AB108" s="5" t="s">
        <v>1324</v>
      </c>
      <c r="AC108" s="5" t="s">
        <v>444</v>
      </c>
      <c r="AD108" s="5" t="s">
        <v>445</v>
      </c>
      <c r="AE108" s="5">
        <v>98</v>
      </c>
      <c r="AF108" s="5">
        <v>0</v>
      </c>
      <c r="AG108" s="5">
        <v>28</v>
      </c>
      <c r="AH108" s="5">
        <v>0</v>
      </c>
      <c r="AI108" s="5">
        <v>43011</v>
      </c>
      <c r="AJ108" s="5">
        <v>82</v>
      </c>
      <c r="AK108" s="5">
        <v>0</v>
      </c>
      <c r="AL108" s="5">
        <v>56</v>
      </c>
      <c r="AM108" s="5">
        <v>0</v>
      </c>
      <c r="AN108" s="5">
        <v>43012</v>
      </c>
      <c r="AO108" s="5" t="s">
        <v>509</v>
      </c>
      <c r="AP108" s="5" t="s">
        <v>507</v>
      </c>
      <c r="AQ108" s="4">
        <v>8.7473958333333304</v>
      </c>
      <c r="AR108" s="4">
        <v>14.385000000000007</v>
      </c>
      <c r="AS108" s="4">
        <v>8.33</v>
      </c>
      <c r="AT108" s="4">
        <v>9.5</v>
      </c>
      <c r="AU108" s="4">
        <v>16</v>
      </c>
      <c r="AV108" s="4" t="str">
        <f>VLOOKUP(Table_wsondb08a_UCCE_Temporary_SQL_env_PS_SnorkelCount[[#This Row],[Site]],SummDataTable!A:C,3,FALSE)</f>
        <v>bedrock</v>
      </c>
      <c r="AW108">
        <f>MAX(Table_wsondb08a_UCCE_Temporary_SQL_env_PS_SnorkelCount[[#This Row],[CohoYOY_Pass1]],Table_wsondb08a_UCCE_Temporary_SQL_env_PS_SnorkelCount[[#This Row],[CohoYOY_Pass2]])</f>
        <v>98</v>
      </c>
      <c r="AX108">
        <f>MAX(Table_wsondb08a_UCCE_Temporary_SQL_env_PS_SnorkelCount[[#This Row],[SteelheadYOY_Pass1]],Table_wsondb08a_UCCE_Temporary_SQL_env_PS_SnorkelCount[[#This Row],[SteelheadYOY_Pass2]])</f>
        <v>56</v>
      </c>
      <c r="AY108">
        <f>MAX(Table_wsondb08a_UCCE_Temporary_SQL_env_PS_SnorkelCount[[#This Row],[SteelheadParr_Pass1]],Table_wsondb08a_UCCE_Temporary_SQL_env_PS_SnorkelCount[[#This Row],[SteelheadParr_Pass2]])</f>
        <v>0</v>
      </c>
      <c r="AZ108"/>
      <c r="BA108"/>
    </row>
    <row r="109" spans="1:53" x14ac:dyDescent="0.25">
      <c r="A109" t="s">
        <v>43</v>
      </c>
      <c r="B109" t="s">
        <v>10</v>
      </c>
      <c r="C109" t="s">
        <v>220</v>
      </c>
      <c r="D109">
        <v>9.44</v>
      </c>
      <c r="E109">
        <v>13.9</v>
      </c>
      <c r="F109">
        <v>58.921078999999999</v>
      </c>
      <c r="G109" t="s">
        <v>122</v>
      </c>
      <c r="H109">
        <v>33.832799999999999</v>
      </c>
      <c r="I109">
        <v>80.162400000000005</v>
      </c>
      <c r="J109" t="s">
        <v>85</v>
      </c>
      <c r="K109" s="40" t="s">
        <v>111</v>
      </c>
      <c r="L109">
        <v>9</v>
      </c>
      <c r="M109" s="4">
        <v>5.2539899999999999</v>
      </c>
      <c r="N109" s="4">
        <v>33.146999999999998</v>
      </c>
      <c r="O109" s="4">
        <v>13.106400000000001</v>
      </c>
      <c r="P109" s="4">
        <v>3.1699199999999998</v>
      </c>
      <c r="Q109" s="4">
        <v>6.0960000000000001</v>
      </c>
      <c r="S109" s="5" t="s">
        <v>142</v>
      </c>
      <c r="T109" s="5">
        <v>2</v>
      </c>
      <c r="U109" s="4">
        <v>1.6763999999999999</v>
      </c>
      <c r="W109" s="4">
        <v>0.48102927301223058</v>
      </c>
      <c r="X109" s="5" t="s">
        <v>154</v>
      </c>
      <c r="Y109" s="5">
        <v>177.757116</v>
      </c>
      <c r="Z109" s="5">
        <v>5.3140520000000002</v>
      </c>
      <c r="AA109" s="5">
        <v>2017</v>
      </c>
      <c r="AB109" s="5" t="s">
        <v>791</v>
      </c>
      <c r="AC109" s="5" t="s">
        <v>444</v>
      </c>
      <c r="AD109" s="5" t="s">
        <v>445</v>
      </c>
      <c r="AE109" s="5">
        <v>98</v>
      </c>
      <c r="AF109" s="5">
        <v>0</v>
      </c>
      <c r="AG109" s="5">
        <v>28</v>
      </c>
      <c r="AH109" s="5">
        <v>0</v>
      </c>
      <c r="AI109" s="5">
        <v>43011</v>
      </c>
      <c r="AJ109" s="5">
        <v>82</v>
      </c>
      <c r="AK109" s="5">
        <v>0</v>
      </c>
      <c r="AL109" s="5">
        <v>56</v>
      </c>
      <c r="AM109" s="5">
        <v>0</v>
      </c>
      <c r="AN109" s="5">
        <v>43012</v>
      </c>
      <c r="AO109" s="5" t="s">
        <v>509</v>
      </c>
      <c r="AP109" s="5" t="s">
        <v>507</v>
      </c>
      <c r="AQ109" s="4">
        <v>8.7473958333333268</v>
      </c>
      <c r="AR109" s="4">
        <v>14.385</v>
      </c>
      <c r="AS109" s="4">
        <v>8.33</v>
      </c>
      <c r="AT109" s="4">
        <v>9.5</v>
      </c>
      <c r="AU109" s="4">
        <v>16</v>
      </c>
      <c r="AV109" s="4" t="str">
        <f>VLOOKUP(Table_wsondb08a_UCCE_Temporary_SQL_env_PS_SnorkelCount[[#This Row],[Site]],SummDataTable!A:C,3,FALSE)</f>
        <v>bedrock</v>
      </c>
      <c r="AW109">
        <f>MAX(Table_wsondb08a_UCCE_Temporary_SQL_env_PS_SnorkelCount[[#This Row],[CohoYOY_Pass1]],Table_wsondb08a_UCCE_Temporary_SQL_env_PS_SnorkelCount[[#This Row],[CohoYOY_Pass2]])</f>
        <v>98</v>
      </c>
      <c r="AX109">
        <f>MAX(Table_wsondb08a_UCCE_Temporary_SQL_env_PS_SnorkelCount[[#This Row],[SteelheadYOY_Pass1]],Table_wsondb08a_UCCE_Temporary_SQL_env_PS_SnorkelCount[[#This Row],[SteelheadYOY_Pass2]])</f>
        <v>56</v>
      </c>
      <c r="AY109">
        <f>MAX(Table_wsondb08a_UCCE_Temporary_SQL_env_PS_SnorkelCount[[#This Row],[SteelheadParr_Pass1]],Table_wsondb08a_UCCE_Temporary_SQL_env_PS_SnorkelCount[[#This Row],[SteelheadParr_Pass2]])</f>
        <v>0</v>
      </c>
      <c r="AZ109"/>
      <c r="BA109"/>
    </row>
    <row r="110" spans="1:53" x14ac:dyDescent="0.25">
      <c r="A110" t="s">
        <v>43</v>
      </c>
      <c r="B110" t="s">
        <v>11</v>
      </c>
      <c r="C110" t="s">
        <v>221</v>
      </c>
      <c r="D110">
        <v>9.7799999999999994</v>
      </c>
      <c r="E110">
        <v>13.1</v>
      </c>
      <c r="F110">
        <v>35.092632999999999</v>
      </c>
      <c r="G110" t="s">
        <v>121</v>
      </c>
      <c r="H110">
        <v>19.568159999999999</v>
      </c>
      <c r="I110">
        <v>95.0976</v>
      </c>
      <c r="J110" t="s">
        <v>85</v>
      </c>
      <c r="K110" s="40" t="s">
        <v>111</v>
      </c>
      <c r="L110">
        <v>9</v>
      </c>
      <c r="M110" s="4">
        <v>4.2443400000000002</v>
      </c>
      <c r="N110" s="4">
        <v>42.252899999999997</v>
      </c>
      <c r="O110" s="4">
        <v>5.4863999999999997</v>
      </c>
      <c r="P110" s="4">
        <v>12.86256</v>
      </c>
      <c r="Q110" s="4">
        <v>4.8768000000000002</v>
      </c>
      <c r="T110" s="5">
        <v>1</v>
      </c>
      <c r="U110" s="4">
        <v>3.72872</v>
      </c>
      <c r="W110" s="4">
        <v>0.34763366422456637</v>
      </c>
      <c r="X110" s="5" t="s">
        <v>154</v>
      </c>
      <c r="Y110" s="5">
        <v>83.053888000000001</v>
      </c>
      <c r="Z110" s="5">
        <v>47.960863000000003</v>
      </c>
      <c r="AA110" s="5">
        <v>2017</v>
      </c>
      <c r="AB110" s="5" t="s">
        <v>792</v>
      </c>
      <c r="AC110" s="5" t="s">
        <v>446</v>
      </c>
      <c r="AD110" s="5" t="s">
        <v>447</v>
      </c>
      <c r="AE110" s="5">
        <v>98</v>
      </c>
      <c r="AF110" s="5">
        <v>0</v>
      </c>
      <c r="AG110" s="5">
        <v>20</v>
      </c>
      <c r="AH110" s="5">
        <v>0</v>
      </c>
      <c r="AI110" s="5">
        <v>43011</v>
      </c>
      <c r="AJ110" s="5">
        <v>94</v>
      </c>
      <c r="AK110" s="5">
        <v>0</v>
      </c>
      <c r="AL110" s="5">
        <v>14</v>
      </c>
      <c r="AM110" s="5">
        <v>0</v>
      </c>
      <c r="AN110" s="5">
        <v>43012</v>
      </c>
      <c r="AO110" s="5" t="s">
        <v>509</v>
      </c>
      <c r="AP110" s="5" t="s">
        <v>507</v>
      </c>
      <c r="AQ110" s="4">
        <v>9.5461458333333304</v>
      </c>
      <c r="AR110" s="4">
        <v>13.033749999999998</v>
      </c>
      <c r="AS110" s="4">
        <v>9.34</v>
      </c>
      <c r="AT110" s="4">
        <v>9.8000000000000007</v>
      </c>
      <c r="AU110" s="4">
        <v>13.56</v>
      </c>
      <c r="AV110" s="4" t="str">
        <f>VLOOKUP(Table_wsondb08a_UCCE_Temporary_SQL_env_PS_SnorkelCount[[#This Row],[Site]],SummDataTable!A:C,3,FALSE)</f>
        <v>bedrock</v>
      </c>
      <c r="AW110">
        <f>MAX(Table_wsondb08a_UCCE_Temporary_SQL_env_PS_SnorkelCount[[#This Row],[CohoYOY_Pass1]],Table_wsondb08a_UCCE_Temporary_SQL_env_PS_SnorkelCount[[#This Row],[CohoYOY_Pass2]])</f>
        <v>98</v>
      </c>
      <c r="AX110">
        <f>MAX(Table_wsondb08a_UCCE_Temporary_SQL_env_PS_SnorkelCount[[#This Row],[SteelheadYOY_Pass1]],Table_wsondb08a_UCCE_Temporary_SQL_env_PS_SnorkelCount[[#This Row],[SteelheadYOY_Pass2]])</f>
        <v>20</v>
      </c>
      <c r="AY110">
        <f>MAX(Table_wsondb08a_UCCE_Temporary_SQL_env_PS_SnorkelCount[[#This Row],[SteelheadParr_Pass1]],Table_wsondb08a_UCCE_Temporary_SQL_env_PS_SnorkelCount[[#This Row],[SteelheadParr_Pass2]])</f>
        <v>0</v>
      </c>
      <c r="AZ110"/>
      <c r="BA110"/>
    </row>
    <row r="111" spans="1:53" x14ac:dyDescent="0.25">
      <c r="A111" t="s">
        <v>43</v>
      </c>
      <c r="B111" t="s">
        <v>2</v>
      </c>
      <c r="C111" t="s">
        <v>468</v>
      </c>
      <c r="D111">
        <v>7.95</v>
      </c>
      <c r="E111">
        <v>10.6</v>
      </c>
      <c r="F111">
        <v>16.235609</v>
      </c>
      <c r="G111" t="s">
        <v>123</v>
      </c>
      <c r="H111">
        <v>24.444959999999998</v>
      </c>
      <c r="I111">
        <v>42.976799999999997</v>
      </c>
      <c r="J111" t="s">
        <v>45</v>
      </c>
      <c r="K111" s="40" t="s">
        <v>108</v>
      </c>
      <c r="L111">
        <v>10</v>
      </c>
      <c r="M111" s="4">
        <v>4.3472099999999996</v>
      </c>
      <c r="N111" s="4">
        <v>15.2781</v>
      </c>
      <c r="O111" s="4">
        <v>11.5824</v>
      </c>
      <c r="P111" s="4">
        <v>14.9352</v>
      </c>
      <c r="Q111" s="4">
        <v>9.7536000000000005</v>
      </c>
      <c r="T111" s="5">
        <v>1</v>
      </c>
      <c r="U111" s="4">
        <v>1.5138400000000001</v>
      </c>
      <c r="W111" s="4">
        <v>4.1869147591254589E-2</v>
      </c>
      <c r="X111" s="5" t="s">
        <v>154</v>
      </c>
      <c r="Y111" s="5">
        <v>106.267329</v>
      </c>
      <c r="Z111" s="5">
        <v>22.609490000000001</v>
      </c>
      <c r="AA111" s="5">
        <v>2017</v>
      </c>
      <c r="AB111" s="5" t="s">
        <v>793</v>
      </c>
      <c r="AC111" s="5" t="s">
        <v>448</v>
      </c>
      <c r="AD111" s="5" t="s">
        <v>449</v>
      </c>
      <c r="AE111" s="5">
        <v>28</v>
      </c>
      <c r="AF111" s="5">
        <v>0</v>
      </c>
      <c r="AG111" s="5">
        <v>6</v>
      </c>
      <c r="AH111" s="5">
        <v>0</v>
      </c>
      <c r="AI111" s="5">
        <v>43024</v>
      </c>
      <c r="AJ111" s="5">
        <v>30</v>
      </c>
      <c r="AK111" s="5">
        <v>0</v>
      </c>
      <c r="AL111" s="5">
        <v>6</v>
      </c>
      <c r="AM111" s="5">
        <v>0</v>
      </c>
      <c r="AN111" s="5">
        <v>43026</v>
      </c>
      <c r="AO111" s="5" t="s">
        <v>509</v>
      </c>
      <c r="AP111" s="5" t="s">
        <v>507</v>
      </c>
      <c r="AQ111" s="4">
        <v>7.9902777777777771</v>
      </c>
      <c r="AR111" s="4">
        <v>10.858888888888888</v>
      </c>
      <c r="AS111" s="4">
        <v>7.59</v>
      </c>
      <c r="AT111" s="4">
        <v>8.36</v>
      </c>
      <c r="AU111" s="4">
        <v>11.5</v>
      </c>
      <c r="AV111" s="4" t="str">
        <f>VLOOKUP(Table_wsondb08a_UCCE_Temporary_SQL_env_PS_SnorkelCount[[#This Row],[Site]],SummDataTable!A:C,3,FALSE)</f>
        <v>alluvial</v>
      </c>
      <c r="AW111">
        <f>MAX(Table_wsondb08a_UCCE_Temporary_SQL_env_PS_SnorkelCount[[#This Row],[CohoYOY_Pass1]],Table_wsondb08a_UCCE_Temporary_SQL_env_PS_SnorkelCount[[#This Row],[CohoYOY_Pass2]])</f>
        <v>30</v>
      </c>
      <c r="AX111">
        <f>MAX(Table_wsondb08a_UCCE_Temporary_SQL_env_PS_SnorkelCount[[#This Row],[SteelheadYOY_Pass1]],Table_wsondb08a_UCCE_Temporary_SQL_env_PS_SnorkelCount[[#This Row],[SteelheadYOY_Pass2]])</f>
        <v>6</v>
      </c>
      <c r="AY111">
        <f>MAX(Table_wsondb08a_UCCE_Temporary_SQL_env_PS_SnorkelCount[[#This Row],[SteelheadParr_Pass1]],Table_wsondb08a_UCCE_Temporary_SQL_env_PS_SnorkelCount[[#This Row],[SteelheadParr_Pass2]])</f>
        <v>0</v>
      </c>
      <c r="AZ111"/>
      <c r="BA111"/>
    </row>
    <row r="112" spans="1:53" x14ac:dyDescent="0.25">
      <c r="A112" t="s">
        <v>43</v>
      </c>
      <c r="B112" t="s">
        <v>3</v>
      </c>
      <c r="C112" t="s">
        <v>213</v>
      </c>
      <c r="D112">
        <v>9.58</v>
      </c>
      <c r="E112">
        <v>9.4</v>
      </c>
      <c r="F112">
        <v>40.935304000000002</v>
      </c>
      <c r="G112" t="s">
        <v>124</v>
      </c>
      <c r="H112">
        <v>37.490400000000001</v>
      </c>
      <c r="I112">
        <v>92.659199999999998</v>
      </c>
      <c r="J112" t="s">
        <v>45</v>
      </c>
      <c r="K112" s="40" t="s">
        <v>108</v>
      </c>
      <c r="L112">
        <v>10</v>
      </c>
      <c r="M112" s="4">
        <v>4.9072800000000001</v>
      </c>
      <c r="N112" s="4">
        <v>22.250399999999999</v>
      </c>
      <c r="O112" s="4">
        <v>6.0960000000000001</v>
      </c>
      <c r="P112" s="4">
        <v>7.0103999999999997</v>
      </c>
      <c r="Q112" s="4">
        <v>4.8768000000000002</v>
      </c>
      <c r="T112" s="5">
        <v>1</v>
      </c>
      <c r="U112" s="4">
        <v>0.97536</v>
      </c>
      <c r="W112" s="4">
        <v>4.3792361968170275E-2</v>
      </c>
      <c r="X112" s="5" t="s">
        <v>154</v>
      </c>
      <c r="Y112" s="5">
        <v>183.97581099999999</v>
      </c>
      <c r="Z112" s="5">
        <v>6.8376609999999998</v>
      </c>
      <c r="AA112" s="5">
        <v>2017</v>
      </c>
      <c r="AB112" s="5" t="s">
        <v>794</v>
      </c>
      <c r="AC112" s="5" t="s">
        <v>450</v>
      </c>
      <c r="AD112" s="5" t="s">
        <v>451</v>
      </c>
      <c r="AE112" s="5">
        <v>96</v>
      </c>
      <c r="AF112" s="5">
        <v>0</v>
      </c>
      <c r="AG112" s="5">
        <v>24</v>
      </c>
      <c r="AH112" s="5">
        <v>3</v>
      </c>
      <c r="AI112" s="5">
        <v>43024</v>
      </c>
      <c r="AJ112" s="5">
        <v>120</v>
      </c>
      <c r="AK112" s="5">
        <v>0</v>
      </c>
      <c r="AL112" s="5">
        <v>12</v>
      </c>
      <c r="AM112" s="5">
        <v>3</v>
      </c>
      <c r="AN112" s="29">
        <v>43026</v>
      </c>
      <c r="AO112" s="5" t="s">
        <v>509</v>
      </c>
      <c r="AP112" s="5" t="s">
        <v>507</v>
      </c>
      <c r="AQ112" s="4">
        <v>9.5054545454545458</v>
      </c>
      <c r="AR112" s="4">
        <v>9.4754545454545447</v>
      </c>
      <c r="AS112" s="4">
        <v>9.2100000000000009</v>
      </c>
      <c r="AT112" s="4">
        <v>9.7899999999999991</v>
      </c>
      <c r="AU112" s="4">
        <v>9.66</v>
      </c>
      <c r="AV112" s="4" t="str">
        <f>VLOOKUP(Table_wsondb08a_UCCE_Temporary_SQL_env_PS_SnorkelCount[[#This Row],[Site]],SummDataTable!A:C,3,FALSE)</f>
        <v>bedrock</v>
      </c>
      <c r="AW112">
        <f>MAX(Table_wsondb08a_UCCE_Temporary_SQL_env_PS_SnorkelCount[[#This Row],[CohoYOY_Pass1]],Table_wsondb08a_UCCE_Temporary_SQL_env_PS_SnorkelCount[[#This Row],[CohoYOY_Pass2]])</f>
        <v>120</v>
      </c>
      <c r="AX112">
        <f>MAX(Table_wsondb08a_UCCE_Temporary_SQL_env_PS_SnorkelCount[[#This Row],[SteelheadYOY_Pass1]],Table_wsondb08a_UCCE_Temporary_SQL_env_PS_SnorkelCount[[#This Row],[SteelheadYOY_Pass2]])</f>
        <v>24</v>
      </c>
      <c r="AY112">
        <f>MAX(Table_wsondb08a_UCCE_Temporary_SQL_env_PS_SnorkelCount[[#This Row],[SteelheadParr_Pass1]],Table_wsondb08a_UCCE_Temporary_SQL_env_PS_SnorkelCount[[#This Row],[SteelheadParr_Pass2]])</f>
        <v>3</v>
      </c>
      <c r="AZ112"/>
      <c r="BA112"/>
    </row>
    <row r="113" spans="1:53" x14ac:dyDescent="0.25">
      <c r="A113" t="s">
        <v>43</v>
      </c>
      <c r="B113" t="s">
        <v>4</v>
      </c>
      <c r="C113" t="s">
        <v>214</v>
      </c>
      <c r="D113">
        <v>8.1199999999999992</v>
      </c>
      <c r="E113">
        <v>11.5</v>
      </c>
      <c r="F113">
        <v>9.1911570000000005</v>
      </c>
      <c r="G113" t="s">
        <v>125</v>
      </c>
      <c r="H113">
        <v>28.590240000000001</v>
      </c>
      <c r="I113">
        <v>52.120800000000003</v>
      </c>
      <c r="J113" t="s">
        <v>63</v>
      </c>
      <c r="K113" s="40" t="s">
        <v>108</v>
      </c>
      <c r="L113">
        <v>10</v>
      </c>
      <c r="M113" s="4">
        <v>2.2440899999999999</v>
      </c>
      <c r="N113" s="4">
        <v>14.3256</v>
      </c>
      <c r="O113" s="4">
        <v>1.524</v>
      </c>
      <c r="P113" s="4">
        <v>9.4488000000000003</v>
      </c>
      <c r="Q113" s="4">
        <v>0.91439999999999999</v>
      </c>
      <c r="S113" s="5" t="s">
        <v>142</v>
      </c>
      <c r="T113" s="5">
        <v>2</v>
      </c>
      <c r="U113" s="4">
        <v>0.55879999999999996</v>
      </c>
      <c r="W113" s="4">
        <v>1.9394431947954389E-2</v>
      </c>
      <c r="X113" s="5" t="s">
        <v>154</v>
      </c>
      <c r="Y113" s="5">
        <v>64.159043999999994</v>
      </c>
      <c r="Z113" s="5">
        <v>5.2799860000000001</v>
      </c>
      <c r="AA113" s="5">
        <v>2017</v>
      </c>
      <c r="AB113" s="5" t="s">
        <v>795</v>
      </c>
      <c r="AC113" s="5" t="s">
        <v>452</v>
      </c>
      <c r="AD113" s="5" t="s">
        <v>453</v>
      </c>
      <c r="AE113" s="5">
        <v>36</v>
      </c>
      <c r="AF113" s="5">
        <v>0</v>
      </c>
      <c r="AG113" s="5">
        <v>12</v>
      </c>
      <c r="AH113" s="5">
        <v>0</v>
      </c>
      <c r="AI113" s="5">
        <v>43024</v>
      </c>
      <c r="AJ113" s="5">
        <v>32</v>
      </c>
      <c r="AK113" s="5">
        <v>0</v>
      </c>
      <c r="AL113" s="5">
        <v>18</v>
      </c>
      <c r="AM113" s="5">
        <v>4</v>
      </c>
      <c r="AN113" s="29">
        <v>43026</v>
      </c>
      <c r="AO113" s="5" t="s">
        <v>509</v>
      </c>
      <c r="AP113" s="5" t="s">
        <v>507</v>
      </c>
      <c r="AQ113" s="4">
        <v>7.2257692307692318</v>
      </c>
      <c r="AR113" s="4">
        <v>10.970384615384612</v>
      </c>
      <c r="AS113" s="4">
        <v>4.2699999999999996</v>
      </c>
      <c r="AT113" s="4">
        <v>8.7100000000000009</v>
      </c>
      <c r="AU113" s="4">
        <v>11.6</v>
      </c>
      <c r="AV113" s="4" t="str">
        <f>VLOOKUP(Table_wsondb08a_UCCE_Temporary_SQL_env_PS_SnorkelCount[[#This Row],[Site]],SummDataTable!A:C,3,FALSE)</f>
        <v>bedrock</v>
      </c>
      <c r="AW113">
        <f>MAX(Table_wsondb08a_UCCE_Temporary_SQL_env_PS_SnorkelCount[[#This Row],[CohoYOY_Pass1]],Table_wsondb08a_UCCE_Temporary_SQL_env_PS_SnorkelCount[[#This Row],[CohoYOY_Pass2]])</f>
        <v>36</v>
      </c>
      <c r="AX113">
        <f>MAX(Table_wsondb08a_UCCE_Temporary_SQL_env_PS_SnorkelCount[[#This Row],[SteelheadYOY_Pass1]],Table_wsondb08a_UCCE_Temporary_SQL_env_PS_SnorkelCount[[#This Row],[SteelheadYOY_Pass2]])</f>
        <v>18</v>
      </c>
      <c r="AY113">
        <f>MAX(Table_wsondb08a_UCCE_Temporary_SQL_env_PS_SnorkelCount[[#This Row],[SteelheadParr_Pass1]],Table_wsondb08a_UCCE_Temporary_SQL_env_PS_SnorkelCount[[#This Row],[SteelheadParr_Pass2]])</f>
        <v>4</v>
      </c>
      <c r="AZ113"/>
      <c r="BA113"/>
    </row>
    <row r="114" spans="1:53" x14ac:dyDescent="0.25">
      <c r="A114" t="s">
        <v>43</v>
      </c>
      <c r="B114" t="s">
        <v>5</v>
      </c>
      <c r="C114" t="s">
        <v>215</v>
      </c>
      <c r="D114">
        <v>6.73</v>
      </c>
      <c r="E114">
        <v>11.3</v>
      </c>
      <c r="F114">
        <v>3.5044629999999999</v>
      </c>
      <c r="G114" t="s">
        <v>126</v>
      </c>
      <c r="H114">
        <v>12.3444</v>
      </c>
      <c r="I114">
        <v>46.634399999999999</v>
      </c>
      <c r="J114" t="s">
        <v>63</v>
      </c>
      <c r="K114" s="40" t="s">
        <v>108</v>
      </c>
      <c r="L114">
        <v>10</v>
      </c>
      <c r="M114" s="4">
        <v>2.3431500000000001</v>
      </c>
      <c r="N114" s="4">
        <v>12.1158</v>
      </c>
      <c r="O114" s="4">
        <v>0</v>
      </c>
      <c r="P114" s="4">
        <v>0</v>
      </c>
      <c r="Q114" s="4">
        <v>0</v>
      </c>
      <c r="S114" s="5" t="s">
        <v>142</v>
      </c>
      <c r="T114" s="5">
        <v>2</v>
      </c>
      <c r="U114" s="4">
        <v>0</v>
      </c>
      <c r="X114" s="5" t="s">
        <v>157</v>
      </c>
      <c r="Y114" s="5">
        <v>28.924768</v>
      </c>
      <c r="Z114" s="5">
        <v>0</v>
      </c>
      <c r="AA114" s="5">
        <v>2017</v>
      </c>
      <c r="AB114" s="5"/>
      <c r="AC114" s="5" t="s">
        <v>454</v>
      </c>
      <c r="AD114" s="5" t="s">
        <v>455</v>
      </c>
      <c r="AE114" s="5">
        <v>22</v>
      </c>
      <c r="AF114" s="5">
        <v>0</v>
      </c>
      <c r="AG114" s="5">
        <v>6</v>
      </c>
      <c r="AH114" s="5">
        <v>0</v>
      </c>
      <c r="AI114" s="5">
        <v>43024</v>
      </c>
      <c r="AJ114" s="5">
        <v>26</v>
      </c>
      <c r="AK114" s="5">
        <v>0</v>
      </c>
      <c r="AL114" s="5">
        <v>8</v>
      </c>
      <c r="AM114" s="5">
        <v>0</v>
      </c>
      <c r="AN114" s="5">
        <v>43026</v>
      </c>
      <c r="AO114" s="5" t="s">
        <v>509</v>
      </c>
      <c r="AP114" s="5" t="s">
        <v>507</v>
      </c>
      <c r="AQ114" s="4">
        <v>6.0628571428571432</v>
      </c>
      <c r="AR114" s="4">
        <v>10.096071428571429</v>
      </c>
      <c r="AS114" s="4">
        <v>5.78</v>
      </c>
      <c r="AT114" s="4">
        <v>6.73</v>
      </c>
      <c r="AU114" s="4">
        <v>10.96</v>
      </c>
      <c r="AV114" s="4" t="str">
        <f>VLOOKUP(Table_wsondb08a_UCCE_Temporary_SQL_env_PS_SnorkelCount[[#This Row],[Site]],SummDataTable!A:C,3,FALSE)</f>
        <v>alluvial</v>
      </c>
      <c r="AW114">
        <f>MAX(Table_wsondb08a_UCCE_Temporary_SQL_env_PS_SnorkelCount[[#This Row],[CohoYOY_Pass1]],Table_wsondb08a_UCCE_Temporary_SQL_env_PS_SnorkelCount[[#This Row],[CohoYOY_Pass2]])</f>
        <v>26</v>
      </c>
      <c r="AX114">
        <f>MAX(Table_wsondb08a_UCCE_Temporary_SQL_env_PS_SnorkelCount[[#This Row],[SteelheadYOY_Pass1]],Table_wsondb08a_UCCE_Temporary_SQL_env_PS_SnorkelCount[[#This Row],[SteelheadYOY_Pass2]])</f>
        <v>8</v>
      </c>
      <c r="AY114">
        <f>MAX(Table_wsondb08a_UCCE_Temporary_SQL_env_PS_SnorkelCount[[#This Row],[SteelheadParr_Pass1]],Table_wsondb08a_UCCE_Temporary_SQL_env_PS_SnorkelCount[[#This Row],[SteelheadParr_Pass2]])</f>
        <v>0</v>
      </c>
      <c r="AZ114"/>
      <c r="BA114"/>
    </row>
    <row r="115" spans="1:53" x14ac:dyDescent="0.25">
      <c r="A115" t="s">
        <v>43</v>
      </c>
      <c r="B115" t="s">
        <v>6</v>
      </c>
      <c r="C115" t="s">
        <v>216</v>
      </c>
      <c r="D115">
        <v>5.2</v>
      </c>
      <c r="E115">
        <v>11.2</v>
      </c>
      <c r="F115">
        <v>4.3275860000000002</v>
      </c>
      <c r="G115" t="s">
        <v>127</v>
      </c>
      <c r="H115">
        <v>12.801600000000001</v>
      </c>
      <c r="I115">
        <v>49.377600000000001</v>
      </c>
      <c r="J115" t="s">
        <v>63</v>
      </c>
      <c r="K115" s="40" t="s">
        <v>108</v>
      </c>
      <c r="L115">
        <v>10</v>
      </c>
      <c r="M115" s="4">
        <v>2.1640799999999998</v>
      </c>
      <c r="N115" s="4">
        <v>15.621</v>
      </c>
      <c r="O115" s="4">
        <v>0</v>
      </c>
      <c r="P115" s="4">
        <v>4.5110400000000004</v>
      </c>
      <c r="Q115" s="4">
        <v>0</v>
      </c>
      <c r="T115" s="5">
        <v>1</v>
      </c>
      <c r="U115" s="4">
        <v>0.52832000000000001</v>
      </c>
      <c r="X115" s="5" t="s">
        <v>157</v>
      </c>
      <c r="Y115" s="5">
        <v>27.703675</v>
      </c>
      <c r="Z115" s="5">
        <v>2.3832710000000001</v>
      </c>
      <c r="AA115" s="5">
        <v>2017</v>
      </c>
      <c r="AB115" s="5"/>
      <c r="AC115" s="5" t="s">
        <v>456</v>
      </c>
      <c r="AD115" s="5" t="s">
        <v>457</v>
      </c>
      <c r="AE115" s="5">
        <v>6</v>
      </c>
      <c r="AF115" s="5">
        <v>0</v>
      </c>
      <c r="AG115" s="5">
        <v>0</v>
      </c>
      <c r="AH115" s="5">
        <v>0</v>
      </c>
      <c r="AI115" s="5">
        <v>43024</v>
      </c>
      <c r="AJ115" s="5">
        <v>5</v>
      </c>
      <c r="AK115" s="5">
        <v>0</v>
      </c>
      <c r="AL115" s="5">
        <v>2</v>
      </c>
      <c r="AM115" s="5">
        <v>0</v>
      </c>
      <c r="AN115" s="5">
        <v>43026</v>
      </c>
      <c r="AO115" s="5" t="s">
        <v>509</v>
      </c>
      <c r="AP115" s="5" t="s">
        <v>507</v>
      </c>
      <c r="AQ115" s="4">
        <v>4.9054237288135596</v>
      </c>
      <c r="AR115" s="4">
        <v>10.360677966101694</v>
      </c>
      <c r="AS115" s="4">
        <v>3.82</v>
      </c>
      <c r="AT115" s="4">
        <v>5.43</v>
      </c>
      <c r="AU115" s="4">
        <v>11.08</v>
      </c>
      <c r="AV115" s="4" t="str">
        <f>VLOOKUP(Table_wsondb08a_UCCE_Temporary_SQL_env_PS_SnorkelCount[[#This Row],[Site]],SummDataTable!A:C,3,FALSE)</f>
        <v>clay</v>
      </c>
      <c r="AW115">
        <f>MAX(Table_wsondb08a_UCCE_Temporary_SQL_env_PS_SnorkelCount[[#This Row],[CohoYOY_Pass1]],Table_wsondb08a_UCCE_Temporary_SQL_env_PS_SnorkelCount[[#This Row],[CohoYOY_Pass2]])</f>
        <v>6</v>
      </c>
      <c r="AX115">
        <f>MAX(Table_wsondb08a_UCCE_Temporary_SQL_env_PS_SnorkelCount[[#This Row],[SteelheadYOY_Pass1]],Table_wsondb08a_UCCE_Temporary_SQL_env_PS_SnorkelCount[[#This Row],[SteelheadYOY_Pass2]])</f>
        <v>2</v>
      </c>
      <c r="AY115">
        <f>MAX(Table_wsondb08a_UCCE_Temporary_SQL_env_PS_SnorkelCount[[#This Row],[SteelheadParr_Pass1]],Table_wsondb08a_UCCE_Temporary_SQL_env_PS_SnorkelCount[[#This Row],[SteelheadParr_Pass2]])</f>
        <v>0</v>
      </c>
      <c r="AZ115"/>
      <c r="BA115"/>
    </row>
    <row r="116" spans="1:53" x14ac:dyDescent="0.25">
      <c r="A116" t="s">
        <v>43</v>
      </c>
      <c r="B116" t="s">
        <v>7</v>
      </c>
      <c r="C116" t="s">
        <v>217</v>
      </c>
      <c r="D116">
        <v>5.34</v>
      </c>
      <c r="E116">
        <v>10.5</v>
      </c>
      <c r="F116">
        <v>10.42074</v>
      </c>
      <c r="G116" t="s">
        <v>128</v>
      </c>
      <c r="H116">
        <v>21.793199999999999</v>
      </c>
      <c r="I116">
        <v>48.768000000000001</v>
      </c>
      <c r="J116" t="s">
        <v>63</v>
      </c>
      <c r="K116" s="40" t="s">
        <v>108</v>
      </c>
      <c r="L116">
        <v>10</v>
      </c>
      <c r="M116" s="4">
        <v>3.3789259999999999</v>
      </c>
      <c r="N116" s="4">
        <v>14.151407000000001</v>
      </c>
      <c r="O116" s="4">
        <v>3.048</v>
      </c>
      <c r="P116" s="4">
        <v>3.5356800000000002</v>
      </c>
      <c r="Q116" s="4">
        <v>0</v>
      </c>
      <c r="T116" s="5">
        <v>1</v>
      </c>
      <c r="U116" s="4">
        <v>0.75183999999999995</v>
      </c>
      <c r="X116" s="5" t="s">
        <v>155</v>
      </c>
      <c r="Y116" s="5">
        <v>73.637569999999997</v>
      </c>
      <c r="Z116" s="5">
        <v>2.658264</v>
      </c>
      <c r="AA116" s="5">
        <v>2017</v>
      </c>
      <c r="AB116" s="5"/>
      <c r="AC116" s="5" t="s">
        <v>458</v>
      </c>
      <c r="AD116" s="5" t="s">
        <v>459</v>
      </c>
      <c r="AE116" s="5">
        <v>16</v>
      </c>
      <c r="AF116" s="5">
        <v>0</v>
      </c>
      <c r="AG116" s="5">
        <v>6</v>
      </c>
      <c r="AH116" s="5">
        <v>0</v>
      </c>
      <c r="AI116" s="5">
        <v>43024</v>
      </c>
      <c r="AJ116" s="5">
        <v>18</v>
      </c>
      <c r="AK116" s="5">
        <v>0</v>
      </c>
      <c r="AL116" s="5">
        <v>8</v>
      </c>
      <c r="AM116" s="5">
        <v>0</v>
      </c>
      <c r="AN116" s="29">
        <v>43026</v>
      </c>
      <c r="AO116" s="5" t="s">
        <v>509</v>
      </c>
      <c r="AP116" s="5" t="s">
        <v>507</v>
      </c>
      <c r="AQ116" s="4">
        <v>6.140983606557378</v>
      </c>
      <c r="AR116" s="4">
        <v>9.6367213114754087</v>
      </c>
      <c r="AS116" s="4">
        <v>2.78</v>
      </c>
      <c r="AT116" s="4">
        <v>8.17</v>
      </c>
      <c r="AU116" s="4">
        <v>10.24</v>
      </c>
      <c r="AV116" s="4" t="str">
        <f>VLOOKUP(Table_wsondb08a_UCCE_Temporary_SQL_env_PS_SnorkelCount[[#This Row],[Site]],SummDataTable!A:C,3,FALSE)</f>
        <v>clay</v>
      </c>
      <c r="AW116">
        <f>MAX(Table_wsondb08a_UCCE_Temporary_SQL_env_PS_SnorkelCount[[#This Row],[CohoYOY_Pass1]],Table_wsondb08a_UCCE_Temporary_SQL_env_PS_SnorkelCount[[#This Row],[CohoYOY_Pass2]])</f>
        <v>18</v>
      </c>
      <c r="AX116">
        <f>MAX(Table_wsondb08a_UCCE_Temporary_SQL_env_PS_SnorkelCount[[#This Row],[SteelheadYOY_Pass1]],Table_wsondb08a_UCCE_Temporary_SQL_env_PS_SnorkelCount[[#This Row],[SteelheadYOY_Pass2]])</f>
        <v>8</v>
      </c>
      <c r="AY116">
        <f>MAX(Table_wsondb08a_UCCE_Temporary_SQL_env_PS_SnorkelCount[[#This Row],[SteelheadParr_Pass1]],Table_wsondb08a_UCCE_Temporary_SQL_env_PS_SnorkelCount[[#This Row],[SteelheadParr_Pass2]])</f>
        <v>0</v>
      </c>
      <c r="AZ116"/>
      <c r="BA116"/>
    </row>
    <row r="117" spans="1:53" x14ac:dyDescent="0.25">
      <c r="A117" t="s">
        <v>129</v>
      </c>
      <c r="B117" t="s">
        <v>8</v>
      </c>
      <c r="C117" t="s">
        <v>218</v>
      </c>
      <c r="D117">
        <v>5.33</v>
      </c>
      <c r="E117">
        <v>12.4</v>
      </c>
      <c r="F117">
        <v>14.417516000000001</v>
      </c>
      <c r="G117" t="s">
        <v>130</v>
      </c>
      <c r="H117">
        <v>39.105840000000001</v>
      </c>
      <c r="I117">
        <v>48.463200000000001</v>
      </c>
      <c r="J117" t="s">
        <v>85</v>
      </c>
      <c r="K117" s="40" t="s">
        <v>112</v>
      </c>
      <c r="L117">
        <v>10</v>
      </c>
      <c r="M117" s="4">
        <v>2.3317199999999998</v>
      </c>
      <c r="N117" s="4">
        <v>15.811500000000001</v>
      </c>
      <c r="O117" s="4">
        <v>2.1335999999999999</v>
      </c>
      <c r="P117" s="4">
        <v>3.5051999999999999</v>
      </c>
      <c r="Q117" s="4">
        <v>0</v>
      </c>
      <c r="S117" s="5" t="s">
        <v>142</v>
      </c>
      <c r="T117" s="5">
        <v>2</v>
      </c>
      <c r="U117" s="4">
        <v>0.89915999999999996</v>
      </c>
      <c r="W117" s="4">
        <v>4.9477602771098139E-2</v>
      </c>
      <c r="X117" s="5" t="s">
        <v>155</v>
      </c>
      <c r="Y117" s="5">
        <v>91.18383</v>
      </c>
      <c r="Z117" s="5">
        <v>3.1517339999999998</v>
      </c>
      <c r="AA117" s="5">
        <v>2017</v>
      </c>
      <c r="AB117" s="5" t="s">
        <v>796</v>
      </c>
      <c r="AC117" s="5" t="s">
        <v>460</v>
      </c>
      <c r="AD117" s="5" t="s">
        <v>461</v>
      </c>
      <c r="AE117" s="5">
        <v>0</v>
      </c>
      <c r="AF117" s="5">
        <v>0</v>
      </c>
      <c r="AG117" s="5">
        <v>16</v>
      </c>
      <c r="AH117" s="5">
        <v>4</v>
      </c>
      <c r="AI117" s="5">
        <v>43026</v>
      </c>
      <c r="AJ117" s="5">
        <v>0</v>
      </c>
      <c r="AK117" s="5">
        <v>0</v>
      </c>
      <c r="AL117" s="5">
        <v>28</v>
      </c>
      <c r="AM117" s="5">
        <v>0</v>
      </c>
      <c r="AN117" s="29">
        <v>43027</v>
      </c>
      <c r="AO117" s="5" t="s">
        <v>507</v>
      </c>
      <c r="AP117" s="5" t="s">
        <v>510</v>
      </c>
      <c r="AQ117" s="4">
        <v>5.3605</v>
      </c>
      <c r="AR117" s="4">
        <v>12.441999999999997</v>
      </c>
      <c r="AS117" s="4">
        <v>4.7699999999999996</v>
      </c>
      <c r="AT117" s="4">
        <v>6.01</v>
      </c>
      <c r="AU117" s="4">
        <v>12.5</v>
      </c>
      <c r="AV117" s="4" t="str">
        <f>VLOOKUP(Table_wsondb08a_UCCE_Temporary_SQL_env_PS_SnorkelCount[[#This Row],[Site]],SummDataTable!A:C,3,FALSE)</f>
        <v>alluvial</v>
      </c>
      <c r="AW117"/>
      <c r="AX117"/>
      <c r="AY117"/>
      <c r="AZ117"/>
      <c r="BA117"/>
    </row>
    <row r="118" spans="1:53" x14ac:dyDescent="0.25">
      <c r="A118" t="s">
        <v>129</v>
      </c>
      <c r="B118" t="s">
        <v>10</v>
      </c>
      <c r="C118" t="s">
        <v>220</v>
      </c>
      <c r="D118">
        <v>10.35</v>
      </c>
      <c r="E118">
        <v>11.6</v>
      </c>
      <c r="F118">
        <v>55.156157999999998</v>
      </c>
      <c r="H118">
        <v>33.832799999999999</v>
      </c>
      <c r="I118">
        <v>81.076800000000006</v>
      </c>
      <c r="J118" t="s">
        <v>85</v>
      </c>
      <c r="K118" s="40" t="s">
        <v>112</v>
      </c>
      <c r="L118">
        <v>10</v>
      </c>
      <c r="M118" s="4">
        <v>5.2501800000000003</v>
      </c>
      <c r="N118" s="4">
        <v>31.051500000000001</v>
      </c>
      <c r="O118" s="4">
        <v>14.9352</v>
      </c>
      <c r="P118" s="4">
        <v>3.1699199999999998</v>
      </c>
      <c r="Q118" s="4">
        <v>7.3151999999999999</v>
      </c>
      <c r="S118" s="5" t="s">
        <v>142</v>
      </c>
      <c r="T118" s="5">
        <v>2</v>
      </c>
      <c r="U118" s="4">
        <v>1.5849599999999999</v>
      </c>
      <c r="W118" s="4">
        <v>0.4803864210410585</v>
      </c>
      <c r="X118" s="5" t="s">
        <v>154</v>
      </c>
      <c r="Y118" s="5">
        <v>177.62821299999999</v>
      </c>
      <c r="Z118" s="5">
        <v>5.0241939999999996</v>
      </c>
      <c r="AA118" s="5">
        <v>2017</v>
      </c>
      <c r="AB118" s="5" t="s">
        <v>797</v>
      </c>
      <c r="AC118" s="5" t="s">
        <v>462</v>
      </c>
      <c r="AD118" s="5" t="s">
        <v>463</v>
      </c>
      <c r="AE118" s="5">
        <v>84</v>
      </c>
      <c r="AF118" s="5">
        <v>0</v>
      </c>
      <c r="AG118" s="5">
        <v>34</v>
      </c>
      <c r="AH118" s="5">
        <v>2</v>
      </c>
      <c r="AI118" s="5">
        <v>43026</v>
      </c>
      <c r="AJ118" s="5">
        <v>129</v>
      </c>
      <c r="AK118" s="5">
        <v>0</v>
      </c>
      <c r="AL118" s="5">
        <v>33</v>
      </c>
      <c r="AM118" s="5">
        <v>0</v>
      </c>
      <c r="AN118" s="5">
        <v>43027</v>
      </c>
      <c r="AO118" s="5" t="s">
        <v>507</v>
      </c>
      <c r="AP118" s="5" t="s">
        <v>510</v>
      </c>
      <c r="AQ118" s="4">
        <v>9.7958333333333343</v>
      </c>
      <c r="AR118" s="4">
        <v>11.158333333333331</v>
      </c>
      <c r="AS118" s="4">
        <v>9.0299999999999994</v>
      </c>
      <c r="AT118" s="4">
        <v>10.35</v>
      </c>
      <c r="AU118" s="4">
        <v>11.62</v>
      </c>
      <c r="AV118" s="4" t="str">
        <f>VLOOKUP(Table_wsondb08a_UCCE_Temporary_SQL_env_PS_SnorkelCount[[#This Row],[Site]],SummDataTable!A:C,3,FALSE)</f>
        <v>bedrock</v>
      </c>
      <c r="AW118"/>
      <c r="AX118"/>
      <c r="AY118"/>
      <c r="AZ118"/>
      <c r="BA118"/>
    </row>
    <row r="119" spans="1:53" x14ac:dyDescent="0.25">
      <c r="A119" t="s">
        <v>129</v>
      </c>
      <c r="B119" t="s">
        <v>11</v>
      </c>
      <c r="C119" t="s">
        <v>221</v>
      </c>
      <c r="D119">
        <v>10.37</v>
      </c>
      <c r="E119">
        <v>11.3</v>
      </c>
      <c r="F119">
        <v>34.288735000000003</v>
      </c>
      <c r="G119" t="s">
        <v>133</v>
      </c>
      <c r="H119">
        <v>19.568159999999999</v>
      </c>
      <c r="I119">
        <v>93.878399999999999</v>
      </c>
      <c r="J119" t="s">
        <v>85</v>
      </c>
      <c r="K119" s="40" t="s">
        <v>112</v>
      </c>
      <c r="L119">
        <v>10</v>
      </c>
      <c r="M119" s="4">
        <v>4.2862499999999999</v>
      </c>
      <c r="N119" s="4">
        <v>40.881300000000003</v>
      </c>
      <c r="O119" s="4">
        <v>7.0103999999999997</v>
      </c>
      <c r="P119" s="4">
        <v>12.86256</v>
      </c>
      <c r="Q119" s="4">
        <v>4.2671999999999999</v>
      </c>
      <c r="S119" s="5" t="s">
        <v>142</v>
      </c>
      <c r="T119" s="5">
        <v>2</v>
      </c>
      <c r="U119" s="4">
        <v>3.4645600000000001</v>
      </c>
      <c r="W119" s="4">
        <v>7.5892594525126866E-2</v>
      </c>
      <c r="X119" s="5" t="s">
        <v>154</v>
      </c>
      <c r="Y119" s="5">
        <v>83.873990000000006</v>
      </c>
      <c r="Z119" s="5">
        <v>44.563088999999998</v>
      </c>
      <c r="AA119" s="5">
        <v>2017</v>
      </c>
      <c r="AB119" s="5" t="s">
        <v>798</v>
      </c>
      <c r="AC119" s="5" t="s">
        <v>464</v>
      </c>
      <c r="AD119" s="5" t="s">
        <v>465</v>
      </c>
      <c r="AE119" s="5">
        <v>168</v>
      </c>
      <c r="AF119" s="5">
        <v>0</v>
      </c>
      <c r="AG119" s="5">
        <v>14</v>
      </c>
      <c r="AH119" s="5">
        <v>0</v>
      </c>
      <c r="AI119" s="5">
        <v>43026</v>
      </c>
      <c r="AJ119" s="5">
        <v>120</v>
      </c>
      <c r="AK119" s="5">
        <v>0</v>
      </c>
      <c r="AL119" s="5">
        <v>16</v>
      </c>
      <c r="AM119" s="5">
        <v>0</v>
      </c>
      <c r="AN119" s="5">
        <v>43027</v>
      </c>
      <c r="AO119" s="5" t="s">
        <v>508</v>
      </c>
      <c r="AP119" s="5" t="s">
        <v>510</v>
      </c>
      <c r="AQ119" s="4">
        <v>10.159444444444446</v>
      </c>
      <c r="AR119" s="4">
        <v>10.640740740740741</v>
      </c>
      <c r="AS119" s="4">
        <v>9.9600000000000009</v>
      </c>
      <c r="AT119" s="4">
        <v>10.37</v>
      </c>
      <c r="AU119" s="4">
        <v>11.26</v>
      </c>
      <c r="AV119" s="4" t="str">
        <f>VLOOKUP(Table_wsondb08a_UCCE_Temporary_SQL_env_PS_SnorkelCount[[#This Row],[Site]],SummDataTable!A:C,3,FALSE)</f>
        <v>bedrock</v>
      </c>
      <c r="AW119"/>
      <c r="AX119"/>
      <c r="AY119"/>
      <c r="AZ119"/>
      <c r="BA119"/>
    </row>
    <row r="120" spans="1:53" x14ac:dyDescent="0.25">
      <c r="A120" t="s">
        <v>131</v>
      </c>
      <c r="B120" t="s">
        <v>9</v>
      </c>
      <c r="C120" t="s">
        <v>219</v>
      </c>
      <c r="D120">
        <v>1.4</v>
      </c>
      <c r="E120">
        <v>14.4</v>
      </c>
      <c r="F120">
        <v>15.455347</v>
      </c>
      <c r="G120" t="s">
        <v>132</v>
      </c>
      <c r="H120">
        <v>18.25752</v>
      </c>
      <c r="I120">
        <v>58.216799999999999</v>
      </c>
      <c r="J120" t="s">
        <v>85</v>
      </c>
      <c r="K120" s="40" t="s">
        <v>112</v>
      </c>
      <c r="L120">
        <v>10</v>
      </c>
      <c r="M120" s="4">
        <v>3.64236</v>
      </c>
      <c r="N120" s="4">
        <v>23.241</v>
      </c>
      <c r="O120" s="4">
        <v>0</v>
      </c>
      <c r="P120" s="4">
        <v>0</v>
      </c>
      <c r="Q120" s="4">
        <v>0</v>
      </c>
      <c r="S120" s="5" t="s">
        <v>142</v>
      </c>
      <c r="T120" s="5">
        <v>2</v>
      </c>
      <c r="U120" s="4">
        <v>0</v>
      </c>
      <c r="X120" s="5" t="s">
        <v>157</v>
      </c>
      <c r="Y120" s="5">
        <v>66.500432000000004</v>
      </c>
      <c r="Z120" s="5">
        <v>0</v>
      </c>
      <c r="AA120" s="5">
        <v>2017</v>
      </c>
      <c r="AB120" s="5"/>
      <c r="AC120" s="5" t="s">
        <v>466</v>
      </c>
      <c r="AD120" s="5" t="s">
        <v>467</v>
      </c>
      <c r="AE120" s="5">
        <v>0</v>
      </c>
      <c r="AF120" s="5">
        <v>0</v>
      </c>
      <c r="AG120" s="5">
        <v>0</v>
      </c>
      <c r="AH120" s="5">
        <v>0</v>
      </c>
      <c r="AI120" s="5">
        <v>43026</v>
      </c>
      <c r="AJ120" s="5">
        <v>0</v>
      </c>
      <c r="AK120" s="5">
        <v>0</v>
      </c>
      <c r="AL120" s="5">
        <v>0</v>
      </c>
      <c r="AM120" s="5">
        <v>0</v>
      </c>
      <c r="AN120" s="29">
        <v>43027</v>
      </c>
      <c r="AO120" s="5" t="s">
        <v>507</v>
      </c>
      <c r="AP120" s="5" t="s">
        <v>510</v>
      </c>
      <c r="AQ120" s="4">
        <v>0.73488372093023258</v>
      </c>
      <c r="AR120" s="4">
        <v>14.3846511627907</v>
      </c>
      <c r="AS120" s="4">
        <v>0.39</v>
      </c>
      <c r="AT120" s="4">
        <v>1.4</v>
      </c>
      <c r="AU120" s="4">
        <v>14.46</v>
      </c>
      <c r="AV120" s="4" t="str">
        <f>VLOOKUP(Table_wsondb08a_UCCE_Temporary_SQL_env_PS_SnorkelCount[[#This Row],[Site]],SummDataTable!A:C,3,FALSE)</f>
        <v>alluvial</v>
      </c>
      <c r="AW120"/>
      <c r="AX120"/>
      <c r="AY120"/>
      <c r="AZ120"/>
      <c r="BA120"/>
    </row>
    <row r="121" spans="1:53" x14ac:dyDescent="0.25">
      <c r="AV121"/>
      <c r="AW121"/>
      <c r="AX121"/>
      <c r="AY121"/>
      <c r="AZ121"/>
      <c r="BA121"/>
    </row>
    <row r="122" spans="1:53" x14ac:dyDescent="0.25">
      <c r="AV122"/>
      <c r="AW122"/>
      <c r="AX122"/>
      <c r="AY122"/>
      <c r="AZ122"/>
      <c r="BA122"/>
    </row>
    <row r="123" spans="1:53" x14ac:dyDescent="0.25">
      <c r="AV123"/>
      <c r="AW123"/>
      <c r="AX123"/>
      <c r="AY123"/>
      <c r="AZ123"/>
      <c r="BA123"/>
    </row>
    <row r="124" spans="1:53" x14ac:dyDescent="0.25">
      <c r="AV124"/>
      <c r="AW124"/>
      <c r="AX124"/>
      <c r="AY124"/>
      <c r="AZ124"/>
      <c r="BA124"/>
    </row>
    <row r="125" spans="1:53" x14ac:dyDescent="0.25">
      <c r="AV125"/>
      <c r="AW125"/>
      <c r="AX125"/>
      <c r="AY125"/>
      <c r="AZ125"/>
      <c r="BA125"/>
    </row>
    <row r="126" spans="1:53" x14ac:dyDescent="0.25">
      <c r="AV126"/>
      <c r="AW126"/>
      <c r="AX126"/>
      <c r="AY126"/>
      <c r="AZ126"/>
      <c r="BA126"/>
    </row>
    <row r="127" spans="1:53" x14ac:dyDescent="0.25">
      <c r="AV127"/>
      <c r="AW127"/>
      <c r="AX127"/>
      <c r="AY127"/>
      <c r="AZ127"/>
      <c r="BA127"/>
    </row>
    <row r="128" spans="1:53" x14ac:dyDescent="0.25">
      <c r="AV128"/>
      <c r="AW128"/>
      <c r="AX128"/>
      <c r="AY128"/>
      <c r="AZ128"/>
      <c r="BA128"/>
    </row>
    <row r="129" spans="48:53" x14ac:dyDescent="0.25">
      <c r="AV129"/>
      <c r="AW129"/>
      <c r="AX129"/>
      <c r="AY129"/>
      <c r="AZ129"/>
      <c r="BA129"/>
    </row>
    <row r="130" spans="48:53" x14ac:dyDescent="0.25">
      <c r="AV130"/>
      <c r="AW130"/>
      <c r="AX130"/>
      <c r="AY130"/>
      <c r="AZ130"/>
      <c r="BA130"/>
    </row>
    <row r="131" spans="48:53" x14ac:dyDescent="0.25">
      <c r="AV131"/>
      <c r="AW131"/>
      <c r="AX131"/>
      <c r="AY131"/>
      <c r="AZ131"/>
      <c r="BA131"/>
    </row>
    <row r="132" spans="48:53" x14ac:dyDescent="0.25">
      <c r="AV132"/>
      <c r="AW132"/>
      <c r="AX132"/>
      <c r="AY132"/>
      <c r="AZ132"/>
      <c r="BA132"/>
    </row>
    <row r="133" spans="48:53" x14ac:dyDescent="0.25">
      <c r="AV133"/>
      <c r="AW133"/>
      <c r="AX133"/>
      <c r="AY133"/>
      <c r="AZ133"/>
      <c r="BA133"/>
    </row>
    <row r="134" spans="48:53" x14ac:dyDescent="0.25">
      <c r="AV134"/>
      <c r="AW134"/>
      <c r="AX134"/>
      <c r="AY134"/>
      <c r="AZ134"/>
      <c r="BA134"/>
    </row>
    <row r="135" spans="48:53" x14ac:dyDescent="0.25">
      <c r="AV135"/>
      <c r="AW135"/>
      <c r="AX135"/>
      <c r="AY135"/>
      <c r="AZ135"/>
      <c r="BA135"/>
    </row>
    <row r="136" spans="48:53" x14ac:dyDescent="0.25">
      <c r="AV136"/>
      <c r="AW136"/>
      <c r="AX136"/>
      <c r="AY136"/>
      <c r="AZ136"/>
      <c r="BA136"/>
    </row>
    <row r="137" spans="48:53" x14ac:dyDescent="0.25">
      <c r="AV137"/>
      <c r="AW137"/>
      <c r="AX137"/>
      <c r="AY137"/>
      <c r="AZ137"/>
      <c r="BA137"/>
    </row>
    <row r="138" spans="48:53" x14ac:dyDescent="0.25">
      <c r="AV138"/>
      <c r="AW138"/>
      <c r="AX138"/>
      <c r="AY138"/>
      <c r="AZ138"/>
      <c r="BA138"/>
    </row>
    <row r="139" spans="48:53" x14ac:dyDescent="0.25">
      <c r="AV139"/>
      <c r="AW139"/>
      <c r="AX139"/>
      <c r="AY139"/>
      <c r="AZ139"/>
      <c r="BA139"/>
    </row>
    <row r="140" spans="48:53" x14ac:dyDescent="0.25">
      <c r="AV140"/>
      <c r="AW140"/>
      <c r="AX140"/>
      <c r="AY140"/>
      <c r="AZ140"/>
      <c r="BA140"/>
    </row>
    <row r="141" spans="48:53" x14ac:dyDescent="0.25">
      <c r="AV141"/>
      <c r="AW141"/>
      <c r="AX141"/>
      <c r="AY141"/>
      <c r="AZ141"/>
      <c r="BA141"/>
    </row>
    <row r="142" spans="48:53" x14ac:dyDescent="0.25">
      <c r="AV142"/>
      <c r="AW142"/>
      <c r="AX142"/>
      <c r="AY142"/>
      <c r="AZ142"/>
      <c r="BA142"/>
    </row>
    <row r="143" spans="48:53" x14ac:dyDescent="0.25">
      <c r="AV143"/>
      <c r="AW143"/>
      <c r="AX143"/>
      <c r="AY143"/>
      <c r="AZ143"/>
      <c r="BA143"/>
    </row>
    <row r="144" spans="48:53" x14ac:dyDescent="0.25">
      <c r="AV144"/>
      <c r="AW144"/>
      <c r="AX144"/>
      <c r="AY144"/>
      <c r="AZ144"/>
      <c r="BA144"/>
    </row>
    <row r="145" spans="48:53" x14ac:dyDescent="0.25">
      <c r="AV145"/>
      <c r="AW145"/>
      <c r="AX145"/>
      <c r="AY145"/>
      <c r="AZ145"/>
      <c r="BA145"/>
    </row>
    <row r="146" spans="48:53" x14ac:dyDescent="0.25">
      <c r="AV146"/>
      <c r="AW146"/>
      <c r="AX146"/>
      <c r="AY146"/>
      <c r="AZ146"/>
      <c r="BA146"/>
    </row>
    <row r="147" spans="48:53" x14ac:dyDescent="0.25">
      <c r="AV147"/>
      <c r="AW147"/>
      <c r="AX147"/>
      <c r="AY147"/>
      <c r="AZ147"/>
      <c r="BA147"/>
    </row>
    <row r="148" spans="48:53" x14ac:dyDescent="0.25">
      <c r="AV148"/>
      <c r="AW148"/>
      <c r="AX148"/>
      <c r="AY148"/>
      <c r="AZ148"/>
      <c r="BA148"/>
    </row>
    <row r="149" spans="48:53" x14ac:dyDescent="0.25">
      <c r="AV149"/>
      <c r="AW149"/>
      <c r="AX149"/>
      <c r="AY149"/>
      <c r="AZ149"/>
      <c r="BA149"/>
    </row>
    <row r="150" spans="48:53" x14ac:dyDescent="0.25">
      <c r="AV150"/>
      <c r="AW150"/>
      <c r="AX150"/>
      <c r="AY150"/>
      <c r="AZ150"/>
      <c r="BA150"/>
    </row>
    <row r="151" spans="48:53" x14ac:dyDescent="0.25">
      <c r="AV151"/>
      <c r="AW151"/>
      <c r="AX151"/>
      <c r="AY151"/>
      <c r="AZ151"/>
      <c r="BA151"/>
    </row>
    <row r="152" spans="48:53" x14ac:dyDescent="0.25">
      <c r="AV152"/>
      <c r="AW152"/>
      <c r="AX152"/>
      <c r="AY152"/>
      <c r="AZ152"/>
      <c r="BA152"/>
    </row>
    <row r="153" spans="48:53" x14ac:dyDescent="0.25">
      <c r="AV153"/>
      <c r="AW153"/>
      <c r="AX153"/>
      <c r="AY153"/>
      <c r="AZ153"/>
      <c r="BA153"/>
    </row>
    <row r="154" spans="48:53" x14ac:dyDescent="0.25">
      <c r="AV154"/>
      <c r="AW154"/>
      <c r="AX154"/>
      <c r="AY154"/>
      <c r="AZ154"/>
      <c r="BA154"/>
    </row>
    <row r="155" spans="48:53" x14ac:dyDescent="0.25">
      <c r="AV155"/>
      <c r="AW155"/>
      <c r="AX155"/>
      <c r="AY155"/>
      <c r="AZ155"/>
      <c r="BA155"/>
    </row>
    <row r="156" spans="48:53" x14ac:dyDescent="0.25">
      <c r="AV156"/>
      <c r="AW156"/>
      <c r="AX156"/>
      <c r="AY156"/>
      <c r="AZ156"/>
      <c r="BA156"/>
    </row>
    <row r="157" spans="48:53" x14ac:dyDescent="0.25">
      <c r="AV157"/>
      <c r="AW157"/>
      <c r="AX157"/>
      <c r="AY157"/>
      <c r="AZ157"/>
      <c r="BA157"/>
    </row>
    <row r="158" spans="48:53" x14ac:dyDescent="0.25">
      <c r="AV158"/>
      <c r="AW158"/>
      <c r="AX158"/>
      <c r="AY158"/>
      <c r="AZ158"/>
      <c r="BA158"/>
    </row>
    <row r="159" spans="48:53" x14ac:dyDescent="0.25">
      <c r="AV159"/>
      <c r="AW159"/>
      <c r="AX159"/>
      <c r="AY159"/>
      <c r="AZ159"/>
      <c r="BA159"/>
    </row>
    <row r="160" spans="48:53" x14ac:dyDescent="0.25">
      <c r="AV160"/>
      <c r="AW160"/>
      <c r="AX160"/>
      <c r="AY160"/>
      <c r="AZ160"/>
      <c r="BA160"/>
    </row>
    <row r="161" spans="48:53" x14ac:dyDescent="0.25">
      <c r="AV161"/>
      <c r="AW161"/>
      <c r="AX161"/>
      <c r="AY161"/>
      <c r="AZ161"/>
      <c r="BA161"/>
    </row>
    <row r="162" spans="48:53" x14ac:dyDescent="0.25">
      <c r="AV162"/>
      <c r="AW162"/>
      <c r="AX162"/>
      <c r="AY162"/>
      <c r="AZ162"/>
      <c r="BA162"/>
    </row>
    <row r="163" spans="48:53" x14ac:dyDescent="0.25">
      <c r="AV163"/>
      <c r="AW163"/>
      <c r="AX163"/>
      <c r="AY163"/>
      <c r="AZ163"/>
      <c r="BA163"/>
    </row>
    <row r="164" spans="48:53" x14ac:dyDescent="0.25">
      <c r="AV164"/>
      <c r="AW164"/>
      <c r="AX164"/>
      <c r="AY164"/>
      <c r="AZ164"/>
      <c r="BA164"/>
    </row>
    <row r="165" spans="48:53" x14ac:dyDescent="0.25">
      <c r="AV165"/>
      <c r="AW165"/>
      <c r="AX165"/>
      <c r="AY165"/>
      <c r="AZ165"/>
      <c r="BA165"/>
    </row>
    <row r="166" spans="48:53" x14ac:dyDescent="0.25">
      <c r="AV166"/>
      <c r="AW166"/>
      <c r="AX166"/>
      <c r="AY166"/>
      <c r="AZ166"/>
      <c r="BA166"/>
    </row>
    <row r="167" spans="48:53" x14ac:dyDescent="0.25">
      <c r="AV167"/>
      <c r="AW167"/>
      <c r="AX167"/>
      <c r="AY167"/>
      <c r="AZ167"/>
      <c r="BA167"/>
    </row>
    <row r="168" spans="48:53" x14ac:dyDescent="0.25">
      <c r="AV168"/>
      <c r="AW168"/>
      <c r="AX168"/>
      <c r="AY168"/>
      <c r="AZ168"/>
      <c r="BA168"/>
    </row>
    <row r="169" spans="48:53" x14ac:dyDescent="0.25">
      <c r="AV169"/>
      <c r="AW169"/>
      <c r="AX169"/>
      <c r="AY169"/>
      <c r="AZ169"/>
      <c r="BA169"/>
    </row>
    <row r="170" spans="48:53" x14ac:dyDescent="0.25">
      <c r="AV170"/>
      <c r="AW170"/>
      <c r="AX170"/>
      <c r="AY170"/>
      <c r="AZ170"/>
      <c r="BA170"/>
    </row>
    <row r="171" spans="48:53" x14ac:dyDescent="0.25">
      <c r="AV171"/>
      <c r="AW171"/>
      <c r="AX171"/>
      <c r="AY171"/>
      <c r="AZ171"/>
      <c r="BA171"/>
    </row>
    <row r="172" spans="48:53" x14ac:dyDescent="0.25">
      <c r="AV172"/>
      <c r="AW172"/>
      <c r="AX172"/>
      <c r="AY172"/>
      <c r="AZ172"/>
      <c r="BA172"/>
    </row>
    <row r="173" spans="48:53" x14ac:dyDescent="0.25">
      <c r="AV173"/>
      <c r="AW173"/>
      <c r="AX173"/>
      <c r="AY173"/>
      <c r="AZ173"/>
      <c r="BA173"/>
    </row>
    <row r="174" spans="48:53" x14ac:dyDescent="0.25">
      <c r="AV174"/>
      <c r="AW174"/>
      <c r="AX174"/>
      <c r="AY174"/>
      <c r="AZ174"/>
      <c r="BA174"/>
    </row>
    <row r="175" spans="48:53" x14ac:dyDescent="0.25">
      <c r="AV175"/>
      <c r="AW175"/>
      <c r="AX175"/>
      <c r="AY175"/>
      <c r="AZ175"/>
      <c r="BA175"/>
    </row>
    <row r="176" spans="48:53" x14ac:dyDescent="0.25">
      <c r="AV176"/>
      <c r="AW176"/>
      <c r="AX176"/>
      <c r="AY176"/>
      <c r="AZ176"/>
      <c r="BA176"/>
    </row>
    <row r="177" spans="48:53" x14ac:dyDescent="0.25">
      <c r="AV177"/>
      <c r="AW177"/>
      <c r="AX177"/>
      <c r="AY177"/>
      <c r="AZ177"/>
      <c r="BA177"/>
    </row>
    <row r="178" spans="48:53" x14ac:dyDescent="0.25">
      <c r="AV178"/>
      <c r="AW178"/>
      <c r="AX178"/>
      <c r="AY178"/>
      <c r="AZ178"/>
      <c r="BA178"/>
    </row>
    <row r="179" spans="48:53" x14ac:dyDescent="0.25">
      <c r="AV179"/>
      <c r="AW179"/>
      <c r="AX179"/>
      <c r="AY179"/>
      <c r="AZ179"/>
      <c r="BA179"/>
    </row>
    <row r="180" spans="48:53" x14ac:dyDescent="0.25">
      <c r="AV180"/>
      <c r="AW180"/>
      <c r="AX180"/>
      <c r="AY180"/>
      <c r="AZ180"/>
      <c r="BA180"/>
    </row>
    <row r="181" spans="48:53" x14ac:dyDescent="0.25">
      <c r="AV181"/>
      <c r="AW181"/>
      <c r="AX181"/>
      <c r="AY181"/>
      <c r="AZ181"/>
      <c r="BA181"/>
    </row>
    <row r="182" spans="48:53" x14ac:dyDescent="0.25">
      <c r="AV182"/>
      <c r="AW182"/>
      <c r="AX182"/>
      <c r="AY182"/>
      <c r="AZ182"/>
      <c r="BA182"/>
    </row>
    <row r="183" spans="48:53" x14ac:dyDescent="0.25">
      <c r="AV183"/>
      <c r="AW183"/>
      <c r="AX183"/>
      <c r="AY183"/>
      <c r="AZ183"/>
      <c r="BA183"/>
    </row>
    <row r="184" spans="48:53" x14ac:dyDescent="0.25">
      <c r="AV184"/>
      <c r="AW184"/>
      <c r="AX184"/>
      <c r="AY184"/>
      <c r="AZ184"/>
      <c r="BA184"/>
    </row>
    <row r="185" spans="48:53" x14ac:dyDescent="0.25">
      <c r="AV185"/>
      <c r="AW185"/>
      <c r="AX185"/>
      <c r="AY185"/>
      <c r="AZ185"/>
      <c r="BA185"/>
    </row>
    <row r="186" spans="48:53" x14ac:dyDescent="0.25">
      <c r="AV186"/>
      <c r="AW186"/>
      <c r="AX186"/>
      <c r="AY186"/>
      <c r="AZ186"/>
      <c r="BA186"/>
    </row>
    <row r="187" spans="48:53" x14ac:dyDescent="0.25">
      <c r="AV187"/>
      <c r="AW187"/>
      <c r="AX187"/>
      <c r="AY187"/>
      <c r="AZ187"/>
      <c r="BA187"/>
    </row>
    <row r="188" spans="48:53" x14ac:dyDescent="0.25">
      <c r="AV188"/>
      <c r="AW188"/>
      <c r="AX188"/>
      <c r="AY188"/>
      <c r="AZ188"/>
      <c r="BA188"/>
    </row>
    <row r="189" spans="48:53" x14ac:dyDescent="0.25">
      <c r="AV189"/>
      <c r="AW189"/>
      <c r="AX189"/>
      <c r="AY189"/>
      <c r="AZ189"/>
      <c r="BA189"/>
    </row>
    <row r="190" spans="48:53" x14ac:dyDescent="0.25">
      <c r="AV190"/>
      <c r="AW190"/>
      <c r="AX190"/>
      <c r="AY190"/>
      <c r="AZ190"/>
      <c r="BA190"/>
    </row>
    <row r="191" spans="48:53" x14ac:dyDescent="0.25">
      <c r="AV191"/>
      <c r="AW191"/>
      <c r="AX191"/>
      <c r="AY191"/>
      <c r="AZ191"/>
      <c r="BA191"/>
    </row>
    <row r="192" spans="48:53" x14ac:dyDescent="0.25">
      <c r="AV192"/>
      <c r="AW192"/>
      <c r="AX192"/>
      <c r="AY192"/>
      <c r="AZ192"/>
      <c r="BA192"/>
    </row>
    <row r="193" spans="48:53" x14ac:dyDescent="0.25">
      <c r="AV193"/>
      <c r="AW193"/>
      <c r="AX193"/>
      <c r="AY193"/>
      <c r="AZ193"/>
      <c r="BA193"/>
    </row>
    <row r="194" spans="48:53" x14ac:dyDescent="0.25">
      <c r="AV194"/>
      <c r="AW194"/>
      <c r="AX194"/>
      <c r="AY194"/>
      <c r="AZ194"/>
      <c r="BA194"/>
    </row>
    <row r="195" spans="48:53" x14ac:dyDescent="0.25">
      <c r="AV195"/>
      <c r="AW195"/>
      <c r="AX195"/>
      <c r="AY195"/>
      <c r="AZ195"/>
      <c r="BA195"/>
    </row>
    <row r="196" spans="48:53" x14ac:dyDescent="0.25">
      <c r="AV196"/>
      <c r="AW196"/>
      <c r="AX196"/>
      <c r="AY196"/>
      <c r="AZ196"/>
      <c r="BA196"/>
    </row>
    <row r="197" spans="48:53" x14ac:dyDescent="0.25">
      <c r="AV197"/>
      <c r="AW197"/>
      <c r="AX197"/>
      <c r="AY197"/>
      <c r="AZ197"/>
      <c r="BA197"/>
    </row>
    <row r="198" spans="48:53" x14ac:dyDescent="0.25">
      <c r="AV198"/>
      <c r="AW198"/>
      <c r="AX198"/>
      <c r="AY198"/>
      <c r="AZ198"/>
      <c r="BA198"/>
    </row>
    <row r="199" spans="48:53" x14ac:dyDescent="0.25">
      <c r="AV199"/>
      <c r="AW199"/>
      <c r="AX199"/>
      <c r="AY199"/>
      <c r="AZ199"/>
      <c r="BA199"/>
    </row>
    <row r="200" spans="48:53" x14ac:dyDescent="0.25">
      <c r="AV200"/>
      <c r="AW200"/>
      <c r="AX200"/>
      <c r="AY200"/>
      <c r="AZ200"/>
      <c r="BA200"/>
    </row>
    <row r="201" spans="48:53" x14ac:dyDescent="0.25">
      <c r="AV201"/>
      <c r="AW201"/>
      <c r="AX201"/>
      <c r="AY201"/>
      <c r="AZ201"/>
      <c r="BA201"/>
    </row>
    <row r="202" spans="48:53" x14ac:dyDescent="0.25">
      <c r="AV202"/>
      <c r="AW202"/>
      <c r="AX202"/>
      <c r="AY202"/>
      <c r="AZ202"/>
      <c r="BA202"/>
    </row>
    <row r="203" spans="48:53" x14ac:dyDescent="0.25">
      <c r="AV203"/>
      <c r="AW203"/>
      <c r="AX203"/>
      <c r="AY203"/>
      <c r="AZ203"/>
      <c r="BA203"/>
    </row>
    <row r="204" spans="48:53" x14ac:dyDescent="0.25">
      <c r="AV204"/>
      <c r="AW204"/>
      <c r="AX204"/>
      <c r="AY204"/>
      <c r="AZ204"/>
      <c r="BA204"/>
    </row>
    <row r="205" spans="48:53" x14ac:dyDescent="0.25">
      <c r="AV205"/>
      <c r="AW205"/>
      <c r="AX205"/>
      <c r="AY205"/>
      <c r="AZ205"/>
      <c r="BA205"/>
    </row>
    <row r="206" spans="48:53" x14ac:dyDescent="0.25">
      <c r="AV206"/>
      <c r="AW206"/>
      <c r="AX206"/>
      <c r="AY206"/>
      <c r="AZ206"/>
      <c r="BA206"/>
    </row>
    <row r="207" spans="48:53" x14ac:dyDescent="0.25">
      <c r="AV207"/>
      <c r="AW207"/>
      <c r="AX207"/>
      <c r="AY207"/>
      <c r="AZ207"/>
      <c r="BA207"/>
    </row>
    <row r="208" spans="48:53" x14ac:dyDescent="0.25">
      <c r="AV208"/>
      <c r="AW208"/>
      <c r="AX208"/>
      <c r="AY208"/>
      <c r="AZ208"/>
      <c r="BA208"/>
    </row>
    <row r="209" spans="48:53" x14ac:dyDescent="0.25">
      <c r="AV209"/>
      <c r="AW209"/>
      <c r="AX209"/>
      <c r="AY209"/>
      <c r="AZ209"/>
      <c r="BA209"/>
    </row>
    <row r="210" spans="48:53" x14ac:dyDescent="0.25">
      <c r="AV210"/>
      <c r="AW210"/>
      <c r="AX210"/>
      <c r="AY210"/>
      <c r="AZ210"/>
      <c r="BA210"/>
    </row>
    <row r="211" spans="48:53" x14ac:dyDescent="0.25">
      <c r="AV211"/>
      <c r="AW211"/>
      <c r="AX211"/>
      <c r="AY211"/>
      <c r="AZ211"/>
      <c r="BA211"/>
    </row>
    <row r="212" spans="48:53" x14ac:dyDescent="0.25">
      <c r="AV212"/>
      <c r="AW212"/>
      <c r="AX212"/>
      <c r="AY212"/>
      <c r="AZ212"/>
      <c r="BA212"/>
    </row>
    <row r="213" spans="48:53" x14ac:dyDescent="0.25">
      <c r="AV213"/>
      <c r="AW213"/>
      <c r="AX213"/>
      <c r="AY213"/>
      <c r="AZ213"/>
      <c r="BA213"/>
    </row>
    <row r="214" spans="48:53" x14ac:dyDescent="0.25">
      <c r="AV214"/>
      <c r="AW214"/>
      <c r="AX214"/>
      <c r="AY214"/>
      <c r="AZ214"/>
      <c r="BA214"/>
    </row>
    <row r="215" spans="48:53" x14ac:dyDescent="0.25">
      <c r="AV215"/>
      <c r="AW215"/>
      <c r="AX215"/>
      <c r="AY215"/>
      <c r="AZ215"/>
      <c r="BA215"/>
    </row>
    <row r="216" spans="48:53" x14ac:dyDescent="0.25">
      <c r="AV216"/>
      <c r="AW216"/>
      <c r="AX216"/>
      <c r="AY216"/>
      <c r="AZ216"/>
      <c r="BA216"/>
    </row>
    <row r="217" spans="48:53" x14ac:dyDescent="0.25">
      <c r="AV217"/>
      <c r="AW217"/>
      <c r="AX217"/>
      <c r="AY217"/>
      <c r="AZ217"/>
      <c r="BA217"/>
    </row>
    <row r="218" spans="48:53" x14ac:dyDescent="0.25">
      <c r="AV218"/>
      <c r="AW218"/>
      <c r="AX218"/>
      <c r="AY218"/>
      <c r="AZ218"/>
      <c r="BA218"/>
    </row>
    <row r="219" spans="48:53" x14ac:dyDescent="0.25">
      <c r="AV219"/>
      <c r="AW219"/>
      <c r="AX219"/>
      <c r="AY219"/>
      <c r="AZ219"/>
      <c r="BA219"/>
    </row>
    <row r="220" spans="48:53" x14ac:dyDescent="0.25">
      <c r="AV220"/>
      <c r="AW220"/>
      <c r="AX220"/>
      <c r="AY220"/>
      <c r="AZ220"/>
      <c r="BA220"/>
    </row>
    <row r="221" spans="48:53" x14ac:dyDescent="0.25">
      <c r="AV221"/>
      <c r="AW221"/>
      <c r="AX221"/>
      <c r="AY221"/>
      <c r="AZ221"/>
      <c r="BA221"/>
    </row>
    <row r="222" spans="48:53" x14ac:dyDescent="0.25">
      <c r="AV222"/>
      <c r="AW222"/>
      <c r="AX222"/>
      <c r="AY222"/>
      <c r="AZ222"/>
      <c r="BA222"/>
    </row>
    <row r="223" spans="48:53" x14ac:dyDescent="0.25">
      <c r="AV223"/>
      <c r="AW223"/>
      <c r="AX223"/>
      <c r="AY223"/>
      <c r="AZ223"/>
      <c r="BA223"/>
    </row>
    <row r="224" spans="48:53" x14ac:dyDescent="0.25">
      <c r="AV224"/>
      <c r="AW224"/>
      <c r="AX224"/>
      <c r="AY224"/>
      <c r="AZ224"/>
      <c r="BA224"/>
    </row>
    <row r="225" spans="48:53" x14ac:dyDescent="0.25">
      <c r="AV225"/>
      <c r="AW225"/>
      <c r="AX225"/>
      <c r="AY225"/>
      <c r="AZ225"/>
      <c r="BA225"/>
    </row>
    <row r="226" spans="48:53" x14ac:dyDescent="0.25">
      <c r="AW226"/>
      <c r="AX226"/>
      <c r="AY226"/>
      <c r="AZ226"/>
      <c r="BA226"/>
    </row>
    <row r="227" spans="48:53" x14ac:dyDescent="0.25">
      <c r="AW227"/>
      <c r="AX227"/>
      <c r="AY227"/>
      <c r="AZ227"/>
      <c r="BA227"/>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M132"/>
  <sheetViews>
    <sheetView workbookViewId="0"/>
  </sheetViews>
  <sheetFormatPr defaultRowHeight="15" x14ac:dyDescent="0.25"/>
  <cols>
    <col min="1" max="1" width="14.140625" bestFit="1" customWidth="1"/>
    <col min="2" max="2" width="28.42578125" customWidth="1"/>
    <col min="3" max="3" width="20.28515625" customWidth="1"/>
    <col min="4" max="4" width="20.5703125" customWidth="1"/>
    <col min="5" max="5" width="19.42578125" customWidth="1"/>
    <col min="6" max="6" width="18.28515625" customWidth="1"/>
    <col min="7" max="7" width="23.42578125" style="4" bestFit="1" customWidth="1"/>
    <col min="8" max="8" width="22" customWidth="1"/>
    <col min="9" max="9" width="26.85546875" customWidth="1"/>
    <col min="10" max="10" width="21.5703125" customWidth="1"/>
    <col min="11" max="11" width="18.5703125" style="4" customWidth="1"/>
    <col min="12" max="12" width="22.42578125" style="4" bestFit="1" customWidth="1"/>
    <col min="13" max="13" width="18.85546875" style="4" bestFit="1" customWidth="1"/>
  </cols>
  <sheetData>
    <row r="2" spans="1:13" x14ac:dyDescent="0.25">
      <c r="B2" t="s">
        <v>163</v>
      </c>
      <c r="C2" t="s">
        <v>712</v>
      </c>
      <c r="D2" t="s">
        <v>712</v>
      </c>
      <c r="E2" t="s">
        <v>163</v>
      </c>
      <c r="F2" t="s">
        <v>713</v>
      </c>
    </row>
    <row r="3" spans="1:13" x14ac:dyDescent="0.25">
      <c r="A3" s="3" t="s">
        <v>158</v>
      </c>
      <c r="B3" t="s">
        <v>161</v>
      </c>
      <c r="C3" t="s">
        <v>160</v>
      </c>
      <c r="D3" t="s">
        <v>164</v>
      </c>
      <c r="E3" t="s">
        <v>166</v>
      </c>
      <c r="F3" t="s">
        <v>165</v>
      </c>
      <c r="G3" s="4" t="s">
        <v>167</v>
      </c>
      <c r="H3" t="s">
        <v>169</v>
      </c>
      <c r="I3" t="s">
        <v>168</v>
      </c>
      <c r="J3" t="s">
        <v>170</v>
      </c>
      <c r="K3" s="4" t="s">
        <v>755</v>
      </c>
      <c r="L3" s="4" t="s">
        <v>756</v>
      </c>
      <c r="M3" s="4" t="s">
        <v>757</v>
      </c>
    </row>
    <row r="4" spans="1:13" x14ac:dyDescent="0.25">
      <c r="A4" s="1" t="s">
        <v>10</v>
      </c>
      <c r="B4" s="46">
        <v>16.365415384615389</v>
      </c>
      <c r="C4" s="46">
        <v>6.4088777692307692</v>
      </c>
      <c r="D4" s="46">
        <v>80.185846153846171</v>
      </c>
      <c r="E4" s="46">
        <v>178.88749569230771</v>
      </c>
      <c r="F4" s="46">
        <v>56.379585615384613</v>
      </c>
      <c r="G4" s="4">
        <v>1.6814321590251826</v>
      </c>
      <c r="H4" s="46">
        <v>16.653846153846157</v>
      </c>
      <c r="I4" s="46">
        <v>9.564615384615383</v>
      </c>
      <c r="J4" s="46">
        <v>1.7692307692307692</v>
      </c>
      <c r="K4" s="4">
        <v>8.3584615384615368</v>
      </c>
      <c r="L4" s="4">
        <v>8.914289423076923</v>
      </c>
      <c r="M4" s="4">
        <v>9.6246153846153852</v>
      </c>
    </row>
    <row r="5" spans="1:13" x14ac:dyDescent="0.25">
      <c r="A5" s="2" t="s">
        <v>19</v>
      </c>
      <c r="B5" s="46">
        <v>25.908000000000001</v>
      </c>
      <c r="C5" s="46">
        <v>8.5507919999999995</v>
      </c>
      <c r="D5" s="46">
        <v>78.028800000000004</v>
      </c>
      <c r="E5" s="46">
        <v>187.16702900000001</v>
      </c>
      <c r="F5" s="46">
        <v>63.395082000000002</v>
      </c>
      <c r="G5" s="4">
        <v>5.417546303642931</v>
      </c>
      <c r="H5" s="46">
        <v>14.5</v>
      </c>
      <c r="I5" s="46">
        <v>9.91</v>
      </c>
      <c r="J5" s="46">
        <v>2</v>
      </c>
      <c r="K5" s="4">
        <v>9.15</v>
      </c>
      <c r="L5" s="4">
        <v>9.3692000000000046</v>
      </c>
      <c r="M5" s="4">
        <v>9.91</v>
      </c>
    </row>
    <row r="6" spans="1:13" x14ac:dyDescent="0.25">
      <c r="A6" s="2" t="s">
        <v>28</v>
      </c>
      <c r="B6" s="46">
        <v>21.945599999999999</v>
      </c>
      <c r="C6" s="46">
        <v>8.5507919999999995</v>
      </c>
      <c r="D6" s="46">
        <v>82.905600000000007</v>
      </c>
      <c r="E6" s="46">
        <v>186.00690299999999</v>
      </c>
      <c r="F6" s="46">
        <v>61.088684000000001</v>
      </c>
      <c r="G6" s="4">
        <v>3.371192101981825</v>
      </c>
      <c r="H6" s="46">
        <v>18.3</v>
      </c>
      <c r="I6" s="46">
        <v>9.5500000000000007</v>
      </c>
      <c r="J6" s="46">
        <v>1</v>
      </c>
      <c r="K6" s="4">
        <v>8.81</v>
      </c>
      <c r="L6" s="4">
        <v>9.1673958333333374</v>
      </c>
      <c r="M6" s="4">
        <v>9.61</v>
      </c>
    </row>
    <row r="7" spans="1:13" x14ac:dyDescent="0.25">
      <c r="A7" s="2" t="s">
        <v>29</v>
      </c>
      <c r="B7" s="46">
        <v>18.288</v>
      </c>
      <c r="C7" s="46">
        <v>11.237546999999999</v>
      </c>
      <c r="D7" s="46">
        <v>80.467200000000005</v>
      </c>
      <c r="E7" s="46">
        <v>182.52652399999999</v>
      </c>
      <c r="F7" s="46">
        <v>55.494931999999999</v>
      </c>
      <c r="G7" s="4">
        <v>2.4694018260685731</v>
      </c>
      <c r="H7" s="46">
        <v>18.600000000000001</v>
      </c>
      <c r="I7" s="46">
        <v>9.4499999999999993</v>
      </c>
      <c r="J7" s="46">
        <v>1</v>
      </c>
      <c r="K7" s="4">
        <v>8.1300000000000008</v>
      </c>
      <c r="L7" s="4">
        <v>8.9165624999999995</v>
      </c>
      <c r="M7" s="4">
        <v>9.5399999999999991</v>
      </c>
    </row>
    <row r="8" spans="1:13" x14ac:dyDescent="0.25">
      <c r="A8" s="2" t="s">
        <v>30</v>
      </c>
      <c r="B8" s="46">
        <v>14.3256</v>
      </c>
      <c r="C8" s="46">
        <v>5.4106709999999998</v>
      </c>
      <c r="D8" s="46">
        <v>79.857600000000005</v>
      </c>
      <c r="E8" s="46">
        <v>178.91724300000001</v>
      </c>
      <c r="F8" s="46">
        <v>54.193074000000003</v>
      </c>
      <c r="G8" s="4">
        <v>1.4894349164592104</v>
      </c>
      <c r="H8" s="46">
        <v>19.7</v>
      </c>
      <c r="I8" s="46">
        <v>9.5500000000000007</v>
      </c>
      <c r="J8" s="46">
        <v>2</v>
      </c>
      <c r="K8" s="4">
        <v>8.1199999999999992</v>
      </c>
      <c r="L8" s="4">
        <v>8.8826041666666651</v>
      </c>
      <c r="M8" s="4">
        <v>9.67</v>
      </c>
    </row>
    <row r="9" spans="1:13" x14ac:dyDescent="0.25">
      <c r="A9" s="2" t="s">
        <v>31</v>
      </c>
      <c r="B9" s="46">
        <v>13.715999999999999</v>
      </c>
      <c r="C9" s="46">
        <v>4.7826459999999997</v>
      </c>
      <c r="D9" s="46">
        <v>78.333600000000004</v>
      </c>
      <c r="E9" s="46">
        <v>177.11260200000001</v>
      </c>
      <c r="F9" s="46">
        <v>55.670851999999996</v>
      </c>
      <c r="G9" s="4">
        <v>1.1142560529694558</v>
      </c>
      <c r="H9" s="46">
        <v>18.7</v>
      </c>
      <c r="I9" s="46">
        <v>9.5</v>
      </c>
      <c r="J9" s="46">
        <v>2</v>
      </c>
      <c r="K9" s="4">
        <v>7.9</v>
      </c>
      <c r="L9" s="4">
        <v>8.5929166666666639</v>
      </c>
      <c r="M9" s="4">
        <v>9.5299999999999994</v>
      </c>
    </row>
    <row r="10" spans="1:13" x14ac:dyDescent="0.25">
      <c r="A10" s="2" t="s">
        <v>32</v>
      </c>
      <c r="B10" s="46">
        <v>13.715999999999999</v>
      </c>
      <c r="C10" s="46">
        <v>4.8309559999999996</v>
      </c>
      <c r="D10" s="46">
        <v>79.552800000000005</v>
      </c>
      <c r="E10" s="46">
        <v>176.081378</v>
      </c>
      <c r="F10" s="46">
        <v>54.407494</v>
      </c>
      <c r="G10" s="4">
        <v>1.0564291077949155</v>
      </c>
      <c r="H10" s="46">
        <v>16.899999999999999</v>
      </c>
      <c r="I10" s="46">
        <v>9.8699999999999992</v>
      </c>
      <c r="J10" s="46">
        <v>2</v>
      </c>
      <c r="K10" s="4">
        <v>8.2200000000000006</v>
      </c>
      <c r="L10" s="4">
        <v>8.8995833333333341</v>
      </c>
      <c r="M10" s="4">
        <v>9.9700000000000006</v>
      </c>
    </row>
    <row r="11" spans="1:13" x14ac:dyDescent="0.25">
      <c r="A11" s="2" t="s">
        <v>100</v>
      </c>
      <c r="B11" s="46">
        <v>14.3256</v>
      </c>
      <c r="C11" s="46">
        <v>5.4106709999999998</v>
      </c>
      <c r="D11" s="46">
        <v>79.552800000000005</v>
      </c>
      <c r="E11" s="46">
        <v>171.05416500000001</v>
      </c>
      <c r="F11" s="46">
        <v>50.573129000000002</v>
      </c>
      <c r="G11" s="4">
        <v>0.85978759186857689</v>
      </c>
      <c r="H11" s="46">
        <v>18.3</v>
      </c>
      <c r="I11" s="46">
        <v>9.0500000000000007</v>
      </c>
      <c r="J11" s="46">
        <v>2</v>
      </c>
      <c r="K11" s="4">
        <v>7.71</v>
      </c>
      <c r="L11" s="4">
        <v>8.3185416666666647</v>
      </c>
      <c r="M11" s="4">
        <v>9.14</v>
      </c>
    </row>
    <row r="12" spans="1:13" x14ac:dyDescent="0.25">
      <c r="A12" s="2" t="s">
        <v>110</v>
      </c>
      <c r="B12" s="46">
        <v>13.106400000000001</v>
      </c>
      <c r="C12" s="46">
        <v>4.927575</v>
      </c>
      <c r="D12" s="46">
        <v>79.857600000000005</v>
      </c>
      <c r="E12" s="46">
        <v>176.468087</v>
      </c>
      <c r="F12" s="46">
        <v>53.451236999999999</v>
      </c>
      <c r="G12" s="4">
        <v>0.47821410461567304</v>
      </c>
      <c r="H12" s="46">
        <v>15.5</v>
      </c>
      <c r="I12" s="46">
        <v>9.6300000000000008</v>
      </c>
      <c r="J12" s="46">
        <v>2</v>
      </c>
      <c r="K12" s="4">
        <v>8.41</v>
      </c>
      <c r="L12" s="4">
        <v>8.9623958333333338</v>
      </c>
      <c r="M12" s="4">
        <v>9.65</v>
      </c>
    </row>
    <row r="13" spans="1:13" x14ac:dyDescent="0.25">
      <c r="A13" s="2" t="s">
        <v>111</v>
      </c>
      <c r="B13" s="46">
        <v>13.106400000000001</v>
      </c>
      <c r="C13" s="46">
        <v>5.3140520000000002</v>
      </c>
      <c r="D13" s="46">
        <v>80.162400000000005</v>
      </c>
      <c r="E13" s="46">
        <v>177.757116</v>
      </c>
      <c r="F13" s="46">
        <v>58.921078999999999</v>
      </c>
      <c r="G13" s="4">
        <v>0.44549497351737732</v>
      </c>
      <c r="H13" s="46">
        <v>13.9</v>
      </c>
      <c r="I13" s="46">
        <v>9.44</v>
      </c>
      <c r="J13" s="46">
        <v>2</v>
      </c>
      <c r="K13" s="4">
        <v>8.33</v>
      </c>
      <c r="L13" s="4">
        <v>8.7473958333333286</v>
      </c>
      <c r="M13" s="4">
        <v>9.5</v>
      </c>
    </row>
    <row r="14" spans="1:13" x14ac:dyDescent="0.25">
      <c r="A14" s="2" t="s">
        <v>112</v>
      </c>
      <c r="B14" s="46">
        <v>14.9352</v>
      </c>
      <c r="C14" s="46">
        <v>5.0241939999999996</v>
      </c>
      <c r="D14" s="46">
        <v>81.076800000000006</v>
      </c>
      <c r="E14" s="46">
        <v>177.62821299999999</v>
      </c>
      <c r="F14" s="46">
        <v>55.156157999999998</v>
      </c>
      <c r="G14" s="4">
        <v>0.4803864210410585</v>
      </c>
      <c r="H14" s="46">
        <v>11.6</v>
      </c>
      <c r="I14" s="46">
        <v>10.35</v>
      </c>
      <c r="J14" s="46">
        <v>2</v>
      </c>
      <c r="K14" s="4">
        <v>9.0299999999999994</v>
      </c>
      <c r="L14" s="4">
        <v>9.7958333333333343</v>
      </c>
      <c r="M14" s="4">
        <v>10.35</v>
      </c>
    </row>
    <row r="15" spans="1:13" x14ac:dyDescent="0.25">
      <c r="A15" s="1" t="s">
        <v>159</v>
      </c>
      <c r="B15" s="46">
        <v>16.365415384615389</v>
      </c>
      <c r="C15" s="46">
        <v>6.4088777692307692</v>
      </c>
      <c r="D15" s="46">
        <v>80.185846153846171</v>
      </c>
      <c r="E15" s="46">
        <v>178.88749569230771</v>
      </c>
      <c r="F15" s="46">
        <v>56.379585615384613</v>
      </c>
      <c r="G15" s="4">
        <v>1.6814321590251826</v>
      </c>
      <c r="H15" s="46">
        <v>16.653846153846157</v>
      </c>
      <c r="I15" s="46">
        <v>9.564615384615383</v>
      </c>
      <c r="J15" s="46">
        <v>1.7692307692307692</v>
      </c>
      <c r="K15" s="4">
        <v>8.3584615384615368</v>
      </c>
      <c r="L15" s="4">
        <v>8.914289423076923</v>
      </c>
      <c r="M15" s="4">
        <v>9.6246153846153852</v>
      </c>
    </row>
    <row r="16" spans="1:13" x14ac:dyDescent="0.25">
      <c r="G16"/>
      <c r="K16"/>
      <c r="L16"/>
      <c r="M16"/>
    </row>
    <row r="17" spans="7:13" x14ac:dyDescent="0.25">
      <c r="G17"/>
      <c r="K17"/>
      <c r="L17"/>
      <c r="M17"/>
    </row>
    <row r="18" spans="7:13" x14ac:dyDescent="0.25">
      <c r="G18"/>
      <c r="K18"/>
      <c r="L18"/>
      <c r="M18"/>
    </row>
    <row r="19" spans="7:13" x14ac:dyDescent="0.25">
      <c r="G19"/>
      <c r="K19"/>
      <c r="L19"/>
      <c r="M19"/>
    </row>
    <row r="20" spans="7:13" x14ac:dyDescent="0.25">
      <c r="G20"/>
      <c r="K20"/>
      <c r="L20"/>
      <c r="M20"/>
    </row>
    <row r="21" spans="7:13" x14ac:dyDescent="0.25">
      <c r="G21"/>
      <c r="K21"/>
      <c r="L21"/>
      <c r="M21"/>
    </row>
    <row r="22" spans="7:13" x14ac:dyDescent="0.25">
      <c r="G22"/>
      <c r="K22"/>
      <c r="L22"/>
      <c r="M22"/>
    </row>
    <row r="23" spans="7:13" x14ac:dyDescent="0.25">
      <c r="G23"/>
      <c r="K23"/>
      <c r="L23"/>
      <c r="M23"/>
    </row>
    <row r="24" spans="7:13" x14ac:dyDescent="0.25">
      <c r="G24"/>
      <c r="K24"/>
      <c r="L24"/>
      <c r="M24"/>
    </row>
    <row r="25" spans="7:13" x14ac:dyDescent="0.25">
      <c r="G25"/>
      <c r="K25"/>
      <c r="L25"/>
      <c r="M25"/>
    </row>
    <row r="26" spans="7:13" x14ac:dyDescent="0.25">
      <c r="G26"/>
      <c r="K26"/>
      <c r="L26"/>
      <c r="M26"/>
    </row>
    <row r="27" spans="7:13" x14ac:dyDescent="0.25">
      <c r="G27"/>
      <c r="K27"/>
      <c r="L27"/>
      <c r="M27"/>
    </row>
    <row r="28" spans="7:13" x14ac:dyDescent="0.25">
      <c r="G28"/>
      <c r="K28"/>
      <c r="L28"/>
      <c r="M28"/>
    </row>
    <row r="29" spans="7:13" x14ac:dyDescent="0.25">
      <c r="G29"/>
      <c r="K29"/>
      <c r="L29"/>
      <c r="M29"/>
    </row>
    <row r="30" spans="7:13" x14ac:dyDescent="0.25">
      <c r="G30"/>
      <c r="K30"/>
      <c r="L30"/>
      <c r="M30"/>
    </row>
    <row r="31" spans="7:13" x14ac:dyDescent="0.25">
      <c r="G31"/>
      <c r="K31"/>
      <c r="L31"/>
      <c r="M31"/>
    </row>
    <row r="32" spans="7:13" x14ac:dyDescent="0.25">
      <c r="G32"/>
      <c r="K32"/>
      <c r="L32"/>
      <c r="M32"/>
    </row>
    <row r="33" spans="7:13" x14ac:dyDescent="0.25">
      <c r="G33"/>
      <c r="K33"/>
      <c r="L33"/>
      <c r="M33"/>
    </row>
    <row r="34" spans="7:13" x14ac:dyDescent="0.25">
      <c r="G34"/>
      <c r="K34"/>
      <c r="L34"/>
      <c r="M34"/>
    </row>
    <row r="35" spans="7:13" x14ac:dyDescent="0.25">
      <c r="G35"/>
      <c r="K35"/>
      <c r="L35"/>
      <c r="M35"/>
    </row>
    <row r="36" spans="7:13" x14ac:dyDescent="0.25">
      <c r="G36"/>
      <c r="K36"/>
      <c r="L36"/>
      <c r="M36"/>
    </row>
    <row r="37" spans="7:13" x14ac:dyDescent="0.25">
      <c r="G37"/>
      <c r="K37"/>
      <c r="L37"/>
      <c r="M37"/>
    </row>
    <row r="38" spans="7:13" x14ac:dyDescent="0.25">
      <c r="G38"/>
      <c r="K38"/>
      <c r="L38"/>
      <c r="M38"/>
    </row>
    <row r="39" spans="7:13" x14ac:dyDescent="0.25">
      <c r="G39"/>
      <c r="K39"/>
      <c r="L39"/>
      <c r="M39"/>
    </row>
    <row r="40" spans="7:13" x14ac:dyDescent="0.25">
      <c r="G40"/>
      <c r="K40"/>
      <c r="L40"/>
      <c r="M40"/>
    </row>
    <row r="41" spans="7:13" x14ac:dyDescent="0.25">
      <c r="G41"/>
      <c r="K41"/>
      <c r="L41"/>
      <c r="M41"/>
    </row>
    <row r="42" spans="7:13" x14ac:dyDescent="0.25">
      <c r="G42"/>
      <c r="K42"/>
      <c r="L42"/>
      <c r="M42"/>
    </row>
    <row r="43" spans="7:13" x14ac:dyDescent="0.25">
      <c r="G43"/>
      <c r="K43"/>
      <c r="L43"/>
      <c r="M43"/>
    </row>
    <row r="44" spans="7:13" x14ac:dyDescent="0.25">
      <c r="G44"/>
      <c r="K44"/>
      <c r="L44"/>
      <c r="M44"/>
    </row>
    <row r="45" spans="7:13" x14ac:dyDescent="0.25">
      <c r="G45"/>
      <c r="K45"/>
      <c r="L45"/>
      <c r="M45"/>
    </row>
    <row r="46" spans="7:13" x14ac:dyDescent="0.25">
      <c r="G46"/>
      <c r="K46"/>
      <c r="L46"/>
      <c r="M46"/>
    </row>
    <row r="47" spans="7:13" x14ac:dyDescent="0.25">
      <c r="G47"/>
      <c r="K47"/>
      <c r="L47"/>
      <c r="M47"/>
    </row>
    <row r="48" spans="7:13" x14ac:dyDescent="0.25">
      <c r="G48"/>
      <c r="K48"/>
      <c r="L48"/>
      <c r="M48"/>
    </row>
    <row r="49" spans="7:13" x14ac:dyDescent="0.25">
      <c r="G49"/>
      <c r="K49"/>
      <c r="L49"/>
      <c r="M49"/>
    </row>
    <row r="50" spans="7:13" x14ac:dyDescent="0.25">
      <c r="G50"/>
      <c r="K50"/>
      <c r="L50"/>
      <c r="M50"/>
    </row>
    <row r="51" spans="7:13" x14ac:dyDescent="0.25">
      <c r="G51"/>
      <c r="K51"/>
      <c r="L51"/>
      <c r="M51"/>
    </row>
    <row r="52" spans="7:13" x14ac:dyDescent="0.25">
      <c r="G52"/>
      <c r="K52"/>
      <c r="L52"/>
      <c r="M52"/>
    </row>
    <row r="53" spans="7:13" x14ac:dyDescent="0.25">
      <c r="G53"/>
      <c r="K53"/>
      <c r="L53"/>
      <c r="M53"/>
    </row>
    <row r="54" spans="7:13" x14ac:dyDescent="0.25">
      <c r="G54"/>
      <c r="K54"/>
      <c r="L54"/>
      <c r="M54"/>
    </row>
    <row r="55" spans="7:13" x14ac:dyDescent="0.25">
      <c r="G55"/>
      <c r="K55"/>
      <c r="L55"/>
      <c r="M55"/>
    </row>
    <row r="56" spans="7:13" x14ac:dyDescent="0.25">
      <c r="G56"/>
      <c r="K56"/>
      <c r="L56"/>
      <c r="M56"/>
    </row>
    <row r="57" spans="7:13" x14ac:dyDescent="0.25">
      <c r="G57"/>
      <c r="K57"/>
      <c r="L57"/>
      <c r="M57"/>
    </row>
    <row r="58" spans="7:13" x14ac:dyDescent="0.25">
      <c r="G58"/>
      <c r="K58"/>
      <c r="L58"/>
      <c r="M58"/>
    </row>
    <row r="59" spans="7:13" x14ac:dyDescent="0.25">
      <c r="G59"/>
      <c r="K59"/>
      <c r="L59"/>
      <c r="M59"/>
    </row>
    <row r="60" spans="7:13" x14ac:dyDescent="0.25">
      <c r="G60"/>
      <c r="K60"/>
      <c r="L60"/>
      <c r="M60"/>
    </row>
    <row r="61" spans="7:13" x14ac:dyDescent="0.25">
      <c r="G61"/>
      <c r="K61"/>
      <c r="L61"/>
      <c r="M61"/>
    </row>
    <row r="62" spans="7:13" x14ac:dyDescent="0.25">
      <c r="G62"/>
      <c r="K62"/>
      <c r="L62"/>
      <c r="M62"/>
    </row>
    <row r="63" spans="7:13" x14ac:dyDescent="0.25">
      <c r="G63"/>
      <c r="K63"/>
      <c r="L63"/>
      <c r="M63"/>
    </row>
    <row r="64" spans="7:13" x14ac:dyDescent="0.25">
      <c r="G64"/>
      <c r="K64"/>
      <c r="L64"/>
      <c r="M64"/>
    </row>
    <row r="65" spans="7:13" x14ac:dyDescent="0.25">
      <c r="G65"/>
      <c r="K65"/>
      <c r="L65"/>
      <c r="M65"/>
    </row>
    <row r="66" spans="7:13" x14ac:dyDescent="0.25">
      <c r="G66"/>
      <c r="K66"/>
      <c r="L66"/>
      <c r="M66"/>
    </row>
    <row r="67" spans="7:13" x14ac:dyDescent="0.25">
      <c r="G67"/>
      <c r="K67"/>
      <c r="L67"/>
      <c r="M67"/>
    </row>
    <row r="68" spans="7:13" x14ac:dyDescent="0.25">
      <c r="G68"/>
      <c r="K68"/>
      <c r="L68"/>
      <c r="M68"/>
    </row>
    <row r="69" spans="7:13" x14ac:dyDescent="0.25">
      <c r="G69"/>
      <c r="K69"/>
      <c r="L69"/>
      <c r="M69"/>
    </row>
    <row r="70" spans="7:13" x14ac:dyDescent="0.25">
      <c r="G70"/>
      <c r="K70"/>
      <c r="L70"/>
      <c r="M70"/>
    </row>
    <row r="71" spans="7:13" x14ac:dyDescent="0.25">
      <c r="G71"/>
      <c r="K71"/>
      <c r="L71"/>
      <c r="M71"/>
    </row>
    <row r="72" spans="7:13" x14ac:dyDescent="0.25">
      <c r="G72"/>
      <c r="K72"/>
      <c r="L72"/>
      <c r="M72"/>
    </row>
    <row r="73" spans="7:13" x14ac:dyDescent="0.25">
      <c r="G73"/>
      <c r="K73"/>
      <c r="L73"/>
      <c r="M73"/>
    </row>
    <row r="74" spans="7:13" x14ac:dyDescent="0.25">
      <c r="G74"/>
      <c r="K74"/>
      <c r="L74"/>
      <c r="M74"/>
    </row>
    <row r="75" spans="7:13" x14ac:dyDescent="0.25">
      <c r="G75"/>
      <c r="K75"/>
      <c r="L75"/>
      <c r="M75"/>
    </row>
    <row r="76" spans="7:13" x14ac:dyDescent="0.25">
      <c r="G76"/>
      <c r="K76"/>
      <c r="L76"/>
      <c r="M76"/>
    </row>
    <row r="77" spans="7:13" x14ac:dyDescent="0.25">
      <c r="G77"/>
      <c r="K77"/>
      <c r="L77"/>
      <c r="M77"/>
    </row>
    <row r="78" spans="7:13" x14ac:dyDescent="0.25">
      <c r="G78"/>
      <c r="K78"/>
      <c r="L78"/>
      <c r="M78"/>
    </row>
    <row r="79" spans="7:13" x14ac:dyDescent="0.25">
      <c r="G79"/>
      <c r="K79"/>
      <c r="L79"/>
      <c r="M79"/>
    </row>
    <row r="80" spans="7:13" x14ac:dyDescent="0.25">
      <c r="G80"/>
      <c r="K80"/>
      <c r="L80"/>
      <c r="M80"/>
    </row>
    <row r="81" spans="7:13" x14ac:dyDescent="0.25">
      <c r="G81"/>
      <c r="K81"/>
      <c r="L81"/>
      <c r="M81"/>
    </row>
    <row r="82" spans="7:13" x14ac:dyDescent="0.25">
      <c r="G82"/>
      <c r="K82"/>
      <c r="L82"/>
      <c r="M82"/>
    </row>
    <row r="83" spans="7:13" x14ac:dyDescent="0.25">
      <c r="G83"/>
      <c r="K83"/>
      <c r="L83"/>
      <c r="M83"/>
    </row>
    <row r="84" spans="7:13" x14ac:dyDescent="0.25">
      <c r="G84"/>
      <c r="K84"/>
      <c r="L84"/>
      <c r="M84"/>
    </row>
    <row r="85" spans="7:13" x14ac:dyDescent="0.25">
      <c r="G85"/>
      <c r="K85"/>
      <c r="L85"/>
      <c r="M85"/>
    </row>
    <row r="86" spans="7:13" x14ac:dyDescent="0.25">
      <c r="G86"/>
      <c r="K86"/>
      <c r="L86"/>
      <c r="M86"/>
    </row>
    <row r="87" spans="7:13" x14ac:dyDescent="0.25">
      <c r="G87"/>
      <c r="K87"/>
      <c r="L87"/>
      <c r="M87"/>
    </row>
    <row r="88" spans="7:13" x14ac:dyDescent="0.25">
      <c r="G88"/>
      <c r="K88"/>
      <c r="L88"/>
      <c r="M88"/>
    </row>
    <row r="89" spans="7:13" x14ac:dyDescent="0.25">
      <c r="G89"/>
      <c r="K89"/>
      <c r="L89"/>
      <c r="M89"/>
    </row>
    <row r="90" spans="7:13" x14ac:dyDescent="0.25">
      <c r="G90"/>
      <c r="K90"/>
      <c r="L90"/>
      <c r="M90"/>
    </row>
    <row r="91" spans="7:13" x14ac:dyDescent="0.25">
      <c r="G91"/>
      <c r="K91"/>
      <c r="L91"/>
      <c r="M91"/>
    </row>
    <row r="92" spans="7:13" x14ac:dyDescent="0.25">
      <c r="G92"/>
      <c r="K92"/>
      <c r="L92"/>
      <c r="M92"/>
    </row>
    <row r="93" spans="7:13" x14ac:dyDescent="0.25">
      <c r="G93"/>
      <c r="K93"/>
      <c r="L93"/>
      <c r="M93"/>
    </row>
    <row r="94" spans="7:13" x14ac:dyDescent="0.25">
      <c r="G94"/>
      <c r="K94"/>
      <c r="L94"/>
      <c r="M94"/>
    </row>
    <row r="95" spans="7:13" x14ac:dyDescent="0.25">
      <c r="G95"/>
      <c r="K95"/>
      <c r="L95"/>
      <c r="M95"/>
    </row>
    <row r="96" spans="7:13" x14ac:dyDescent="0.25">
      <c r="G96"/>
      <c r="K96"/>
      <c r="L96"/>
      <c r="M96"/>
    </row>
    <row r="97" spans="7:13" x14ac:dyDescent="0.25">
      <c r="G97"/>
      <c r="K97"/>
      <c r="L97"/>
      <c r="M97"/>
    </row>
    <row r="98" spans="7:13" x14ac:dyDescent="0.25">
      <c r="G98"/>
      <c r="K98"/>
      <c r="L98"/>
      <c r="M98"/>
    </row>
    <row r="99" spans="7:13" x14ac:dyDescent="0.25">
      <c r="G99"/>
      <c r="K99"/>
      <c r="L99"/>
      <c r="M99"/>
    </row>
    <row r="100" spans="7:13" x14ac:dyDescent="0.25">
      <c r="G100"/>
      <c r="K100"/>
      <c r="L100"/>
      <c r="M100"/>
    </row>
    <row r="101" spans="7:13" x14ac:dyDescent="0.25">
      <c r="G101"/>
      <c r="K101"/>
      <c r="L101"/>
      <c r="M101"/>
    </row>
    <row r="102" spans="7:13" x14ac:dyDescent="0.25">
      <c r="G102"/>
      <c r="K102"/>
      <c r="L102"/>
      <c r="M102"/>
    </row>
    <row r="103" spans="7:13" x14ac:dyDescent="0.25">
      <c r="G103"/>
      <c r="K103"/>
      <c r="L103"/>
      <c r="M103"/>
    </row>
    <row r="104" spans="7:13" x14ac:dyDescent="0.25">
      <c r="G104"/>
      <c r="K104"/>
      <c r="L104"/>
      <c r="M104"/>
    </row>
    <row r="105" spans="7:13" x14ac:dyDescent="0.25">
      <c r="G105"/>
      <c r="K105"/>
      <c r="L105"/>
      <c r="M105"/>
    </row>
    <row r="106" spans="7:13" x14ac:dyDescent="0.25">
      <c r="G106"/>
      <c r="K106"/>
      <c r="L106"/>
      <c r="M106"/>
    </row>
    <row r="107" spans="7:13" x14ac:dyDescent="0.25">
      <c r="G107"/>
      <c r="K107"/>
      <c r="L107"/>
      <c r="M107"/>
    </row>
    <row r="108" spans="7:13" x14ac:dyDescent="0.25">
      <c r="G108"/>
      <c r="K108"/>
      <c r="L108"/>
      <c r="M108"/>
    </row>
    <row r="109" spans="7:13" x14ac:dyDescent="0.25">
      <c r="G109"/>
      <c r="K109"/>
      <c r="L109"/>
      <c r="M109"/>
    </row>
    <row r="110" spans="7:13" x14ac:dyDescent="0.25">
      <c r="G110"/>
      <c r="K110"/>
      <c r="L110"/>
      <c r="M110"/>
    </row>
    <row r="111" spans="7:13" x14ac:dyDescent="0.25">
      <c r="G111"/>
      <c r="K111"/>
      <c r="L111"/>
      <c r="M111"/>
    </row>
    <row r="112" spans="7:13" x14ac:dyDescent="0.25">
      <c r="G112"/>
      <c r="K112"/>
      <c r="L112"/>
      <c r="M112"/>
    </row>
    <row r="113" spans="7:13" x14ac:dyDescent="0.25">
      <c r="G113"/>
      <c r="K113"/>
      <c r="L113"/>
      <c r="M113"/>
    </row>
    <row r="114" spans="7:13" x14ac:dyDescent="0.25">
      <c r="G114"/>
      <c r="K114"/>
      <c r="L114"/>
      <c r="M114"/>
    </row>
    <row r="115" spans="7:13" x14ac:dyDescent="0.25">
      <c r="G115"/>
      <c r="K115"/>
      <c r="L115"/>
      <c r="M115"/>
    </row>
    <row r="116" spans="7:13" x14ac:dyDescent="0.25">
      <c r="G116"/>
      <c r="K116"/>
      <c r="L116"/>
      <c r="M116"/>
    </row>
    <row r="117" spans="7:13" x14ac:dyDescent="0.25">
      <c r="G117"/>
      <c r="K117"/>
      <c r="L117"/>
      <c r="M117"/>
    </row>
    <row r="118" spans="7:13" x14ac:dyDescent="0.25">
      <c r="G118"/>
      <c r="K118"/>
      <c r="L118"/>
      <c r="M118"/>
    </row>
    <row r="119" spans="7:13" x14ac:dyDescent="0.25">
      <c r="G119"/>
      <c r="K119"/>
      <c r="L119"/>
      <c r="M119"/>
    </row>
    <row r="120" spans="7:13" x14ac:dyDescent="0.25">
      <c r="G120"/>
      <c r="K120"/>
      <c r="L120"/>
      <c r="M120"/>
    </row>
    <row r="121" spans="7:13" x14ac:dyDescent="0.25">
      <c r="G121"/>
      <c r="K121"/>
      <c r="L121"/>
      <c r="M121"/>
    </row>
    <row r="122" spans="7:13" x14ac:dyDescent="0.25">
      <c r="G122"/>
      <c r="K122"/>
      <c r="L122"/>
      <c r="M122"/>
    </row>
    <row r="123" spans="7:13" x14ac:dyDescent="0.25">
      <c r="G123"/>
      <c r="K123"/>
      <c r="L123"/>
      <c r="M123"/>
    </row>
    <row r="124" spans="7:13" x14ac:dyDescent="0.25">
      <c r="G124"/>
      <c r="K124"/>
      <c r="L124"/>
      <c r="M124"/>
    </row>
    <row r="125" spans="7:13" x14ac:dyDescent="0.25">
      <c r="G125"/>
      <c r="K125"/>
      <c r="L125"/>
      <c r="M125"/>
    </row>
    <row r="126" spans="7:13" x14ac:dyDescent="0.25">
      <c r="G126"/>
      <c r="K126"/>
      <c r="L126"/>
      <c r="M126"/>
    </row>
    <row r="127" spans="7:13" x14ac:dyDescent="0.25">
      <c r="G127"/>
      <c r="K127"/>
      <c r="L127"/>
      <c r="M127"/>
    </row>
    <row r="128" spans="7:13" x14ac:dyDescent="0.25">
      <c r="G128"/>
      <c r="K128"/>
      <c r="L128"/>
      <c r="M128"/>
    </row>
    <row r="129" spans="7:13" x14ac:dyDescent="0.25">
      <c r="G129"/>
      <c r="K129"/>
      <c r="L129"/>
      <c r="M129"/>
    </row>
    <row r="130" spans="7:13" x14ac:dyDescent="0.25">
      <c r="G130"/>
      <c r="K130"/>
      <c r="L130"/>
      <c r="M130"/>
    </row>
    <row r="131" spans="7:13" x14ac:dyDescent="0.25">
      <c r="G131"/>
      <c r="K131"/>
      <c r="L131"/>
      <c r="M131"/>
    </row>
    <row r="132" spans="7:13" x14ac:dyDescent="0.25">
      <c r="G132"/>
      <c r="K132"/>
      <c r="L132"/>
      <c r="M132"/>
    </row>
  </sheetData>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K120"/>
  <sheetViews>
    <sheetView workbookViewId="0">
      <pane xSplit="6" topLeftCell="BS1" activePane="topRight" state="frozen"/>
      <selection pane="topRight" activeCell="CF95" sqref="CF95"/>
    </sheetView>
  </sheetViews>
  <sheetFormatPr defaultRowHeight="15" x14ac:dyDescent="0.25"/>
  <cols>
    <col min="1" max="1" width="11.5703125" style="14" customWidth="1"/>
    <col min="2" max="2" width="14" bestFit="1" customWidth="1"/>
    <col min="3" max="3" width="14" customWidth="1"/>
    <col min="5" max="5" width="11.5703125" customWidth="1"/>
    <col min="6" max="6" width="11.85546875" style="29" customWidth="1"/>
    <col min="7" max="7" width="12.42578125" style="29" customWidth="1"/>
    <col min="8" max="8" width="11.42578125" style="29" customWidth="1"/>
    <col min="9" max="9" width="9.140625" customWidth="1"/>
    <col min="10" max="10" width="10.5703125" customWidth="1"/>
    <col min="11" max="11" width="9.140625" style="4" customWidth="1"/>
    <col min="12" max="12" width="17.7109375" style="4" customWidth="1"/>
    <col min="13" max="13" width="15" style="4" customWidth="1"/>
    <col min="14" max="14" width="9.140625" style="4" customWidth="1"/>
    <col min="15" max="17" width="11.140625" style="4" customWidth="1"/>
    <col min="18" max="18" width="10.7109375" style="4" customWidth="1"/>
    <col min="19" max="21" width="9.140625" style="4" customWidth="1"/>
    <col min="22" max="22" width="9.5703125" style="4" customWidth="1"/>
    <col min="23" max="27" width="9.140625" style="4" customWidth="1"/>
    <col min="28" max="28" width="11" style="4" customWidth="1"/>
    <col min="29" max="29" width="9.7109375" style="4" customWidth="1"/>
    <col min="30" max="30" width="8.7109375" style="4" customWidth="1"/>
    <col min="31" max="40" width="9.140625" style="4" customWidth="1"/>
    <col min="41" max="42" width="8.7109375" style="4" customWidth="1"/>
    <col min="43" max="43" width="9.140625" style="4" customWidth="1"/>
    <col min="44" max="45" width="10.85546875" customWidth="1"/>
    <col min="46" max="48" width="9.140625" customWidth="1"/>
    <col min="49" max="49" width="10.7109375" customWidth="1"/>
    <col min="50" max="51" width="9.140625" customWidth="1"/>
    <col min="52" max="61" width="9.140625" style="4" customWidth="1"/>
    <col min="62" max="69" width="9.140625" customWidth="1"/>
    <col min="70" max="72" width="16.140625" customWidth="1"/>
    <col min="73" max="74" width="14.28515625" customWidth="1"/>
    <col min="75" max="75" width="10.28515625" customWidth="1"/>
    <col min="76" max="99" width="9.140625" customWidth="1"/>
    <col min="100" max="102" width="9.140625" style="76"/>
    <col min="103" max="103" width="13" bestFit="1" customWidth="1"/>
    <col min="106" max="106" width="9.140625" style="45"/>
    <col min="108" max="108" width="9.140625" style="45"/>
    <col min="111" max="111" width="9.140625" style="76"/>
  </cols>
  <sheetData>
    <row r="1" spans="1:115" ht="114.75" customHeight="1" x14ac:dyDescent="0.25">
      <c r="A1" s="7" t="s">
        <v>34</v>
      </c>
      <c r="B1" s="7" t="s">
        <v>35</v>
      </c>
      <c r="C1" s="7" t="s">
        <v>750</v>
      </c>
      <c r="D1" s="7" t="s">
        <v>171</v>
      </c>
      <c r="E1" s="7" t="s">
        <v>173</v>
      </c>
      <c r="F1" s="30" t="s">
        <v>204</v>
      </c>
      <c r="G1" s="30" t="s">
        <v>174</v>
      </c>
      <c r="H1" s="30" t="s">
        <v>175</v>
      </c>
      <c r="I1" s="7" t="s">
        <v>176</v>
      </c>
      <c r="J1" s="11" t="s">
        <v>151</v>
      </c>
      <c r="K1" s="12" t="s">
        <v>194</v>
      </c>
      <c r="L1" s="8" t="s">
        <v>722</v>
      </c>
      <c r="M1" s="8" t="s">
        <v>721</v>
      </c>
      <c r="N1" s="8" t="s">
        <v>199</v>
      </c>
      <c r="O1" s="12" t="s">
        <v>195</v>
      </c>
      <c r="P1" s="8" t="s">
        <v>723</v>
      </c>
      <c r="Q1" s="8" t="s">
        <v>730</v>
      </c>
      <c r="R1" s="8" t="s">
        <v>200</v>
      </c>
      <c r="S1" s="12" t="s">
        <v>197</v>
      </c>
      <c r="T1" s="8" t="s">
        <v>724</v>
      </c>
      <c r="U1" s="8" t="s">
        <v>731</v>
      </c>
      <c r="V1" s="8" t="s">
        <v>201</v>
      </c>
      <c r="W1" s="12" t="s">
        <v>196</v>
      </c>
      <c r="X1" s="8" t="s">
        <v>725</v>
      </c>
      <c r="Y1" s="8" t="s">
        <v>732</v>
      </c>
      <c r="Z1" s="8" t="s">
        <v>203</v>
      </c>
      <c r="AA1" s="57" t="s">
        <v>751</v>
      </c>
      <c r="AB1" s="12" t="s">
        <v>198</v>
      </c>
      <c r="AC1" s="8" t="s">
        <v>726</v>
      </c>
      <c r="AD1" s="8" t="s">
        <v>733</v>
      </c>
      <c r="AE1" s="8" t="s">
        <v>202</v>
      </c>
      <c r="AF1" s="12" t="s">
        <v>205</v>
      </c>
      <c r="AG1" s="8" t="s">
        <v>727</v>
      </c>
      <c r="AH1" s="8" t="s">
        <v>734</v>
      </c>
      <c r="AI1" s="8" t="s">
        <v>228</v>
      </c>
      <c r="AJ1" s="12" t="s">
        <v>222</v>
      </c>
      <c r="AK1" s="8" t="s">
        <v>728</v>
      </c>
      <c r="AL1" s="8" t="s">
        <v>735</v>
      </c>
      <c r="AM1" s="8" t="s">
        <v>229</v>
      </c>
      <c r="AN1" s="12" t="s">
        <v>209</v>
      </c>
      <c r="AO1" s="8" t="s">
        <v>729</v>
      </c>
      <c r="AP1" s="8" t="s">
        <v>1288</v>
      </c>
      <c r="AQ1" s="8" t="s">
        <v>230</v>
      </c>
      <c r="AR1" s="12" t="s">
        <v>140</v>
      </c>
      <c r="AS1" s="13" t="s">
        <v>134</v>
      </c>
      <c r="AT1" s="13" t="s">
        <v>135</v>
      </c>
      <c r="AU1" s="13" t="s">
        <v>715</v>
      </c>
      <c r="AV1" s="13" t="s">
        <v>223</v>
      </c>
      <c r="AW1" s="42" t="s">
        <v>736</v>
      </c>
      <c r="AX1" s="9" t="s">
        <v>225</v>
      </c>
      <c r="AY1" s="9" t="s">
        <v>226</v>
      </c>
      <c r="AZ1" s="60" t="s">
        <v>752</v>
      </c>
      <c r="BA1" s="60" t="s">
        <v>1292</v>
      </c>
      <c r="BB1" s="60" t="s">
        <v>1289</v>
      </c>
      <c r="BC1" s="60" t="s">
        <v>753</v>
      </c>
      <c r="BD1" s="60" t="s">
        <v>1293</v>
      </c>
      <c r="BE1" s="60" t="s">
        <v>1290</v>
      </c>
      <c r="BF1" s="60" t="s">
        <v>1300</v>
      </c>
      <c r="BG1" s="60" t="s">
        <v>754</v>
      </c>
      <c r="BH1" s="60" t="s">
        <v>1294</v>
      </c>
      <c r="BI1" s="60" t="s">
        <v>1291</v>
      </c>
      <c r="BJ1" s="53" t="s">
        <v>738</v>
      </c>
      <c r="BK1" s="53" t="s">
        <v>739</v>
      </c>
      <c r="BL1" s="54" t="s">
        <v>740</v>
      </c>
      <c r="BM1" s="54" t="s">
        <v>741</v>
      </c>
      <c r="BN1" s="54" t="s">
        <v>472</v>
      </c>
      <c r="BO1" s="54" t="s">
        <v>473</v>
      </c>
      <c r="BP1" s="52" t="s">
        <v>469</v>
      </c>
      <c r="BQ1" s="52" t="s">
        <v>1516</v>
      </c>
      <c r="BR1" s="55" t="s">
        <v>742</v>
      </c>
      <c r="BS1" s="52" t="s">
        <v>470</v>
      </c>
      <c r="BT1" s="52" t="s">
        <v>1514</v>
      </c>
      <c r="BU1" s="52" t="s">
        <v>471</v>
      </c>
      <c r="BV1" s="52" t="s">
        <v>1515</v>
      </c>
      <c r="BW1" s="60" t="s">
        <v>1297</v>
      </c>
      <c r="BX1" s="60" t="s">
        <v>1298</v>
      </c>
      <c r="BY1" s="60" t="s">
        <v>1299</v>
      </c>
      <c r="BZ1" s="10" t="s">
        <v>206</v>
      </c>
      <c r="CA1" s="10" t="s">
        <v>207</v>
      </c>
      <c r="CB1" s="10" t="s">
        <v>208</v>
      </c>
      <c r="CC1" s="9" t="s">
        <v>224</v>
      </c>
      <c r="CD1" s="9" t="s">
        <v>177</v>
      </c>
      <c r="CE1" s="25" t="s">
        <v>227</v>
      </c>
      <c r="CF1" s="9" t="s">
        <v>719</v>
      </c>
      <c r="CG1" s="9" t="s">
        <v>720</v>
      </c>
      <c r="CH1" s="25" t="s">
        <v>178</v>
      </c>
      <c r="CI1" s="25" t="s">
        <v>179</v>
      </c>
      <c r="CJ1" s="25" t="s">
        <v>180</v>
      </c>
      <c r="CK1" s="25" t="s">
        <v>181</v>
      </c>
      <c r="CL1" s="25" t="s">
        <v>182</v>
      </c>
      <c r="CM1" s="25" t="s">
        <v>183</v>
      </c>
      <c r="CN1" s="25" t="s">
        <v>184</v>
      </c>
      <c r="CO1" s="25" t="s">
        <v>185</v>
      </c>
      <c r="CP1" s="25" t="s">
        <v>186</v>
      </c>
      <c r="CQ1" s="25" t="s">
        <v>187</v>
      </c>
      <c r="CR1" s="24" t="s">
        <v>188</v>
      </c>
      <c r="CS1" s="24" t="s">
        <v>189</v>
      </c>
      <c r="CT1" s="24" t="s">
        <v>190</v>
      </c>
      <c r="CU1" s="24" t="s">
        <v>191</v>
      </c>
      <c r="CV1" s="74" t="s">
        <v>1319</v>
      </c>
      <c r="CW1" s="74" t="s">
        <v>1315</v>
      </c>
      <c r="CX1" s="74" t="s">
        <v>1310</v>
      </c>
      <c r="CY1" s="71" t="s">
        <v>1306</v>
      </c>
      <c r="CZ1" s="70" t="s">
        <v>1301</v>
      </c>
      <c r="DA1" s="71" t="s">
        <v>1307</v>
      </c>
      <c r="DB1" s="70" t="s">
        <v>1305</v>
      </c>
      <c r="DC1" s="71" t="s">
        <v>1308</v>
      </c>
      <c r="DD1" s="70" t="s">
        <v>1304</v>
      </c>
      <c r="DE1" s="71" t="s">
        <v>1316</v>
      </c>
      <c r="DF1" s="71" t="s">
        <v>1317</v>
      </c>
      <c r="DG1" s="74" t="s">
        <v>1309</v>
      </c>
      <c r="DH1" s="71" t="s">
        <v>1311</v>
      </c>
      <c r="DI1" s="71" t="s">
        <v>1313</v>
      </c>
      <c r="DJ1" s="71" t="s">
        <v>1314</v>
      </c>
      <c r="DK1" s="71" t="s">
        <v>1318</v>
      </c>
    </row>
    <row r="2" spans="1:115" x14ac:dyDescent="0.25">
      <c r="A2" s="17" t="s">
        <v>0</v>
      </c>
      <c r="B2" s="18" t="s">
        <v>212</v>
      </c>
      <c r="C2" s="18" t="s">
        <v>748</v>
      </c>
      <c r="D2" s="18">
        <v>2017</v>
      </c>
      <c r="E2" s="18">
        <v>1</v>
      </c>
      <c r="F2" s="41">
        <v>42901</v>
      </c>
      <c r="G2" s="28">
        <f t="shared" ref="G2:G7" si="0">F2</f>
        <v>42901</v>
      </c>
      <c r="H2" s="28">
        <f t="shared" ref="H2:H7" si="1">F3</f>
        <v>42915</v>
      </c>
      <c r="I2" s="18">
        <f t="shared" ref="I2:I33" si="2">H2-G2</f>
        <v>14</v>
      </c>
      <c r="J2" s="18" t="s">
        <v>154</v>
      </c>
      <c r="K2" s="22">
        <v>11.2776</v>
      </c>
      <c r="L2" s="22"/>
      <c r="M2" s="22"/>
      <c r="N2" s="22">
        <f>MIN(K2:K8)</f>
        <v>0</v>
      </c>
      <c r="O2" s="22">
        <v>11.619066999999999</v>
      </c>
      <c r="P2" s="22"/>
      <c r="Q2" s="22"/>
      <c r="R2" s="22">
        <f>MIN(O2:O8)</f>
        <v>0</v>
      </c>
      <c r="S2" s="22">
        <v>100.8888</v>
      </c>
      <c r="T2" s="22"/>
      <c r="U2" s="22"/>
      <c r="V2" s="22">
        <f>MIN(S2:S8)</f>
        <v>0</v>
      </c>
      <c r="W2" s="22">
        <v>163.526003</v>
      </c>
      <c r="X2" s="22"/>
      <c r="Y2" s="22"/>
      <c r="Z2" s="22">
        <f>MIN(W2:W8)</f>
        <v>0</v>
      </c>
      <c r="AA2" s="22"/>
      <c r="AB2" s="22">
        <v>45.792948000000003</v>
      </c>
      <c r="AC2" s="22"/>
      <c r="AD2" s="22"/>
      <c r="AE2" s="22">
        <f>MIN(AB2:AB8)</f>
        <v>0</v>
      </c>
      <c r="AF2" s="22">
        <v>2.0322783324009768</v>
      </c>
      <c r="AG2" s="22"/>
      <c r="AH2" s="22"/>
      <c r="AI2" s="22">
        <f>MIN(AF2:AF8)</f>
        <v>0</v>
      </c>
      <c r="AJ2" s="22">
        <v>16.399999999999999</v>
      </c>
      <c r="AK2" s="22"/>
      <c r="AL2" s="22"/>
      <c r="AM2" s="22">
        <f>MAX(AJ2:AJ8)</f>
        <v>17.600000000000001</v>
      </c>
      <c r="AN2" s="22">
        <v>8.1199999999999992</v>
      </c>
      <c r="AO2" s="22"/>
      <c r="AP2" s="22"/>
      <c r="AQ2" s="22">
        <f>MIN(AN2:AN8)</f>
        <v>0</v>
      </c>
      <c r="AR2" s="18">
        <v>1</v>
      </c>
      <c r="AS2" s="21"/>
      <c r="AT2" s="18"/>
      <c r="AU2" s="18"/>
      <c r="AV2" s="18"/>
      <c r="AW2" s="18"/>
      <c r="AX2" s="18">
        <v>0</v>
      </c>
      <c r="AY2" s="18">
        <f>AX2</f>
        <v>0</v>
      </c>
      <c r="AZ2" s="22">
        <v>7.19</v>
      </c>
      <c r="BA2" s="22"/>
      <c r="BB2" s="22"/>
      <c r="BC2" s="22">
        <v>7.7157894736842101</v>
      </c>
      <c r="BD2" s="22"/>
      <c r="BE2" s="22"/>
      <c r="BF2" s="22"/>
      <c r="BG2" s="22">
        <v>8.19</v>
      </c>
      <c r="BH2" s="22"/>
      <c r="BI2" s="22"/>
      <c r="BJ2" s="22">
        <v>6.38</v>
      </c>
      <c r="BK2" s="22">
        <v>8.75</v>
      </c>
      <c r="BL2" s="22">
        <v>0</v>
      </c>
      <c r="BM2" s="22">
        <f>BL2</f>
        <v>0</v>
      </c>
      <c r="BN2" s="18">
        <f>BM2</f>
        <v>0</v>
      </c>
      <c r="BO2" s="22">
        <f>BN2</f>
        <v>0</v>
      </c>
      <c r="BP2" s="82">
        <v>6.8513333333333328</v>
      </c>
      <c r="BQ2" s="22">
        <v>0.2090890294162327</v>
      </c>
      <c r="BR2" s="22"/>
      <c r="BS2" s="82">
        <v>7.3717245948557855</v>
      </c>
      <c r="BT2" s="56">
        <v>0.24142942449223698</v>
      </c>
      <c r="BU2" s="82">
        <v>8.0620000000000012</v>
      </c>
      <c r="BV2" s="22">
        <v>0.32609201155502121</v>
      </c>
      <c r="BW2" s="22">
        <v>15.4</v>
      </c>
      <c r="BX2" s="22">
        <v>15.952105263157893</v>
      </c>
      <c r="BY2" s="22">
        <v>16.420000000000002</v>
      </c>
      <c r="BZ2" s="22">
        <v>17.050416666666663</v>
      </c>
      <c r="CA2" s="22">
        <v>18.579999999999998</v>
      </c>
      <c r="CB2" s="18"/>
      <c r="CC2" s="18"/>
      <c r="CD2" s="18"/>
      <c r="CE2" s="18"/>
      <c r="CF2" s="18"/>
      <c r="CG2" s="18"/>
      <c r="CH2" s="18"/>
      <c r="CI2" s="18"/>
      <c r="CJ2" s="18"/>
      <c r="CK2" s="18"/>
      <c r="CL2" s="18"/>
      <c r="CM2" s="18"/>
      <c r="CN2" s="18"/>
      <c r="CO2" s="18"/>
      <c r="CP2" s="18"/>
      <c r="CQ2" s="18"/>
      <c r="CR2" s="18"/>
      <c r="CS2" s="18"/>
      <c r="CT2" s="18"/>
      <c r="CU2" s="18"/>
      <c r="CV2" s="75">
        <f>IF((K2&lt;2.5),1,0)</f>
        <v>0</v>
      </c>
      <c r="CW2" s="75">
        <f t="shared" ref="CW2:CW7" si="3">IF((K2&gt;2.5),1,0)</f>
        <v>1</v>
      </c>
      <c r="CX2" s="75">
        <f t="shared" ref="CX2:CX7" si="4">IF((K2&gt;5),1,0)</f>
        <v>1</v>
      </c>
      <c r="CY2" s="72">
        <f>IF((K2&gt;5)*AND(BC2&gt;=3),1,0)</f>
        <v>1</v>
      </c>
      <c r="CZ2">
        <f>IF((K2&gt;5)*AND(BC2&lt;2.9),1,0)</f>
        <v>0</v>
      </c>
      <c r="DA2" s="72">
        <f>IF((K2&gt;5)*AND(BC2&gt;=4.5),1,0)</f>
        <v>1</v>
      </c>
      <c r="DB2" s="45">
        <f>IF((K2&gt;5)*AND(BC2&lt;4.5),1,0)</f>
        <v>0</v>
      </c>
      <c r="DC2" s="72">
        <f>IF((K2&gt;5)*AND(BC2&gt;=6),1,0)</f>
        <v>1</v>
      </c>
      <c r="DD2" s="45">
        <f>IF((K2&gt;5)*AND(BC2&lt;6),1,0)</f>
        <v>0</v>
      </c>
      <c r="DE2" s="72">
        <f t="shared" ref="DE2:DE7" si="5">IF((K2&gt;2.5)*AND(BC2&lt;4.5),1,0)</f>
        <v>0</v>
      </c>
      <c r="DF2" s="72">
        <f t="shared" ref="DF2:DF7" si="6">IF((K2&gt;2.5)*AND(BC2&lt;6),1,0)</f>
        <v>0</v>
      </c>
      <c r="DG2" s="75">
        <f t="shared" ref="DG2:DG7" si="7">IF((K2&lt;5),1,0)</f>
        <v>0</v>
      </c>
      <c r="DH2" s="72">
        <f t="shared" ref="DH2:DH7" si="8">IF((K2&lt;5)*AND(BC2&lt;4.5),1,0)</f>
        <v>0</v>
      </c>
      <c r="DI2" s="72">
        <f t="shared" ref="DI2:DI7" si="9">IF((K2&lt;5)*AND(BC2&lt;6),1,0)</f>
        <v>0</v>
      </c>
      <c r="DJ2" s="72">
        <f>IF((K2&lt;2.5)*AND(BC2&lt;4.5),1,0)</f>
        <v>0</v>
      </c>
      <c r="DK2" s="72">
        <f>IF((K2&lt;2.5)*AND(BC2&lt;6),1,0)</f>
        <v>0</v>
      </c>
    </row>
    <row r="3" spans="1:115" x14ac:dyDescent="0.25">
      <c r="A3" s="19" t="s">
        <v>0</v>
      </c>
      <c r="B3" s="18" t="s">
        <v>212</v>
      </c>
      <c r="C3" s="18" t="s">
        <v>748</v>
      </c>
      <c r="D3" s="18">
        <v>2017</v>
      </c>
      <c r="E3" s="18">
        <v>2</v>
      </c>
      <c r="F3" s="41">
        <v>42915</v>
      </c>
      <c r="G3" s="28">
        <f t="shared" si="0"/>
        <v>42915</v>
      </c>
      <c r="H3" s="28">
        <f t="shared" si="1"/>
        <v>42927</v>
      </c>
      <c r="I3" s="18">
        <f t="shared" si="2"/>
        <v>12</v>
      </c>
      <c r="J3" s="18" t="s">
        <v>154</v>
      </c>
      <c r="K3" s="22">
        <v>9.7536000000000005</v>
      </c>
      <c r="L3" s="22">
        <f t="shared" ref="L3:L8" si="10">($K$2-K3)/MAX($K$2:$K$8)</f>
        <v>0.13513513513513506</v>
      </c>
      <c r="M3" s="22">
        <f t="shared" ref="M3:M8" si="11">L3-L2</f>
        <v>0.13513513513513506</v>
      </c>
      <c r="N3" s="22"/>
      <c r="O3" s="22">
        <v>11.287094</v>
      </c>
      <c r="P3" s="22">
        <f t="shared" ref="P3:P8" si="12">(MAX($O$2:$O$8)-O3)/MAX($O$2:$O$8)</f>
        <v>2.8571399063281041E-2</v>
      </c>
      <c r="Q3" s="22">
        <f t="shared" ref="Q3:Q8" si="13">P3-P2</f>
        <v>2.8571399063281041E-2</v>
      </c>
      <c r="R3" s="22"/>
      <c r="S3" s="22">
        <v>96.621600000000001</v>
      </c>
      <c r="T3" s="22">
        <f t="shared" ref="T3:T8" si="14">(MAX($S$2:$S$8)-S3)/MAX($S$2:$S$8)</f>
        <v>4.2296072507552893E-2</v>
      </c>
      <c r="U3" s="22">
        <f t="shared" ref="U3:U8" si="15">T3-T2</f>
        <v>4.2296072507552893E-2</v>
      </c>
      <c r="V3" s="22"/>
      <c r="W3" s="22">
        <v>159.18185800000001</v>
      </c>
      <c r="X3" s="22">
        <f t="shared" ref="X3:X8" si="16">(MAX($W$2:$W$8)-W3)/MAX($W$2:$W$8)</f>
        <v>2.6565469223876263E-2</v>
      </c>
      <c r="Y3" s="22">
        <f t="shared" ref="Y3:Y8" si="17">X3-X2</f>
        <v>2.6565469223876263E-2</v>
      </c>
      <c r="Z3" s="22"/>
      <c r="AA3" s="22"/>
      <c r="AB3" s="22">
        <v>39.360689999999998</v>
      </c>
      <c r="AC3" s="22">
        <f t="shared" ref="AC3:AC8" si="18">(MAX($AB$2:$AB$8)-AB3)/MAX($AB$2:$AB$8)</f>
        <v>0.14046394217729777</v>
      </c>
      <c r="AD3" s="22">
        <f t="shared" ref="AD3:AD8" si="19">AC3-AC2</f>
        <v>0.14046394217729777</v>
      </c>
      <c r="AE3" s="22"/>
      <c r="AF3" s="22">
        <v>1.2</v>
      </c>
      <c r="AG3" s="22">
        <f>(MAX($AF$2:$AF$8)-AF3)/MAX($AF$2:$AF$8)</f>
        <v>0.40952969833502362</v>
      </c>
      <c r="AH3" s="22">
        <f>AG3-AG2</f>
        <v>0.40952969833502362</v>
      </c>
      <c r="AI3" s="22"/>
      <c r="AJ3" s="22">
        <v>17.600000000000001</v>
      </c>
      <c r="AK3" s="22">
        <f>(MAX($AJ$2:$AJ$8)-AJ3)/MAX($AJ$2:$AJ$8)</f>
        <v>0</v>
      </c>
      <c r="AL3" s="22">
        <f>AK3-AK2</f>
        <v>0</v>
      </c>
      <c r="AM3" s="22"/>
      <c r="AN3" s="22">
        <v>8.16</v>
      </c>
      <c r="AO3" s="22">
        <f t="shared" ref="AO3:AO8" si="20">(MAX($AN$2:$AN$8)-AN3)/MAX($AN$2:$AN$8)</f>
        <v>0</v>
      </c>
      <c r="AP3" s="22">
        <f t="shared" ref="AP3:AP8" si="21">AO3-AO2</f>
        <v>0</v>
      </c>
      <c r="AQ3" s="22"/>
      <c r="AR3" s="18">
        <v>1</v>
      </c>
      <c r="AS3" s="18">
        <v>0</v>
      </c>
      <c r="AT3" s="18">
        <v>2</v>
      </c>
      <c r="AU3" s="18">
        <v>0</v>
      </c>
      <c r="AV3" s="18">
        <f>SUM(AS3,AT3,AU3)</f>
        <v>2</v>
      </c>
      <c r="AW3" s="18"/>
      <c r="AX3" s="18">
        <v>0</v>
      </c>
      <c r="AY3" s="18">
        <v>0</v>
      </c>
      <c r="AZ3" s="22">
        <v>7.31</v>
      </c>
      <c r="BA3" s="22">
        <f>(MAX($AZ$2:$AZ$8)-AZ3)/MAX($AZ$2:$AZ$8)</f>
        <v>0</v>
      </c>
      <c r="BB3" s="22">
        <f t="shared" ref="BB3:BB8" si="22">BA3-BA2</f>
        <v>0</v>
      </c>
      <c r="BC3" s="22">
        <v>7.9387500000000015</v>
      </c>
      <c r="BD3" s="22"/>
      <c r="BE3" s="22"/>
      <c r="BF3" s="22"/>
      <c r="BG3" s="22">
        <v>8.7200000000000006</v>
      </c>
      <c r="BH3" s="22"/>
      <c r="BI3" s="22"/>
      <c r="BJ3" s="22">
        <v>6.36</v>
      </c>
      <c r="BK3" s="22">
        <v>9.52</v>
      </c>
      <c r="BL3" s="18">
        <v>0</v>
      </c>
      <c r="BM3" s="56">
        <f>SUM(BL2:BL3)</f>
        <v>0</v>
      </c>
      <c r="BN3" s="21">
        <v>0</v>
      </c>
      <c r="BO3" s="56">
        <f>SUM(BN2:BN3)</f>
        <v>0</v>
      </c>
      <c r="BP3" s="82">
        <v>7.1523076923076916</v>
      </c>
      <c r="BQ3" s="22">
        <v>0.41027483932966463</v>
      </c>
      <c r="BR3" s="22"/>
      <c r="BS3" s="82">
        <v>7.9928621928141164</v>
      </c>
      <c r="BT3" s="56">
        <v>0.36251124347206976</v>
      </c>
      <c r="BU3" s="82">
        <v>8.8907692307692301</v>
      </c>
      <c r="BV3" s="22">
        <v>0.39218248379002818</v>
      </c>
      <c r="BW3" s="22">
        <v>15.08</v>
      </c>
      <c r="BX3" s="22">
        <v>16.058958333333333</v>
      </c>
      <c r="BY3" s="22">
        <v>17.579999999999998</v>
      </c>
      <c r="BZ3" s="56">
        <v>16.782162162162162</v>
      </c>
      <c r="CA3" s="22">
        <v>18</v>
      </c>
      <c r="CB3" s="18"/>
      <c r="CC3" s="18"/>
      <c r="CD3" s="18"/>
      <c r="CE3" s="18"/>
      <c r="CF3" s="18"/>
      <c r="CG3" s="18"/>
      <c r="CH3" s="18"/>
      <c r="CI3" s="18"/>
      <c r="CJ3" s="18"/>
      <c r="CK3" s="18"/>
      <c r="CL3" s="18"/>
      <c r="CM3" s="18"/>
      <c r="CN3" s="18"/>
      <c r="CO3" s="18"/>
      <c r="CP3" s="18"/>
      <c r="CQ3" s="18"/>
      <c r="CR3" s="18"/>
      <c r="CS3" s="18"/>
      <c r="CT3" s="18"/>
      <c r="CU3" s="18"/>
      <c r="CV3" s="75">
        <f t="shared" ref="CV3:CV66" si="23">IF((K3&lt;2.5),1,0)</f>
        <v>0</v>
      </c>
      <c r="CW3" s="75">
        <f t="shared" si="3"/>
        <v>1</v>
      </c>
      <c r="CX3" s="75">
        <f t="shared" si="4"/>
        <v>1</v>
      </c>
      <c r="CY3" s="72">
        <f t="shared" ref="CY3:CY7" si="24">IF((K3&gt;5)*AND(BC3&gt;=3),1,0)</f>
        <v>1</v>
      </c>
      <c r="CZ3">
        <f t="shared" ref="CZ3:CZ66" si="25">IF((K3&gt;5)*AND(BC3&lt;2.9),1,0)</f>
        <v>0</v>
      </c>
      <c r="DA3" s="72">
        <f t="shared" ref="DA3:DA66" si="26">IF((K3&gt;5)*AND(BC3&gt;=4.5),1,0)</f>
        <v>1</v>
      </c>
      <c r="DB3" s="45">
        <f t="shared" ref="DB3:DB66" si="27">IF((K3&gt;5)*AND(BC3&lt;4.5),1,0)</f>
        <v>0</v>
      </c>
      <c r="DC3" s="72">
        <f t="shared" ref="DC3:DC66" si="28">IF((K3&gt;5)*AND(BC3&gt;=6),1,0)</f>
        <v>1</v>
      </c>
      <c r="DD3" s="45">
        <f t="shared" ref="DD3:DD66" si="29">IF((K3&gt;5)*AND(BC3&lt;6),1,0)</f>
        <v>0</v>
      </c>
      <c r="DE3" s="72">
        <f t="shared" si="5"/>
        <v>0</v>
      </c>
      <c r="DF3" s="72">
        <f t="shared" si="6"/>
        <v>0</v>
      </c>
      <c r="DG3" s="75">
        <f t="shared" si="7"/>
        <v>0</v>
      </c>
      <c r="DH3" s="72">
        <f t="shared" si="8"/>
        <v>0</v>
      </c>
      <c r="DI3" s="72">
        <f t="shared" si="9"/>
        <v>0</v>
      </c>
      <c r="DJ3" s="72">
        <f t="shared" ref="DJ3:DJ66" si="30">IF((K3&lt;2.5)*AND(BC3&lt;4.5),1,0)</f>
        <v>0</v>
      </c>
      <c r="DK3" s="72">
        <f t="shared" ref="DK3:DK66" si="31">IF((K3&lt;2.5)*AND(BC3&lt;6),1,0)</f>
        <v>0</v>
      </c>
    </row>
    <row r="4" spans="1:115" x14ac:dyDescent="0.25">
      <c r="A4" s="19" t="s">
        <v>0</v>
      </c>
      <c r="B4" s="18" t="s">
        <v>212</v>
      </c>
      <c r="C4" s="18" t="s">
        <v>748</v>
      </c>
      <c r="D4" s="18">
        <v>2017</v>
      </c>
      <c r="E4" s="18">
        <v>3</v>
      </c>
      <c r="F4" s="41">
        <v>42927</v>
      </c>
      <c r="G4" s="28">
        <f t="shared" si="0"/>
        <v>42927</v>
      </c>
      <c r="H4" s="28">
        <f t="shared" si="1"/>
        <v>42941</v>
      </c>
      <c r="I4" s="18">
        <f t="shared" si="2"/>
        <v>14</v>
      </c>
      <c r="J4" s="18" t="s">
        <v>154</v>
      </c>
      <c r="K4" s="22">
        <v>7.0103999999999997</v>
      </c>
      <c r="L4" s="22">
        <f t="shared" si="10"/>
        <v>0.3783783783783784</v>
      </c>
      <c r="M4" s="22">
        <f t="shared" si="11"/>
        <v>0.24324324324324334</v>
      </c>
      <c r="N4" s="22"/>
      <c r="O4" s="22">
        <v>10.291174</v>
      </c>
      <c r="P4" s="22">
        <f t="shared" si="12"/>
        <v>0.11428568231855446</v>
      </c>
      <c r="Q4" s="22">
        <f t="shared" si="13"/>
        <v>8.5714283255273416E-2</v>
      </c>
      <c r="R4" s="22"/>
      <c r="S4" s="22">
        <v>96.926400000000001</v>
      </c>
      <c r="T4" s="22">
        <f t="shared" si="14"/>
        <v>3.9274924471299114E-2</v>
      </c>
      <c r="U4" s="22">
        <f t="shared" si="15"/>
        <v>-3.021148036253779E-3</v>
      </c>
      <c r="V4" s="22"/>
      <c r="W4" s="22">
        <v>144.13250099999999</v>
      </c>
      <c r="X4" s="22">
        <f t="shared" si="16"/>
        <v>0.11859582967976054</v>
      </c>
      <c r="Y4" s="22">
        <f t="shared" si="17"/>
        <v>9.203036045588428E-2</v>
      </c>
      <c r="Z4" s="22"/>
      <c r="AA4" s="22"/>
      <c r="AB4" s="22">
        <v>38.659748999999998</v>
      </c>
      <c r="AC4" s="22">
        <f t="shared" si="18"/>
        <v>0.15577068766134045</v>
      </c>
      <c r="AD4" s="22">
        <f t="shared" si="19"/>
        <v>1.5306745484042678E-2</v>
      </c>
      <c r="AE4" s="22"/>
      <c r="AF4" s="22">
        <v>0.51954270982690975</v>
      </c>
      <c r="AG4" s="22">
        <f t="shared" ref="AG4:AG8" si="32">(MAX($AF$2:$AF$8)-AF4)/MAX($AF$2:$AF$8)</f>
        <v>0.74435454950055446</v>
      </c>
      <c r="AH4" s="22">
        <f t="shared" ref="AH4:AH8" si="33">AG4-AG3</f>
        <v>0.33482485116553085</v>
      </c>
      <c r="AI4" s="22"/>
      <c r="AJ4" s="22">
        <v>15.4</v>
      </c>
      <c r="AK4" s="22">
        <f>(MAX($AJ$2:$AJ$8)-AJ4)/MAX($AJ$2:$AJ$8)</f>
        <v>0.12500000000000006</v>
      </c>
      <c r="AL4" s="22">
        <f>AK4-AK3</f>
        <v>0.12500000000000006</v>
      </c>
      <c r="AM4" s="22"/>
      <c r="AN4" s="22">
        <v>7.02</v>
      </c>
      <c r="AO4" s="22">
        <f t="shared" si="20"/>
        <v>0.13970588235294124</v>
      </c>
      <c r="AP4" s="22">
        <f t="shared" si="21"/>
        <v>0.13970588235294124</v>
      </c>
      <c r="AQ4" s="22"/>
      <c r="AR4" s="18">
        <v>2</v>
      </c>
      <c r="AS4" s="18">
        <v>1</v>
      </c>
      <c r="AT4" s="18">
        <v>8</v>
      </c>
      <c r="AU4" s="18">
        <v>0</v>
      </c>
      <c r="AV4" s="18">
        <f>SUM(AS4,AT4,AU4)</f>
        <v>9</v>
      </c>
      <c r="AW4" s="18"/>
      <c r="AX4" s="18">
        <v>0</v>
      </c>
      <c r="AY4" s="18">
        <v>0</v>
      </c>
      <c r="AZ4" s="22">
        <v>6.86</v>
      </c>
      <c r="BA4" s="22">
        <f t="shared" ref="BA4:BA8" si="34">(MAX($AZ$2:$AZ$8)-AZ4)/MAX($AZ$2:$AZ$8)</f>
        <v>6.1559507523939717E-2</v>
      </c>
      <c r="BB4" s="22">
        <f t="shared" si="22"/>
        <v>6.1559507523939717E-2</v>
      </c>
      <c r="BC4" s="22">
        <v>8.2110416666666666</v>
      </c>
      <c r="BD4" s="22"/>
      <c r="BE4" s="22"/>
      <c r="BF4" s="22"/>
      <c r="BG4" s="22">
        <v>9.68</v>
      </c>
      <c r="BH4" s="22"/>
      <c r="BI4" s="22"/>
      <c r="BJ4" s="22">
        <v>5</v>
      </c>
      <c r="BK4" s="22">
        <v>10.62</v>
      </c>
      <c r="BL4" s="18">
        <v>14.25</v>
      </c>
      <c r="BM4" s="22">
        <f>SUM(BL2:BL4)</f>
        <v>14.25</v>
      </c>
      <c r="BN4" s="21">
        <v>0</v>
      </c>
      <c r="BO4" s="22">
        <f>SUM(BN2:BN4)</f>
        <v>0</v>
      </c>
      <c r="BP4" s="82">
        <v>6.8899999999999988</v>
      </c>
      <c r="BQ4" s="22">
        <v>0.77589919161936372</v>
      </c>
      <c r="BR4" s="22"/>
      <c r="BS4" s="82">
        <v>7.903694757727652</v>
      </c>
      <c r="BT4" s="56">
        <v>0.90560490861819609</v>
      </c>
      <c r="BU4" s="82">
        <v>9.3353333333333328</v>
      </c>
      <c r="BV4" s="22">
        <v>1.2594171491430362</v>
      </c>
      <c r="BW4" s="22">
        <v>15.4</v>
      </c>
      <c r="BX4" s="22">
        <v>16.204375000000002</v>
      </c>
      <c r="BY4" s="22">
        <v>17.559999999999999</v>
      </c>
      <c r="BZ4" s="22">
        <v>16.638124999999999</v>
      </c>
      <c r="CA4" s="22">
        <v>18.100000000000001</v>
      </c>
      <c r="CB4" s="18"/>
      <c r="CC4" s="18"/>
      <c r="CD4" s="18"/>
      <c r="CE4" s="18"/>
      <c r="CF4" s="18"/>
      <c r="CG4" s="18"/>
      <c r="CH4" s="18"/>
      <c r="CI4" s="18"/>
      <c r="CJ4" s="18"/>
      <c r="CK4" s="18"/>
      <c r="CL4" s="18"/>
      <c r="CM4" s="18"/>
      <c r="CN4" s="18"/>
      <c r="CO4" s="18"/>
      <c r="CP4" s="18"/>
      <c r="CQ4" s="18"/>
      <c r="CR4" s="18"/>
      <c r="CS4" s="18"/>
      <c r="CT4" s="18"/>
      <c r="CU4" s="18"/>
      <c r="CV4" s="75">
        <f t="shared" si="23"/>
        <v>0</v>
      </c>
      <c r="CW4" s="75">
        <f t="shared" si="3"/>
        <v>1</v>
      </c>
      <c r="CX4" s="75">
        <f t="shared" si="4"/>
        <v>1</v>
      </c>
      <c r="CY4" s="72">
        <f t="shared" si="24"/>
        <v>1</v>
      </c>
      <c r="CZ4">
        <f t="shared" si="25"/>
        <v>0</v>
      </c>
      <c r="DA4" s="72">
        <f t="shared" si="26"/>
        <v>1</v>
      </c>
      <c r="DB4" s="45">
        <f t="shared" si="27"/>
        <v>0</v>
      </c>
      <c r="DC4" s="72">
        <f t="shared" si="28"/>
        <v>1</v>
      </c>
      <c r="DD4" s="45">
        <f t="shared" si="29"/>
        <v>0</v>
      </c>
      <c r="DE4" s="72">
        <f t="shared" si="5"/>
        <v>0</v>
      </c>
      <c r="DF4" s="72">
        <f t="shared" si="6"/>
        <v>0</v>
      </c>
      <c r="DG4" s="75">
        <f t="shared" si="7"/>
        <v>0</v>
      </c>
      <c r="DH4" s="72">
        <f t="shared" si="8"/>
        <v>0</v>
      </c>
      <c r="DI4" s="72">
        <f t="shared" si="9"/>
        <v>0</v>
      </c>
      <c r="DJ4" s="72">
        <f t="shared" si="30"/>
        <v>0</v>
      </c>
      <c r="DK4" s="72">
        <f t="shared" si="31"/>
        <v>0</v>
      </c>
    </row>
    <row r="5" spans="1:115" x14ac:dyDescent="0.25">
      <c r="A5" s="19" t="s">
        <v>0</v>
      </c>
      <c r="B5" s="18" t="s">
        <v>212</v>
      </c>
      <c r="C5" s="18" t="s">
        <v>748</v>
      </c>
      <c r="D5" s="18">
        <v>2017</v>
      </c>
      <c r="E5" s="18">
        <v>4</v>
      </c>
      <c r="F5" s="41">
        <v>42941</v>
      </c>
      <c r="G5" s="28">
        <f t="shared" si="0"/>
        <v>42941</v>
      </c>
      <c r="H5" s="28">
        <f t="shared" si="1"/>
        <v>42955</v>
      </c>
      <c r="I5" s="18">
        <f t="shared" si="2"/>
        <v>14</v>
      </c>
      <c r="J5" s="18" t="s">
        <v>155</v>
      </c>
      <c r="K5" s="22">
        <v>4.5720000000000001</v>
      </c>
      <c r="L5" s="22">
        <f t="shared" si="10"/>
        <v>0.59459459459459463</v>
      </c>
      <c r="M5" s="22">
        <f t="shared" si="11"/>
        <v>0.21621621621621623</v>
      </c>
      <c r="N5" s="22"/>
      <c r="O5" s="22">
        <v>8.0503540000000005</v>
      </c>
      <c r="P5" s="22">
        <f t="shared" si="12"/>
        <v>0.30714281964291962</v>
      </c>
      <c r="Q5" s="22">
        <f t="shared" si="13"/>
        <v>0.19285713732436516</v>
      </c>
      <c r="R5" s="22"/>
      <c r="S5" s="22">
        <v>85.953599999999994</v>
      </c>
      <c r="T5" s="22">
        <f t="shared" si="14"/>
        <v>0.14803625377643512</v>
      </c>
      <c r="U5" s="22">
        <f t="shared" si="15"/>
        <v>0.108761329305136</v>
      </c>
      <c r="V5" s="22"/>
      <c r="W5" s="22">
        <v>114.917992</v>
      </c>
      <c r="X5" s="22">
        <f t="shared" si="16"/>
        <v>0.29724942888746569</v>
      </c>
      <c r="Y5" s="22">
        <f t="shared" si="17"/>
        <v>0.17865359920770515</v>
      </c>
      <c r="Z5" s="22"/>
      <c r="AA5" s="22"/>
      <c r="AB5" s="22">
        <v>21.848068000000001</v>
      </c>
      <c r="AC5" s="22">
        <f t="shared" si="18"/>
        <v>0.52289448584965526</v>
      </c>
      <c r="AD5" s="22">
        <f t="shared" si="19"/>
        <v>0.36712379818831481</v>
      </c>
      <c r="AE5" s="22"/>
      <c r="AF5" s="22">
        <v>0.11026335935809876</v>
      </c>
      <c r="AG5" s="22">
        <f t="shared" si="32"/>
        <v>0.9457439674476914</v>
      </c>
      <c r="AH5" s="22">
        <f t="shared" si="33"/>
        <v>0.20138941794713694</v>
      </c>
      <c r="AI5" s="22"/>
      <c r="AJ5" s="22">
        <v>16</v>
      </c>
      <c r="AK5" s="22">
        <f>(MAX($AJ$2:$AJ$8)-AJ5)/MAX($AJ$2:$AJ$8)</f>
        <v>9.0909090909090981E-2</v>
      </c>
      <c r="AL5" s="22">
        <f>AK5-AK4</f>
        <v>-3.4090909090909075E-2</v>
      </c>
      <c r="AM5" s="22"/>
      <c r="AN5" s="22">
        <v>5.27</v>
      </c>
      <c r="AO5" s="22">
        <f t="shared" si="20"/>
        <v>0.35416666666666674</v>
      </c>
      <c r="AP5" s="22">
        <f t="shared" si="21"/>
        <v>0.21446078431372551</v>
      </c>
      <c r="AQ5" s="22"/>
      <c r="AR5" s="18">
        <v>1</v>
      </c>
      <c r="AS5" s="18">
        <v>0</v>
      </c>
      <c r="AT5" s="18">
        <v>2</v>
      </c>
      <c r="AU5" s="18">
        <v>0</v>
      </c>
      <c r="AV5" s="18">
        <f>SUM(AS5,AT5,AU5)</f>
        <v>2</v>
      </c>
      <c r="AW5" s="28">
        <v>42947</v>
      </c>
      <c r="AX5" s="18">
        <f>(H5-AW5)-1</f>
        <v>7</v>
      </c>
      <c r="AY5" s="18">
        <f>SUM(AX5)</f>
        <v>7</v>
      </c>
      <c r="AZ5" s="22">
        <v>5</v>
      </c>
      <c r="BA5" s="22">
        <f t="shared" si="34"/>
        <v>0.3160054719562243</v>
      </c>
      <c r="BB5" s="22">
        <f t="shared" si="22"/>
        <v>0.25444596443228457</v>
      </c>
      <c r="BC5" s="22">
        <v>5.5615624999999982</v>
      </c>
      <c r="BD5" s="22"/>
      <c r="BE5" s="22"/>
      <c r="BF5" s="22"/>
      <c r="BG5" s="22">
        <v>6.68</v>
      </c>
      <c r="BH5" s="22"/>
      <c r="BI5" s="22"/>
      <c r="BJ5" s="22">
        <v>1.07</v>
      </c>
      <c r="BK5" s="22">
        <v>9.14</v>
      </c>
      <c r="BL5" s="18">
        <v>279.75</v>
      </c>
      <c r="BM5" s="22">
        <f>SUM(BL2:BL5)</f>
        <v>294</v>
      </c>
      <c r="BN5" s="18">
        <v>103</v>
      </c>
      <c r="BO5" s="22">
        <f>SUM(BN2:BN5)</f>
        <v>103</v>
      </c>
      <c r="BP5" s="82">
        <v>3.1553333333333331</v>
      </c>
      <c r="BQ5" s="22">
        <v>1.5715082634915498</v>
      </c>
      <c r="BR5" s="22"/>
      <c r="BS5" s="82">
        <v>4.1187518274853794</v>
      </c>
      <c r="BT5" s="56">
        <v>1.7662638512332587</v>
      </c>
      <c r="BU5" s="82">
        <v>5.221333333333332</v>
      </c>
      <c r="BV5" s="22">
        <v>2.1142906349149135</v>
      </c>
      <c r="BW5" s="22">
        <v>15.88</v>
      </c>
      <c r="BX5" s="22">
        <v>16.169583333333343</v>
      </c>
      <c r="BY5" s="22">
        <v>16.600000000000001</v>
      </c>
      <c r="BZ5" s="22">
        <v>16.3037037037037</v>
      </c>
      <c r="CA5" s="22">
        <v>16.96</v>
      </c>
      <c r="CB5" s="18"/>
      <c r="CC5" s="18"/>
      <c r="CD5" s="18"/>
      <c r="CE5" s="18"/>
      <c r="CF5" s="18"/>
      <c r="CG5" s="18"/>
      <c r="CH5" s="18"/>
      <c r="CI5" s="18"/>
      <c r="CJ5" s="18"/>
      <c r="CK5" s="18"/>
      <c r="CL5" s="18"/>
      <c r="CM5" s="18"/>
      <c r="CN5" s="18"/>
      <c r="CO5" s="18"/>
      <c r="CP5" s="18"/>
      <c r="CQ5" s="18"/>
      <c r="CR5" s="18"/>
      <c r="CS5" s="18"/>
      <c r="CT5" s="18"/>
      <c r="CU5" s="18"/>
      <c r="CV5" s="75">
        <f t="shared" si="23"/>
        <v>0</v>
      </c>
      <c r="CW5" s="75">
        <f t="shared" si="3"/>
        <v>1</v>
      </c>
      <c r="CX5" s="75">
        <f t="shared" si="4"/>
        <v>0</v>
      </c>
      <c r="CY5" s="72">
        <f t="shared" si="24"/>
        <v>0</v>
      </c>
      <c r="CZ5">
        <f t="shared" si="25"/>
        <v>0</v>
      </c>
      <c r="DA5" s="72">
        <f t="shared" si="26"/>
        <v>0</v>
      </c>
      <c r="DB5" s="45">
        <f t="shared" si="27"/>
        <v>0</v>
      </c>
      <c r="DC5" s="72">
        <f t="shared" si="28"/>
        <v>0</v>
      </c>
      <c r="DD5" s="45">
        <f t="shared" si="29"/>
        <v>0</v>
      </c>
      <c r="DE5" s="72">
        <f t="shared" si="5"/>
        <v>0</v>
      </c>
      <c r="DF5" s="72">
        <f t="shared" si="6"/>
        <v>1</v>
      </c>
      <c r="DG5" s="75">
        <f t="shared" si="7"/>
        <v>1</v>
      </c>
      <c r="DH5" s="72">
        <f t="shared" si="8"/>
        <v>0</v>
      </c>
      <c r="DI5" s="72">
        <f t="shared" si="9"/>
        <v>1</v>
      </c>
      <c r="DJ5" s="72">
        <f t="shared" si="30"/>
        <v>0</v>
      </c>
      <c r="DK5" s="72">
        <f t="shared" si="31"/>
        <v>0</v>
      </c>
    </row>
    <row r="6" spans="1:115" x14ac:dyDescent="0.25">
      <c r="A6" s="19" t="s">
        <v>0</v>
      </c>
      <c r="B6" s="18" t="s">
        <v>212</v>
      </c>
      <c r="C6" s="18" t="s">
        <v>748</v>
      </c>
      <c r="D6" s="18">
        <v>2017</v>
      </c>
      <c r="E6" s="18">
        <v>5</v>
      </c>
      <c r="F6" s="41">
        <v>42955</v>
      </c>
      <c r="G6" s="28">
        <f t="shared" si="0"/>
        <v>42955</v>
      </c>
      <c r="H6" s="28">
        <f t="shared" si="1"/>
        <v>42969</v>
      </c>
      <c r="I6" s="18">
        <f t="shared" si="2"/>
        <v>14</v>
      </c>
      <c r="J6" s="18" t="s">
        <v>157</v>
      </c>
      <c r="K6" s="22">
        <v>0</v>
      </c>
      <c r="L6" s="22">
        <f t="shared" si="10"/>
        <v>1</v>
      </c>
      <c r="M6" s="22">
        <f t="shared" si="11"/>
        <v>0.40540540540540537</v>
      </c>
      <c r="N6" s="22"/>
      <c r="O6" s="22">
        <v>0</v>
      </c>
      <c r="P6" s="22">
        <f t="shared" si="12"/>
        <v>1</v>
      </c>
      <c r="Q6" s="22">
        <f t="shared" si="13"/>
        <v>0.69285718035708044</v>
      </c>
      <c r="R6" s="22"/>
      <c r="S6" s="22">
        <v>64.922399999999996</v>
      </c>
      <c r="T6" s="22">
        <f t="shared" si="14"/>
        <v>0.3564954682779457</v>
      </c>
      <c r="U6" s="22">
        <f t="shared" si="15"/>
        <v>0.20845921450151059</v>
      </c>
      <c r="V6" s="22"/>
      <c r="W6" s="22">
        <v>28.374666999999999</v>
      </c>
      <c r="X6" s="22">
        <f t="shared" si="16"/>
        <v>0.82648223230894979</v>
      </c>
      <c r="Y6" s="22">
        <f t="shared" si="17"/>
        <v>0.52923280342148415</v>
      </c>
      <c r="Z6" s="22"/>
      <c r="AA6" s="22"/>
      <c r="AB6" s="22">
        <v>2.6378189999999999</v>
      </c>
      <c r="AC6" s="22">
        <f t="shared" si="18"/>
        <v>0.94239682931092361</v>
      </c>
      <c r="AD6" s="22">
        <f t="shared" si="19"/>
        <v>0.41950234346126836</v>
      </c>
      <c r="AE6" s="22"/>
      <c r="AF6" s="22">
        <v>0</v>
      </c>
      <c r="AG6" s="22">
        <f t="shared" si="32"/>
        <v>1</v>
      </c>
      <c r="AH6" s="22">
        <f t="shared" si="33"/>
        <v>5.4256032552308597E-2</v>
      </c>
      <c r="AI6" s="22"/>
      <c r="AJ6" s="22">
        <v>15.7</v>
      </c>
      <c r="AK6" s="22">
        <f>(MAX($AJ$2:$AJ$8)-AJ6)/MAX($AJ$2:$AJ$8)</f>
        <v>0.10795454545454557</v>
      </c>
      <c r="AL6" s="22">
        <f>AK6-AK5</f>
        <v>1.7045454545454586E-2</v>
      </c>
      <c r="AM6" s="22"/>
      <c r="AN6" s="22">
        <v>2.12</v>
      </c>
      <c r="AO6" s="22">
        <f t="shared" si="20"/>
        <v>0.74019607843137258</v>
      </c>
      <c r="AP6" s="22">
        <f t="shared" si="21"/>
        <v>0.38602941176470584</v>
      </c>
      <c r="AQ6" s="22"/>
      <c r="AR6" s="18">
        <v>1</v>
      </c>
      <c r="AS6" s="18">
        <v>0</v>
      </c>
      <c r="AT6" s="18">
        <v>5</v>
      </c>
      <c r="AU6" s="18">
        <v>0</v>
      </c>
      <c r="AV6" s="18">
        <f>SUM(AS6,AT6,AU6)</f>
        <v>5</v>
      </c>
      <c r="AW6" s="18"/>
      <c r="AX6" s="18">
        <v>14</v>
      </c>
      <c r="AY6" s="18">
        <f>SUM(AX5:AX6)</f>
        <v>21</v>
      </c>
      <c r="AZ6" s="22">
        <v>1.1499999999999999</v>
      </c>
      <c r="BA6" s="22">
        <f t="shared" si="34"/>
        <v>0.8426812585499317</v>
      </c>
      <c r="BB6" s="22">
        <f t="shared" si="22"/>
        <v>0.5266757865937074</v>
      </c>
      <c r="BC6" s="22">
        <v>1.7661458333333322</v>
      </c>
      <c r="BD6" s="22"/>
      <c r="BE6" s="22"/>
      <c r="BF6" s="22"/>
      <c r="BG6" s="22">
        <v>2.29</v>
      </c>
      <c r="BH6" s="22"/>
      <c r="BI6" s="22"/>
      <c r="BJ6" s="22">
        <v>0.74</v>
      </c>
      <c r="BK6" s="22">
        <v>6.31</v>
      </c>
      <c r="BL6" s="18">
        <v>334.75</v>
      </c>
      <c r="BM6" s="22">
        <f>SUM(BL2:BL6)</f>
        <v>628.75</v>
      </c>
      <c r="BN6" s="18">
        <v>190.5</v>
      </c>
      <c r="BO6" s="22">
        <f>SUM(BN2:BN6)</f>
        <v>293.5</v>
      </c>
      <c r="BP6" s="82">
        <v>1.7715384615384613</v>
      </c>
      <c r="BQ6" s="22">
        <v>0.82060032225736368</v>
      </c>
      <c r="BR6" s="22"/>
      <c r="BS6" s="82">
        <v>2.7925818452380957</v>
      </c>
      <c r="BT6" s="56">
        <v>0.82064448804832224</v>
      </c>
      <c r="BU6" s="82">
        <v>3.8526666666666665</v>
      </c>
      <c r="BV6" s="22">
        <v>1.1098736664844155</v>
      </c>
      <c r="BW6" s="22">
        <v>15.74</v>
      </c>
      <c r="BX6" s="22">
        <v>16.012708333333336</v>
      </c>
      <c r="BY6" s="22">
        <v>16.48</v>
      </c>
      <c r="BZ6" s="22">
        <v>16.134137931034477</v>
      </c>
      <c r="CA6" s="22">
        <v>16.52</v>
      </c>
      <c r="CB6" s="18"/>
      <c r="CC6" s="18"/>
      <c r="CD6" s="18"/>
      <c r="CE6" s="18"/>
      <c r="CF6" s="18"/>
      <c r="CG6" s="18"/>
      <c r="CH6" s="18"/>
      <c r="CI6" s="18"/>
      <c r="CJ6" s="18"/>
      <c r="CK6" s="18"/>
      <c r="CL6" s="18"/>
      <c r="CM6" s="18"/>
      <c r="CN6" s="18"/>
      <c r="CO6" s="18"/>
      <c r="CP6" s="18"/>
      <c r="CQ6" s="18"/>
      <c r="CR6" s="18"/>
      <c r="CS6" s="18"/>
      <c r="CT6" s="18"/>
      <c r="CU6" s="18"/>
      <c r="CV6" s="75">
        <f t="shared" si="23"/>
        <v>1</v>
      </c>
      <c r="CW6" s="75">
        <f t="shared" si="3"/>
        <v>0</v>
      </c>
      <c r="CX6" s="75">
        <f t="shared" si="4"/>
        <v>0</v>
      </c>
      <c r="CY6" s="72">
        <f t="shared" si="24"/>
        <v>0</v>
      </c>
      <c r="CZ6">
        <f t="shared" si="25"/>
        <v>0</v>
      </c>
      <c r="DA6" s="72">
        <f t="shared" si="26"/>
        <v>0</v>
      </c>
      <c r="DB6" s="45">
        <f t="shared" si="27"/>
        <v>0</v>
      </c>
      <c r="DC6" s="72">
        <f t="shared" si="28"/>
        <v>0</v>
      </c>
      <c r="DD6" s="45">
        <f t="shared" si="29"/>
        <v>0</v>
      </c>
      <c r="DE6" s="72">
        <f t="shared" si="5"/>
        <v>0</v>
      </c>
      <c r="DF6" s="72">
        <f t="shared" si="6"/>
        <v>0</v>
      </c>
      <c r="DG6" s="75">
        <f t="shared" si="7"/>
        <v>1</v>
      </c>
      <c r="DH6" s="72">
        <f t="shared" si="8"/>
        <v>1</v>
      </c>
      <c r="DI6" s="72">
        <f t="shared" si="9"/>
        <v>1</v>
      </c>
      <c r="DJ6" s="72">
        <f t="shared" si="30"/>
        <v>1</v>
      </c>
      <c r="DK6" s="72">
        <f t="shared" si="31"/>
        <v>1</v>
      </c>
    </row>
    <row r="7" spans="1:115" x14ac:dyDescent="0.25">
      <c r="A7" s="19" t="s">
        <v>0</v>
      </c>
      <c r="B7" s="18" t="s">
        <v>212</v>
      </c>
      <c r="C7" s="18" t="s">
        <v>748</v>
      </c>
      <c r="D7" s="18">
        <v>2017</v>
      </c>
      <c r="E7" s="18">
        <v>6</v>
      </c>
      <c r="F7" s="41">
        <v>42969</v>
      </c>
      <c r="G7" s="28">
        <f t="shared" si="0"/>
        <v>42969</v>
      </c>
      <c r="H7" s="28">
        <f t="shared" si="1"/>
        <v>42984</v>
      </c>
      <c r="I7" s="18">
        <f t="shared" si="2"/>
        <v>15</v>
      </c>
      <c r="J7" s="18" t="s">
        <v>157</v>
      </c>
      <c r="K7" s="22">
        <v>0</v>
      </c>
      <c r="L7" s="22">
        <f t="shared" si="10"/>
        <v>1</v>
      </c>
      <c r="M7" s="22">
        <f t="shared" si="11"/>
        <v>0</v>
      </c>
      <c r="N7" s="22"/>
      <c r="O7" s="22">
        <v>0</v>
      </c>
      <c r="P7" s="22">
        <f t="shared" si="12"/>
        <v>1</v>
      </c>
      <c r="Q7" s="22">
        <f t="shared" si="13"/>
        <v>0</v>
      </c>
      <c r="R7" s="22"/>
      <c r="S7" s="22">
        <v>38.404800000000002</v>
      </c>
      <c r="T7" s="22">
        <f t="shared" si="14"/>
        <v>0.61933534743202412</v>
      </c>
      <c r="U7" s="22">
        <f t="shared" si="15"/>
        <v>0.26283987915407842</v>
      </c>
      <c r="V7" s="22"/>
      <c r="W7" s="22">
        <v>3.7439909999999998</v>
      </c>
      <c r="X7" s="22">
        <f t="shared" si="16"/>
        <v>0.97710461375369151</v>
      </c>
      <c r="Y7" s="22">
        <f t="shared" si="17"/>
        <v>0.15062238144474172</v>
      </c>
      <c r="Z7" s="22"/>
      <c r="AA7" s="22"/>
      <c r="AB7" s="22">
        <v>8.2735000000000003E-2</v>
      </c>
      <c r="AC7" s="22">
        <f t="shared" si="18"/>
        <v>0.99819328076454039</v>
      </c>
      <c r="AD7" s="22">
        <f t="shared" si="19"/>
        <v>5.579645145361678E-2</v>
      </c>
      <c r="AE7" s="22"/>
      <c r="AF7" s="22">
        <v>0</v>
      </c>
      <c r="AG7" s="22">
        <f t="shared" si="32"/>
        <v>1</v>
      </c>
      <c r="AH7" s="22">
        <f t="shared" si="33"/>
        <v>0</v>
      </c>
      <c r="AI7" s="22"/>
      <c r="AJ7" s="22">
        <v>15.5</v>
      </c>
      <c r="AK7" s="22">
        <f>(MAX($AJ$2:$AJ$8)-AJ7)/MAX($AJ$2:$AJ$8)</f>
        <v>0.11931818181818189</v>
      </c>
      <c r="AL7" s="22">
        <f>AK7-AK6</f>
        <v>1.1363636363636326E-2</v>
      </c>
      <c r="AM7" s="22"/>
      <c r="AN7" s="22">
        <v>1.79</v>
      </c>
      <c r="AO7" s="22">
        <f t="shared" si="20"/>
        <v>0.78063725490196079</v>
      </c>
      <c r="AP7" s="22">
        <f t="shared" si="21"/>
        <v>4.0441176470588203E-2</v>
      </c>
      <c r="AQ7" s="22"/>
      <c r="AR7" s="18">
        <v>1</v>
      </c>
      <c r="AS7" s="18">
        <v>0</v>
      </c>
      <c r="AT7" s="18">
        <v>3</v>
      </c>
      <c r="AU7" s="18">
        <v>0</v>
      </c>
      <c r="AV7" s="18">
        <f>SUM(AS7,AT7,AU7)</f>
        <v>3</v>
      </c>
      <c r="AW7" s="18"/>
      <c r="AX7" s="18">
        <v>14</v>
      </c>
      <c r="AY7" s="18">
        <f>SUM(AX5:AX7)</f>
        <v>35</v>
      </c>
      <c r="AZ7" s="22">
        <v>1.79</v>
      </c>
      <c r="BA7" s="22">
        <f t="shared" si="34"/>
        <v>0.75512995896032831</v>
      </c>
      <c r="BB7" s="22">
        <f t="shared" si="22"/>
        <v>-8.7551299589603393E-2</v>
      </c>
      <c r="BC7" s="22">
        <v>2.1262162162162168</v>
      </c>
      <c r="BD7" s="22"/>
      <c r="BE7" s="22"/>
      <c r="BF7" s="22"/>
      <c r="BG7" s="22">
        <v>2.5</v>
      </c>
      <c r="BH7" s="22"/>
      <c r="BI7" s="22"/>
      <c r="BJ7" s="22"/>
      <c r="BK7" s="22"/>
      <c r="BL7" s="18"/>
      <c r="BM7" s="18"/>
      <c r="BN7" s="18"/>
      <c r="BO7" s="18"/>
      <c r="BP7" s="21"/>
      <c r="BQ7" s="21"/>
      <c r="BR7" s="21"/>
      <c r="BS7" s="21"/>
      <c r="BT7" s="21"/>
      <c r="BU7" s="21"/>
      <c r="BV7" s="21"/>
      <c r="BW7" s="56"/>
      <c r="BX7" s="56"/>
      <c r="BY7" s="56"/>
      <c r="BZ7" s="22"/>
      <c r="CA7" s="22"/>
      <c r="CB7" s="18"/>
      <c r="CC7" s="18"/>
      <c r="CD7" s="18"/>
      <c r="CE7" s="18"/>
      <c r="CF7" s="18"/>
      <c r="CG7" s="18"/>
      <c r="CH7" s="18"/>
      <c r="CI7" s="18"/>
      <c r="CJ7" s="18"/>
      <c r="CK7" s="18"/>
      <c r="CL7" s="18"/>
      <c r="CM7" s="18"/>
      <c r="CN7" s="18"/>
      <c r="CO7" s="18"/>
      <c r="CP7" s="18"/>
      <c r="CQ7" s="18"/>
      <c r="CR7" s="18"/>
      <c r="CS7" s="18"/>
      <c r="CT7" s="18"/>
      <c r="CU7" s="18"/>
      <c r="CV7" s="75">
        <f t="shared" si="23"/>
        <v>1</v>
      </c>
      <c r="CW7" s="75">
        <f t="shared" si="3"/>
        <v>0</v>
      </c>
      <c r="CX7" s="75">
        <f t="shared" si="4"/>
        <v>0</v>
      </c>
      <c r="CY7" s="72">
        <f t="shared" si="24"/>
        <v>0</v>
      </c>
      <c r="CZ7">
        <f t="shared" si="25"/>
        <v>0</v>
      </c>
      <c r="DA7" s="72">
        <f t="shared" si="26"/>
        <v>0</v>
      </c>
      <c r="DB7" s="45">
        <f t="shared" si="27"/>
        <v>0</v>
      </c>
      <c r="DC7" s="72">
        <f t="shared" si="28"/>
        <v>0</v>
      </c>
      <c r="DD7" s="45">
        <f t="shared" si="29"/>
        <v>0</v>
      </c>
      <c r="DE7" s="72">
        <f t="shared" si="5"/>
        <v>0</v>
      </c>
      <c r="DF7" s="72">
        <f t="shared" si="6"/>
        <v>0</v>
      </c>
      <c r="DG7" s="75">
        <f t="shared" si="7"/>
        <v>1</v>
      </c>
      <c r="DH7" s="72">
        <f t="shared" si="8"/>
        <v>1</v>
      </c>
      <c r="DI7" s="72">
        <f t="shared" si="9"/>
        <v>1</v>
      </c>
      <c r="DJ7" s="72">
        <f t="shared" si="30"/>
        <v>1</v>
      </c>
      <c r="DK7" s="72">
        <f t="shared" si="31"/>
        <v>1</v>
      </c>
    </row>
    <row r="8" spans="1:115" x14ac:dyDescent="0.25">
      <c r="A8" s="19" t="s">
        <v>0</v>
      </c>
      <c r="B8" s="18" t="s">
        <v>212</v>
      </c>
      <c r="C8" s="18" t="s">
        <v>748</v>
      </c>
      <c r="D8" s="18">
        <v>2017</v>
      </c>
      <c r="E8" s="18">
        <v>7</v>
      </c>
      <c r="F8" s="41">
        <v>42984</v>
      </c>
      <c r="G8" s="28"/>
      <c r="H8" s="28"/>
      <c r="I8" s="18">
        <f t="shared" si="2"/>
        <v>0</v>
      </c>
      <c r="J8" s="18" t="s">
        <v>157</v>
      </c>
      <c r="K8" s="22">
        <v>0</v>
      </c>
      <c r="L8" s="22">
        <f t="shared" si="10"/>
        <v>1</v>
      </c>
      <c r="M8" s="22">
        <f t="shared" si="11"/>
        <v>0</v>
      </c>
      <c r="N8" s="22"/>
      <c r="O8" s="22">
        <v>0</v>
      </c>
      <c r="P8" s="22">
        <f t="shared" si="12"/>
        <v>1</v>
      </c>
      <c r="Q8" s="22">
        <f t="shared" si="13"/>
        <v>0</v>
      </c>
      <c r="R8" s="22"/>
      <c r="S8" s="22">
        <v>0</v>
      </c>
      <c r="T8" s="22">
        <f t="shared" si="14"/>
        <v>1</v>
      </c>
      <c r="U8" s="22">
        <f t="shared" si="15"/>
        <v>0.38066465256797588</v>
      </c>
      <c r="V8" s="22"/>
      <c r="W8" s="22">
        <v>0</v>
      </c>
      <c r="X8" s="22">
        <f t="shared" si="16"/>
        <v>1</v>
      </c>
      <c r="Y8" s="22">
        <f t="shared" si="17"/>
        <v>2.2895386246308491E-2</v>
      </c>
      <c r="Z8" s="22"/>
      <c r="AA8" s="22"/>
      <c r="AB8" s="22">
        <v>0</v>
      </c>
      <c r="AC8" s="22">
        <f t="shared" si="18"/>
        <v>1</v>
      </c>
      <c r="AD8" s="22">
        <f t="shared" si="19"/>
        <v>1.8067192354596084E-3</v>
      </c>
      <c r="AE8" s="22"/>
      <c r="AF8" s="22">
        <v>0</v>
      </c>
      <c r="AG8" s="22">
        <f t="shared" si="32"/>
        <v>1</v>
      </c>
      <c r="AH8" s="22">
        <f t="shared" si="33"/>
        <v>0</v>
      </c>
      <c r="AI8" s="22"/>
      <c r="AJ8" s="22"/>
      <c r="AK8" s="22"/>
      <c r="AL8" s="22"/>
      <c r="AM8" s="22"/>
      <c r="AN8" s="22">
        <v>0</v>
      </c>
      <c r="AO8" s="22">
        <f t="shared" si="20"/>
        <v>1</v>
      </c>
      <c r="AP8" s="22">
        <f t="shared" si="21"/>
        <v>0.21936274509803921</v>
      </c>
      <c r="AQ8" s="22"/>
      <c r="AR8" s="18">
        <v>1</v>
      </c>
      <c r="AS8" s="18"/>
      <c r="AT8" s="18"/>
      <c r="AU8" s="18"/>
      <c r="AV8" s="18"/>
      <c r="AW8" s="18"/>
      <c r="AX8" s="18"/>
      <c r="AY8" s="18"/>
      <c r="AZ8" s="22"/>
      <c r="BA8" s="22">
        <f t="shared" si="34"/>
        <v>1</v>
      </c>
      <c r="BB8" s="22">
        <f t="shared" si="22"/>
        <v>0.24487004103967169</v>
      </c>
      <c r="BC8" s="22"/>
      <c r="BD8" s="22"/>
      <c r="BE8" s="22"/>
      <c r="BF8" s="22"/>
      <c r="BG8" s="22"/>
      <c r="BH8" s="22"/>
      <c r="BI8" s="22"/>
      <c r="BJ8" s="18"/>
      <c r="BK8" s="18"/>
      <c r="BL8" s="18"/>
      <c r="BM8" s="18"/>
      <c r="BN8" s="18"/>
      <c r="BO8" s="18"/>
      <c r="BP8" s="18"/>
      <c r="BQ8" s="18"/>
      <c r="BR8" s="18"/>
      <c r="BS8" s="18"/>
      <c r="BT8" s="18"/>
      <c r="BU8" s="18"/>
      <c r="BV8" s="18"/>
      <c r="BW8" s="22"/>
      <c r="BX8" s="22"/>
      <c r="BY8" s="22"/>
      <c r="BZ8" s="22"/>
      <c r="CA8" s="22"/>
      <c r="CB8" s="18"/>
      <c r="CC8" s="18"/>
      <c r="CD8" s="18"/>
      <c r="CE8" s="18"/>
      <c r="CF8" s="18"/>
      <c r="CG8" s="18"/>
      <c r="CH8" s="18"/>
      <c r="CI8" s="18"/>
      <c r="CJ8" s="18"/>
      <c r="CK8" s="18"/>
      <c r="CL8" s="18"/>
      <c r="CM8" s="18"/>
      <c r="CN8" s="18"/>
      <c r="CO8" s="18"/>
      <c r="CP8" s="18"/>
      <c r="CQ8" s="18"/>
      <c r="CR8" s="18"/>
      <c r="CS8" s="18"/>
      <c r="CT8" s="18"/>
      <c r="CU8" s="18"/>
      <c r="CV8" s="75"/>
      <c r="CW8" s="75"/>
      <c r="CX8" s="75"/>
      <c r="CY8" s="72"/>
      <c r="DA8" s="72"/>
      <c r="DC8" s="72"/>
      <c r="DE8" s="72"/>
      <c r="DF8" s="72"/>
      <c r="DG8" s="75"/>
      <c r="DH8" s="72"/>
      <c r="DI8" s="72"/>
      <c r="DJ8" s="72"/>
      <c r="DK8" s="72"/>
    </row>
    <row r="9" spans="1:115" x14ac:dyDescent="0.25">
      <c r="A9" s="16" t="s">
        <v>1</v>
      </c>
      <c r="B9" s="34" t="s">
        <v>211</v>
      </c>
      <c r="C9" s="34" t="s">
        <v>748</v>
      </c>
      <c r="D9" s="34">
        <v>2017</v>
      </c>
      <c r="E9" s="34">
        <v>1</v>
      </c>
      <c r="F9" s="37">
        <v>42901</v>
      </c>
      <c r="G9" s="35">
        <f t="shared" ref="G9:G16" si="35">F9</f>
        <v>42901</v>
      </c>
      <c r="H9" s="35">
        <f t="shared" ref="H9:H16" si="36">F10</f>
        <v>42915</v>
      </c>
      <c r="I9" s="38">
        <f t="shared" si="2"/>
        <v>14</v>
      </c>
      <c r="J9" s="38"/>
      <c r="K9" s="36">
        <v>11.5824</v>
      </c>
      <c r="L9" s="36"/>
      <c r="M9" s="36"/>
      <c r="N9" s="36">
        <f>MIN(K9:K17)</f>
        <v>0</v>
      </c>
      <c r="O9" s="36">
        <v>31.850242999999999</v>
      </c>
      <c r="P9" s="36"/>
      <c r="Q9" s="36"/>
      <c r="R9" s="36">
        <f>MIN(O9:O17)</f>
        <v>0</v>
      </c>
      <c r="S9" s="36">
        <v>56.387999999999998</v>
      </c>
      <c r="T9" s="36"/>
      <c r="U9" s="36"/>
      <c r="V9" s="36">
        <f>MIN(S9:S17)</f>
        <v>0</v>
      </c>
      <c r="W9" s="36">
        <v>85.283212000000006</v>
      </c>
      <c r="X9" s="36"/>
      <c r="Y9" s="36"/>
      <c r="Z9" s="36">
        <f>MIN(W9:W17)</f>
        <v>0</v>
      </c>
      <c r="AA9" s="36"/>
      <c r="AB9" s="36">
        <v>20.308040999999999</v>
      </c>
      <c r="AC9" s="36"/>
      <c r="AD9" s="36"/>
      <c r="AE9" s="36">
        <f>MIN(AB9:AB17)</f>
        <v>0</v>
      </c>
      <c r="AF9" s="36">
        <v>1.4388611221627137</v>
      </c>
      <c r="AG9" s="67"/>
      <c r="AH9" s="67"/>
      <c r="AI9" s="36"/>
      <c r="AJ9" s="36">
        <v>15.4</v>
      </c>
      <c r="AK9" s="36"/>
      <c r="AL9" s="36"/>
      <c r="AM9" s="36">
        <f>MAX(AJ9:AJ15)</f>
        <v>17.100000000000001</v>
      </c>
      <c r="AN9" s="36">
        <v>7.48</v>
      </c>
      <c r="AO9" s="36"/>
      <c r="AP9" s="36"/>
      <c r="AQ9" s="36">
        <f>MIN(AN9:AN17)</f>
        <v>0</v>
      </c>
      <c r="AR9" s="34">
        <v>1</v>
      </c>
      <c r="AS9" s="34"/>
      <c r="AT9" s="34"/>
      <c r="AU9" s="34"/>
      <c r="AV9" s="34"/>
      <c r="AW9" s="34"/>
      <c r="AX9" s="34">
        <v>0</v>
      </c>
      <c r="AY9" s="34">
        <v>0</v>
      </c>
      <c r="AZ9" s="36">
        <v>6.97</v>
      </c>
      <c r="BA9" s="36"/>
      <c r="BB9" s="36"/>
      <c r="BC9" s="36">
        <v>7.3073913043478287</v>
      </c>
      <c r="BD9" s="36"/>
      <c r="BE9" s="36"/>
      <c r="BF9" s="36"/>
      <c r="BG9" s="36">
        <v>7.68</v>
      </c>
      <c r="BH9" s="36"/>
      <c r="BI9" s="36"/>
      <c r="BJ9" s="34">
        <v>5.46</v>
      </c>
      <c r="BK9" s="34">
        <v>7.68</v>
      </c>
      <c r="BL9" s="34"/>
      <c r="BM9" s="34"/>
      <c r="BN9" s="34"/>
      <c r="BO9" s="34"/>
      <c r="BP9" s="36">
        <v>6.0060000000000011</v>
      </c>
      <c r="BQ9" s="36">
        <v>0.39267968286293259</v>
      </c>
      <c r="BR9" s="34"/>
      <c r="BS9" s="36">
        <v>6.2810264837819192</v>
      </c>
      <c r="BT9" s="36">
        <v>0.40310407748491384</v>
      </c>
      <c r="BU9" s="36">
        <v>6.6253333333333329</v>
      </c>
      <c r="BV9" s="36">
        <v>0.39696963219985587</v>
      </c>
      <c r="BW9" s="36">
        <v>14.94</v>
      </c>
      <c r="BX9" s="36">
        <v>15.650434782608693</v>
      </c>
      <c r="BY9" s="36">
        <v>15.86</v>
      </c>
      <c r="BZ9" s="36">
        <v>17.609999999999996</v>
      </c>
      <c r="CA9" s="36">
        <v>18.2</v>
      </c>
      <c r="CB9" s="34"/>
      <c r="CC9" s="34"/>
      <c r="CD9" s="34"/>
      <c r="CE9" s="34"/>
      <c r="CF9" s="34"/>
      <c r="CG9" s="34"/>
      <c r="CH9" s="34"/>
      <c r="CI9" s="34"/>
      <c r="CJ9" s="34"/>
      <c r="CK9" s="34"/>
      <c r="CL9" s="34"/>
      <c r="CM9" s="34"/>
      <c r="CN9" s="34"/>
      <c r="CO9" s="34"/>
      <c r="CP9" s="34"/>
      <c r="CQ9" s="34"/>
      <c r="CR9" s="34"/>
      <c r="CS9" s="34"/>
      <c r="CT9" s="34"/>
      <c r="CU9" s="34"/>
      <c r="CV9" s="75">
        <f t="shared" si="23"/>
        <v>0</v>
      </c>
      <c r="CW9" s="75">
        <f t="shared" ref="CW9:CW15" si="37">IF((K9&gt;2.5),1,0)</f>
        <v>1</v>
      </c>
      <c r="CX9" s="75">
        <f t="shared" ref="CX9:CX15" si="38">IF((K9&gt;5),1,0)</f>
        <v>1</v>
      </c>
      <c r="CY9" s="72">
        <f>IF((K9&gt;5)*AND(BC9&gt;=3),1,0)</f>
        <v>1</v>
      </c>
      <c r="CZ9">
        <f t="shared" si="25"/>
        <v>0</v>
      </c>
      <c r="DA9" s="72">
        <f t="shared" si="26"/>
        <v>1</v>
      </c>
      <c r="DB9" s="45">
        <f t="shared" si="27"/>
        <v>0</v>
      </c>
      <c r="DC9" s="72">
        <f t="shared" si="28"/>
        <v>1</v>
      </c>
      <c r="DD9" s="45">
        <f t="shared" si="29"/>
        <v>0</v>
      </c>
      <c r="DE9" s="72">
        <f t="shared" ref="DE9:DE15" si="39">IF((K9&gt;2.5)*AND(BC9&lt;4.5),1,0)</f>
        <v>0</v>
      </c>
      <c r="DF9" s="72">
        <f t="shared" ref="DF9:DF15" si="40">IF((K9&gt;2.5)*AND(BC9&lt;6),1,0)</f>
        <v>0</v>
      </c>
      <c r="DG9" s="75">
        <f t="shared" ref="DG9:DG15" si="41">IF((K9&lt;5),1,0)</f>
        <v>0</v>
      </c>
      <c r="DH9" s="72">
        <f t="shared" ref="DH9:DH15" si="42">IF((K9&lt;5)*AND(BC9&lt;4.5),1,0)</f>
        <v>0</v>
      </c>
      <c r="DI9" s="72">
        <f t="shared" ref="DI9:DI15" si="43">IF((K9&lt;5)*AND(BC9&lt;6),1,0)</f>
        <v>0</v>
      </c>
      <c r="DJ9" s="72">
        <f t="shared" si="30"/>
        <v>0</v>
      </c>
      <c r="DK9" s="72">
        <f t="shared" si="31"/>
        <v>0</v>
      </c>
    </row>
    <row r="10" spans="1:115" x14ac:dyDescent="0.25">
      <c r="A10" s="15" t="s">
        <v>1</v>
      </c>
      <c r="B10" t="s">
        <v>211</v>
      </c>
      <c r="C10" t="s">
        <v>748</v>
      </c>
      <c r="D10">
        <v>2017</v>
      </c>
      <c r="E10">
        <v>2</v>
      </c>
      <c r="F10" s="31">
        <v>42915</v>
      </c>
      <c r="G10" s="29">
        <f t="shared" si="35"/>
        <v>42915</v>
      </c>
      <c r="H10" s="29">
        <f t="shared" si="36"/>
        <v>42927</v>
      </c>
      <c r="I10" s="39">
        <f t="shared" si="2"/>
        <v>12</v>
      </c>
      <c r="J10" t="s">
        <v>154</v>
      </c>
      <c r="K10" s="4">
        <v>9.7536000000000005</v>
      </c>
      <c r="L10" s="4">
        <f t="shared" ref="L10:L17" si="44">($K$9-K10)/MAX($K$9:$K$17)</f>
        <v>0.1578947368421052</v>
      </c>
      <c r="M10" s="4">
        <f t="shared" ref="M10:M16" si="45">L10-L9</f>
        <v>0.1578947368421052</v>
      </c>
      <c r="O10" s="4">
        <v>30.402507</v>
      </c>
      <c r="P10" s="4">
        <f t="shared" ref="P10:P17" si="46">(MAX($O$9:$O$15)-O10)/MAX($O$9:$O$15)</f>
        <v>4.5454472670742228E-2</v>
      </c>
      <c r="Q10" s="4">
        <f t="shared" ref="Q10:Q16" si="47">P10-P9</f>
        <v>4.5454472670742228E-2</v>
      </c>
      <c r="S10" s="4">
        <v>56.692799999999998</v>
      </c>
      <c r="T10" s="4">
        <f t="shared" ref="T10:T17" si="48">(MAX($S$9:$S$17)-S10)/MAX($S$9:$S$17)</f>
        <v>0</v>
      </c>
      <c r="U10" s="4">
        <f t="shared" ref="U10:U16" si="49">T10-T9</f>
        <v>0</v>
      </c>
      <c r="W10" s="4">
        <v>85.776178999999999</v>
      </c>
      <c r="X10" s="4">
        <f t="shared" ref="X10:X17" si="50">(MAX($W$9:$W$17)-W10)/MAX($W$9:$W$17)</f>
        <v>0</v>
      </c>
      <c r="Y10" s="4">
        <f t="shared" ref="Y10:Y16" si="51">X10-X9</f>
        <v>0</v>
      </c>
      <c r="AB10" s="4">
        <v>20.392747</v>
      </c>
      <c r="AC10" s="4">
        <f t="shared" ref="AC10:AC17" si="52">(MAX($AB$9:$AB$15)-AB10)/MAX($AB$9:$AB$15)</f>
        <v>0</v>
      </c>
      <c r="AD10" s="4">
        <f t="shared" ref="AD10:AD17" si="53">AC10-AC9</f>
        <v>0</v>
      </c>
      <c r="AF10" s="4">
        <v>0.81399999999999995</v>
      </c>
      <c r="AG10" s="67">
        <f>(MAX($AF$9:$AF$17)-AF10)/MAX($AF$9:$AF$17)</f>
        <v>0.43427479729489227</v>
      </c>
      <c r="AH10" s="67">
        <f t="shared" ref="AH10:AH73" si="54">AG10-AG9</f>
        <v>0.43427479729489227</v>
      </c>
      <c r="AJ10" s="4">
        <v>17.100000000000001</v>
      </c>
      <c r="AK10" s="4">
        <f t="shared" ref="AK10:AK16" si="55">(MAX($AJ$9:$AJ$17)-AJ10)/MAX($AJ$9:$AJ$17)</f>
        <v>0</v>
      </c>
      <c r="AL10" s="4">
        <f t="shared" ref="AL10:AL16" si="56">AK10-AK9</f>
        <v>0</v>
      </c>
      <c r="AN10" s="4">
        <v>6.53</v>
      </c>
      <c r="AO10" s="4">
        <f t="shared" ref="AO10:AO17" si="57">(MAX($AN$9:$AN$17)-AN10)/MAX($AN$9:$AN$17)</f>
        <v>0.1270053475935829</v>
      </c>
      <c r="AP10" s="4">
        <f t="shared" ref="AP10:AP16" si="58">AO10-AO9</f>
        <v>0.1270053475935829</v>
      </c>
      <c r="AR10">
        <v>2</v>
      </c>
      <c r="AS10">
        <v>0</v>
      </c>
      <c r="AT10">
        <v>9</v>
      </c>
      <c r="AU10">
        <v>0</v>
      </c>
      <c r="AV10">
        <f t="shared" ref="AV10:AV17" si="59">SUM(AS10,AT10,AU10)</f>
        <v>9</v>
      </c>
      <c r="AX10" s="39">
        <v>0</v>
      </c>
      <c r="AY10">
        <v>0</v>
      </c>
      <c r="AZ10" s="4">
        <v>6.08</v>
      </c>
      <c r="BA10" s="4">
        <f>(MAX($AZ$9:$AZ$17)-AZ10)/MAX($AZ$9:$AZ$17)</f>
        <v>0.12769010043041604</v>
      </c>
      <c r="BB10" s="4">
        <f t="shared" ref="BB10:BB16" si="60">BA10-BA9</f>
        <v>0.12769010043041604</v>
      </c>
      <c r="BC10" s="4">
        <v>6.319687499999997</v>
      </c>
      <c r="BG10" s="4">
        <v>6.73</v>
      </c>
      <c r="BJ10">
        <v>4.45</v>
      </c>
      <c r="BK10">
        <v>6.73</v>
      </c>
      <c r="BP10" s="4">
        <v>5.2615384615384606</v>
      </c>
      <c r="BQ10" s="4">
        <v>0.57220015532284285</v>
      </c>
      <c r="BS10" s="4">
        <v>5.6022647144522146</v>
      </c>
      <c r="BT10" s="4">
        <v>0.55796315454444956</v>
      </c>
      <c r="BU10" s="4">
        <v>6.0330769230769246</v>
      </c>
      <c r="BV10" s="4">
        <v>0.5765332015975998</v>
      </c>
      <c r="BW10" s="4">
        <v>16.14</v>
      </c>
      <c r="BX10" s="4">
        <v>16.630833333333339</v>
      </c>
      <c r="BY10" s="4">
        <v>17.2</v>
      </c>
      <c r="BZ10" s="4">
        <v>16.947000000000003</v>
      </c>
      <c r="CA10" s="4">
        <v>17.88</v>
      </c>
      <c r="CV10" s="75">
        <f t="shared" si="23"/>
        <v>0</v>
      </c>
      <c r="CW10" s="75">
        <f t="shared" si="37"/>
        <v>1</v>
      </c>
      <c r="CX10" s="75">
        <f t="shared" si="38"/>
        <v>1</v>
      </c>
      <c r="CY10" s="72">
        <f t="shared" ref="CY10:CY15" si="61">IF((K10&gt;5)*AND(BC10&gt;=3),1,0)</f>
        <v>1</v>
      </c>
      <c r="CZ10">
        <f t="shared" si="25"/>
        <v>0</v>
      </c>
      <c r="DA10" s="72">
        <f t="shared" si="26"/>
        <v>1</v>
      </c>
      <c r="DB10" s="45">
        <f t="shared" si="27"/>
        <v>0</v>
      </c>
      <c r="DC10" s="72">
        <f t="shared" si="28"/>
        <v>1</v>
      </c>
      <c r="DD10" s="45">
        <f t="shared" si="29"/>
        <v>0</v>
      </c>
      <c r="DE10" s="72">
        <f t="shared" si="39"/>
        <v>0</v>
      </c>
      <c r="DF10" s="72">
        <f t="shared" si="40"/>
        <v>0</v>
      </c>
      <c r="DG10" s="75">
        <f t="shared" si="41"/>
        <v>0</v>
      </c>
      <c r="DH10" s="72">
        <f t="shared" si="42"/>
        <v>0</v>
      </c>
      <c r="DI10" s="72">
        <f t="shared" si="43"/>
        <v>0</v>
      </c>
      <c r="DJ10" s="72">
        <f t="shared" si="30"/>
        <v>0</v>
      </c>
      <c r="DK10" s="72">
        <f t="shared" si="31"/>
        <v>0</v>
      </c>
    </row>
    <row r="11" spans="1:115" x14ac:dyDescent="0.25">
      <c r="A11" s="15" t="s">
        <v>1</v>
      </c>
      <c r="B11" t="s">
        <v>211</v>
      </c>
      <c r="C11" t="s">
        <v>748</v>
      </c>
      <c r="D11">
        <v>2017</v>
      </c>
      <c r="E11">
        <v>3</v>
      </c>
      <c r="F11" s="31">
        <v>42927</v>
      </c>
      <c r="G11" s="29">
        <f t="shared" si="35"/>
        <v>42927</v>
      </c>
      <c r="H11" s="29">
        <f t="shared" si="36"/>
        <v>42941</v>
      </c>
      <c r="I11" s="39">
        <f t="shared" si="2"/>
        <v>14</v>
      </c>
      <c r="J11" t="s">
        <v>154</v>
      </c>
      <c r="K11" s="4">
        <v>7.3151999999999999</v>
      </c>
      <c r="L11" s="4">
        <f t="shared" si="44"/>
        <v>0.36842105263157893</v>
      </c>
      <c r="M11" s="4">
        <f t="shared" si="45"/>
        <v>0.21052631578947373</v>
      </c>
      <c r="O11" s="4">
        <v>26.848966999999998</v>
      </c>
      <c r="P11" s="4">
        <f t="shared" si="46"/>
        <v>0.15702473604361514</v>
      </c>
      <c r="Q11" s="4">
        <f t="shared" si="47"/>
        <v>0.1115702633728729</v>
      </c>
      <c r="S11" s="4">
        <v>54.863999999999997</v>
      </c>
      <c r="T11" s="4">
        <f t="shared" si="48"/>
        <v>3.2258064516129052E-2</v>
      </c>
      <c r="U11" s="4">
        <f t="shared" si="49"/>
        <v>3.2258064516129052E-2</v>
      </c>
      <c r="W11" s="4">
        <v>84.790245999999996</v>
      </c>
      <c r="X11" s="4">
        <f t="shared" si="50"/>
        <v>1.1494251801540413E-2</v>
      </c>
      <c r="Y11" s="4">
        <f t="shared" si="51"/>
        <v>1.1494251801540413E-2</v>
      </c>
      <c r="AB11" s="4">
        <v>17.896995</v>
      </c>
      <c r="AC11" s="4">
        <f t="shared" si="52"/>
        <v>0.12238429673059738</v>
      </c>
      <c r="AD11" s="4">
        <f t="shared" si="53"/>
        <v>0.12238429673059738</v>
      </c>
      <c r="AF11" s="4">
        <v>0.30492190666079499</v>
      </c>
      <c r="AG11" s="67">
        <f t="shared" ref="AG11:AG17" si="62">(MAX($AF$9:$AF$17)-AF11)/MAX($AF$9:$AF$17)</f>
        <v>0.7880810719227197</v>
      </c>
      <c r="AH11" s="67">
        <f t="shared" si="54"/>
        <v>0.35380627462782743</v>
      </c>
      <c r="AJ11" s="4">
        <v>16.7</v>
      </c>
      <c r="AK11" s="4">
        <f t="shared" si="55"/>
        <v>2.33918128654972E-2</v>
      </c>
      <c r="AL11" s="4">
        <f t="shared" si="56"/>
        <v>2.33918128654972E-2</v>
      </c>
      <c r="AN11" s="4">
        <v>4.47</v>
      </c>
      <c r="AO11" s="4">
        <f t="shared" si="57"/>
        <v>0.40240641711229952</v>
      </c>
      <c r="AP11" s="4">
        <f t="shared" si="58"/>
        <v>0.27540106951871662</v>
      </c>
      <c r="AR11">
        <v>3</v>
      </c>
      <c r="AS11">
        <v>0</v>
      </c>
      <c r="AT11">
        <v>3</v>
      </c>
      <c r="AU11">
        <v>0</v>
      </c>
      <c r="AV11">
        <f t="shared" si="59"/>
        <v>3</v>
      </c>
      <c r="AW11" s="29">
        <v>42935</v>
      </c>
      <c r="AX11">
        <f>H11-AW11-1</f>
        <v>5</v>
      </c>
      <c r="AY11">
        <f>SUM(AX11)</f>
        <v>5</v>
      </c>
      <c r="AZ11" s="4">
        <v>4.16</v>
      </c>
      <c r="BA11" s="4">
        <f t="shared" ref="BA11:BA17" si="63">(MAX($AZ$9:$AZ$17)-AZ11)/MAX($AZ$9:$AZ$17)</f>
        <v>0.4031563845050215</v>
      </c>
      <c r="BB11" s="4">
        <f t="shared" si="60"/>
        <v>0.27546628407460549</v>
      </c>
      <c r="BC11" s="4">
        <v>4.5886458333333309</v>
      </c>
      <c r="BG11" s="4">
        <v>4.9800000000000004</v>
      </c>
      <c r="BJ11">
        <v>1.19</v>
      </c>
      <c r="BK11">
        <v>5.21</v>
      </c>
      <c r="BP11" s="4">
        <v>2.3407692307692307</v>
      </c>
      <c r="BQ11" s="4">
        <v>1.1709680705391683</v>
      </c>
      <c r="BS11" s="4">
        <v>3.2650998931623931</v>
      </c>
      <c r="BT11" s="4">
        <v>1.0396669960863574</v>
      </c>
      <c r="BU11" s="4">
        <v>3.8540000000000005</v>
      </c>
      <c r="BV11" s="4">
        <v>1.0339168245076567</v>
      </c>
      <c r="BW11" s="4">
        <v>16.3</v>
      </c>
      <c r="BX11" s="4">
        <v>16.777499999999996</v>
      </c>
      <c r="BY11" s="4">
        <v>17.72</v>
      </c>
      <c r="BZ11" s="4">
        <v>17.070384615384615</v>
      </c>
      <c r="CA11" s="4">
        <v>18.28</v>
      </c>
      <c r="CV11" s="75">
        <f t="shared" si="23"/>
        <v>0</v>
      </c>
      <c r="CW11" s="75">
        <f t="shared" si="37"/>
        <v>1</v>
      </c>
      <c r="CX11" s="75">
        <f t="shared" si="38"/>
        <v>1</v>
      </c>
      <c r="CY11" s="72">
        <f t="shared" si="61"/>
        <v>1</v>
      </c>
      <c r="CZ11">
        <f t="shared" si="25"/>
        <v>0</v>
      </c>
      <c r="DA11" s="72">
        <f t="shared" si="26"/>
        <v>1</v>
      </c>
      <c r="DB11" s="45">
        <f t="shared" si="27"/>
        <v>0</v>
      </c>
      <c r="DC11" s="72">
        <f t="shared" si="28"/>
        <v>0</v>
      </c>
      <c r="DD11" s="45">
        <f t="shared" si="29"/>
        <v>1</v>
      </c>
      <c r="DE11" s="72">
        <f t="shared" si="39"/>
        <v>0</v>
      </c>
      <c r="DF11" s="72">
        <f t="shared" si="40"/>
        <v>1</v>
      </c>
      <c r="DG11" s="75">
        <f t="shared" si="41"/>
        <v>0</v>
      </c>
      <c r="DH11" s="72">
        <f t="shared" si="42"/>
        <v>0</v>
      </c>
      <c r="DI11" s="72">
        <f t="shared" si="43"/>
        <v>0</v>
      </c>
      <c r="DJ11" s="72">
        <f t="shared" si="30"/>
        <v>0</v>
      </c>
      <c r="DK11" s="72">
        <f t="shared" si="31"/>
        <v>0</v>
      </c>
    </row>
    <row r="12" spans="1:115" x14ac:dyDescent="0.25">
      <c r="A12" s="15" t="s">
        <v>1</v>
      </c>
      <c r="B12" t="s">
        <v>211</v>
      </c>
      <c r="C12" t="s">
        <v>748</v>
      </c>
      <c r="D12">
        <v>2017</v>
      </c>
      <c r="E12">
        <v>4</v>
      </c>
      <c r="F12" s="31">
        <v>42941</v>
      </c>
      <c r="G12" s="29">
        <f t="shared" si="35"/>
        <v>42941</v>
      </c>
      <c r="H12" s="29">
        <f t="shared" si="36"/>
        <v>42955</v>
      </c>
      <c r="I12" s="39">
        <f t="shared" si="2"/>
        <v>14</v>
      </c>
      <c r="J12" t="s">
        <v>156</v>
      </c>
      <c r="K12" s="4">
        <v>0</v>
      </c>
      <c r="L12" s="4">
        <f t="shared" si="44"/>
        <v>1</v>
      </c>
      <c r="M12" s="4">
        <f t="shared" si="45"/>
        <v>0.63157894736842102</v>
      </c>
      <c r="O12" s="4">
        <v>11.594291999999999</v>
      </c>
      <c r="P12" s="4">
        <f t="shared" si="46"/>
        <v>0.63597477105590683</v>
      </c>
      <c r="Q12" s="4">
        <f t="shared" si="47"/>
        <v>0.47895003501229172</v>
      </c>
      <c r="S12" s="4">
        <v>53.949599999999997</v>
      </c>
      <c r="T12" s="4">
        <f t="shared" si="48"/>
        <v>4.8387096774193582E-2</v>
      </c>
      <c r="U12" s="4">
        <f t="shared" si="49"/>
        <v>1.612903225806453E-2</v>
      </c>
      <c r="W12" s="4">
        <v>83.705719000000002</v>
      </c>
      <c r="X12" s="4">
        <f t="shared" si="50"/>
        <v>2.4137936944008627E-2</v>
      </c>
      <c r="Y12" s="4">
        <f t="shared" si="51"/>
        <v>1.2643685142468214E-2</v>
      </c>
      <c r="AB12" s="4">
        <v>17.763755</v>
      </c>
      <c r="AC12" s="4">
        <f t="shared" si="52"/>
        <v>0.12891799226460271</v>
      </c>
      <c r="AD12" s="4">
        <f t="shared" si="53"/>
        <v>6.5336955340053321E-3</v>
      </c>
      <c r="AF12" s="4">
        <v>0</v>
      </c>
      <c r="AG12" s="67">
        <f t="shared" si="62"/>
        <v>1</v>
      </c>
      <c r="AH12" s="67">
        <f t="shared" si="54"/>
        <v>0.2119189280772803</v>
      </c>
      <c r="AJ12" s="4">
        <v>16.600000000000001</v>
      </c>
      <c r="AK12" s="4">
        <f t="shared" si="55"/>
        <v>2.9239766081871343E-2</v>
      </c>
      <c r="AL12" s="4">
        <f t="shared" si="56"/>
        <v>5.8479532163741438E-3</v>
      </c>
      <c r="AN12" s="4">
        <v>2.66</v>
      </c>
      <c r="AO12" s="4">
        <f t="shared" si="57"/>
        <v>0.64438502673796794</v>
      </c>
      <c r="AP12" s="4">
        <f t="shared" si="58"/>
        <v>0.24197860962566842</v>
      </c>
      <c r="AR12">
        <v>2</v>
      </c>
      <c r="AS12">
        <v>0</v>
      </c>
      <c r="AT12">
        <v>2</v>
      </c>
      <c r="AU12">
        <v>1</v>
      </c>
      <c r="AV12">
        <f t="shared" si="59"/>
        <v>3</v>
      </c>
      <c r="AX12">
        <v>14</v>
      </c>
      <c r="AY12">
        <f>SUM(AX11:AX12)</f>
        <v>19</v>
      </c>
      <c r="AZ12" s="4">
        <v>1.41</v>
      </c>
      <c r="BA12" s="4">
        <f t="shared" si="63"/>
        <v>0.79770444763271164</v>
      </c>
      <c r="BB12" s="4">
        <f t="shared" si="60"/>
        <v>0.39454806312769014</v>
      </c>
      <c r="BC12" s="4">
        <v>1.8635416666666658</v>
      </c>
      <c r="BG12" s="4">
        <v>2.36</v>
      </c>
      <c r="BJ12">
        <v>0.09</v>
      </c>
      <c r="BK12">
        <v>2.36</v>
      </c>
      <c r="BP12" s="4">
        <v>0.67533333333333334</v>
      </c>
      <c r="BQ12" s="4">
        <v>0.43755177471421097</v>
      </c>
      <c r="BS12" s="4">
        <v>1.1041160230352307</v>
      </c>
      <c r="BT12" s="4">
        <v>0.4674612661034151</v>
      </c>
      <c r="BU12" s="4">
        <v>1.7646666666666666</v>
      </c>
      <c r="BV12" s="4">
        <v>0.49366475354119477</v>
      </c>
      <c r="BW12" s="4">
        <v>16.54</v>
      </c>
      <c r="BX12" s="4">
        <v>16.738541666666652</v>
      </c>
      <c r="BY12" s="4">
        <v>17.66</v>
      </c>
      <c r="BZ12" s="4">
        <v>16.898750000000003</v>
      </c>
      <c r="CA12" s="4">
        <v>17.7</v>
      </c>
      <c r="CV12" s="75">
        <f t="shared" si="23"/>
        <v>1</v>
      </c>
      <c r="CW12" s="75">
        <f t="shared" si="37"/>
        <v>0</v>
      </c>
      <c r="CX12" s="75">
        <f t="shared" si="38"/>
        <v>0</v>
      </c>
      <c r="CY12" s="72">
        <f t="shared" si="61"/>
        <v>0</v>
      </c>
      <c r="CZ12">
        <f t="shared" si="25"/>
        <v>0</v>
      </c>
      <c r="DA12" s="72">
        <f t="shared" si="26"/>
        <v>0</v>
      </c>
      <c r="DB12" s="45">
        <f t="shared" si="27"/>
        <v>0</v>
      </c>
      <c r="DC12" s="72">
        <f t="shared" si="28"/>
        <v>0</v>
      </c>
      <c r="DD12" s="45">
        <f t="shared" si="29"/>
        <v>0</v>
      </c>
      <c r="DE12" s="72">
        <f t="shared" si="39"/>
        <v>0</v>
      </c>
      <c r="DF12" s="72">
        <f t="shared" si="40"/>
        <v>0</v>
      </c>
      <c r="DG12" s="75">
        <f t="shared" si="41"/>
        <v>1</v>
      </c>
      <c r="DH12" s="72">
        <f t="shared" si="42"/>
        <v>1</v>
      </c>
      <c r="DI12" s="72">
        <f t="shared" si="43"/>
        <v>1</v>
      </c>
      <c r="DJ12" s="72">
        <f t="shared" si="30"/>
        <v>1</v>
      </c>
      <c r="DK12" s="72">
        <f t="shared" si="31"/>
        <v>1</v>
      </c>
    </row>
    <row r="13" spans="1:115" x14ac:dyDescent="0.25">
      <c r="A13" s="15" t="s">
        <v>1</v>
      </c>
      <c r="B13" t="s">
        <v>211</v>
      </c>
      <c r="C13" t="s">
        <v>748</v>
      </c>
      <c r="D13">
        <v>2017</v>
      </c>
      <c r="E13">
        <v>5</v>
      </c>
      <c r="F13" s="31">
        <v>42955</v>
      </c>
      <c r="G13" s="29">
        <f t="shared" si="35"/>
        <v>42955</v>
      </c>
      <c r="H13" s="29">
        <f t="shared" si="36"/>
        <v>42969</v>
      </c>
      <c r="I13" s="39">
        <f t="shared" si="2"/>
        <v>14</v>
      </c>
      <c r="J13" t="s">
        <v>156</v>
      </c>
      <c r="K13" s="4">
        <v>0</v>
      </c>
      <c r="L13" s="4">
        <f t="shared" si="44"/>
        <v>1</v>
      </c>
      <c r="M13" s="4">
        <f t="shared" si="45"/>
        <v>0</v>
      </c>
      <c r="O13" s="4">
        <v>8.2962369999999996</v>
      </c>
      <c r="P13" s="4">
        <f t="shared" si="46"/>
        <v>0.7395235885641438</v>
      </c>
      <c r="Q13" s="4">
        <f t="shared" si="47"/>
        <v>0.10354881750823697</v>
      </c>
      <c r="S13" s="4">
        <v>53.949599999999997</v>
      </c>
      <c r="T13" s="4">
        <f t="shared" si="48"/>
        <v>4.8387096774193582E-2</v>
      </c>
      <c r="U13" s="4">
        <f t="shared" si="49"/>
        <v>0</v>
      </c>
      <c r="W13" s="4">
        <v>82.818378999999993</v>
      </c>
      <c r="X13" s="4">
        <f t="shared" si="50"/>
        <v>3.4482767062869589E-2</v>
      </c>
      <c r="Y13" s="4">
        <f t="shared" si="51"/>
        <v>1.0344830118860962E-2</v>
      </c>
      <c r="AB13" s="4">
        <v>16.628834000000001</v>
      </c>
      <c r="AC13" s="4">
        <f t="shared" si="52"/>
        <v>0.18457116150168482</v>
      </c>
      <c r="AD13" s="4">
        <f t="shared" si="53"/>
        <v>5.5653169237082106E-2</v>
      </c>
      <c r="AF13" s="4">
        <v>0</v>
      </c>
      <c r="AG13" s="67">
        <f t="shared" si="62"/>
        <v>1</v>
      </c>
      <c r="AH13" s="67">
        <f t="shared" si="54"/>
        <v>0</v>
      </c>
      <c r="AJ13" s="4">
        <v>16.3</v>
      </c>
      <c r="AK13" s="4">
        <f t="shared" si="55"/>
        <v>4.6783625730994191E-2</v>
      </c>
      <c r="AL13" s="4">
        <f t="shared" si="56"/>
        <v>1.7543859649122848E-2</v>
      </c>
      <c r="AN13" s="4">
        <v>2.29</v>
      </c>
      <c r="AO13" s="4">
        <f t="shared" si="57"/>
        <v>0.69385026737967914</v>
      </c>
      <c r="AP13" s="4">
        <f t="shared" si="58"/>
        <v>4.9465240641711206E-2</v>
      </c>
      <c r="AR13">
        <v>2</v>
      </c>
      <c r="AS13">
        <v>0</v>
      </c>
      <c r="AT13">
        <v>5</v>
      </c>
      <c r="AU13">
        <v>0</v>
      </c>
      <c r="AV13">
        <f t="shared" si="59"/>
        <v>5</v>
      </c>
      <c r="AX13">
        <v>14</v>
      </c>
      <c r="AY13">
        <f>SUM(AX11:AX13)</f>
        <v>33</v>
      </c>
      <c r="AZ13" s="4">
        <v>0.13</v>
      </c>
      <c r="BA13" s="4">
        <f t="shared" si="63"/>
        <v>0.9813486370157819</v>
      </c>
      <c r="BB13" s="4">
        <f t="shared" si="60"/>
        <v>0.18364418938307026</v>
      </c>
      <c r="BC13" s="4">
        <v>0.79854166666666693</v>
      </c>
      <c r="BG13" s="4">
        <v>2.42</v>
      </c>
      <c r="BJ13">
        <v>0</v>
      </c>
      <c r="BK13">
        <v>2.4700000000000002</v>
      </c>
      <c r="BP13" s="4">
        <v>5.5384615384615379E-2</v>
      </c>
      <c r="BQ13" s="4">
        <v>9.6526334921270759E-2</v>
      </c>
      <c r="BS13" s="4">
        <v>0.47612481546231539</v>
      </c>
      <c r="BT13" s="4">
        <v>0.2538749109863217</v>
      </c>
      <c r="BU13" s="4">
        <v>1.6213333333333333</v>
      </c>
      <c r="BV13" s="4">
        <v>0.71690879630690929</v>
      </c>
      <c r="BW13" s="4">
        <v>16.32</v>
      </c>
      <c r="BX13" s="4">
        <v>16.520833333333336</v>
      </c>
      <c r="BY13" s="4">
        <v>17.28</v>
      </c>
      <c r="BZ13" s="4">
        <v>16.636727272727274</v>
      </c>
      <c r="CA13" s="4">
        <v>17.28</v>
      </c>
      <c r="CV13" s="75">
        <f t="shared" si="23"/>
        <v>1</v>
      </c>
      <c r="CW13" s="75">
        <f t="shared" si="37"/>
        <v>0</v>
      </c>
      <c r="CX13" s="75">
        <f t="shared" si="38"/>
        <v>0</v>
      </c>
      <c r="CY13" s="72">
        <f t="shared" si="61"/>
        <v>0</v>
      </c>
      <c r="CZ13">
        <f t="shared" si="25"/>
        <v>0</v>
      </c>
      <c r="DA13" s="72">
        <f t="shared" si="26"/>
        <v>0</v>
      </c>
      <c r="DB13" s="45">
        <f t="shared" si="27"/>
        <v>0</v>
      </c>
      <c r="DC13" s="72">
        <f t="shared" si="28"/>
        <v>0</v>
      </c>
      <c r="DD13" s="45">
        <f t="shared" si="29"/>
        <v>0</v>
      </c>
      <c r="DE13" s="72">
        <f t="shared" si="39"/>
        <v>0</v>
      </c>
      <c r="DF13" s="72">
        <f t="shared" si="40"/>
        <v>0</v>
      </c>
      <c r="DG13" s="75">
        <f t="shared" si="41"/>
        <v>1</v>
      </c>
      <c r="DH13" s="72">
        <f t="shared" si="42"/>
        <v>1</v>
      </c>
      <c r="DI13" s="72">
        <f t="shared" si="43"/>
        <v>1</v>
      </c>
      <c r="DJ13" s="72">
        <f t="shared" si="30"/>
        <v>1</v>
      </c>
      <c r="DK13" s="72">
        <f t="shared" si="31"/>
        <v>1</v>
      </c>
    </row>
    <row r="14" spans="1:115" x14ac:dyDescent="0.25">
      <c r="A14" s="15" t="s">
        <v>1</v>
      </c>
      <c r="B14" t="s">
        <v>211</v>
      </c>
      <c r="C14" t="s">
        <v>748</v>
      </c>
      <c r="D14">
        <v>2017</v>
      </c>
      <c r="E14">
        <v>6</v>
      </c>
      <c r="F14" s="31">
        <v>42969</v>
      </c>
      <c r="G14" s="29">
        <f t="shared" si="35"/>
        <v>42969</v>
      </c>
      <c r="H14" s="29">
        <f t="shared" si="36"/>
        <v>42984</v>
      </c>
      <c r="I14" s="39">
        <f t="shared" si="2"/>
        <v>15</v>
      </c>
      <c r="J14" t="s">
        <v>157</v>
      </c>
      <c r="K14" s="4">
        <v>0</v>
      </c>
      <c r="L14" s="4">
        <f t="shared" si="44"/>
        <v>1</v>
      </c>
      <c r="M14" s="4">
        <f t="shared" si="45"/>
        <v>0</v>
      </c>
      <c r="O14" s="4">
        <v>7.8595930000000003</v>
      </c>
      <c r="P14" s="4">
        <f t="shared" si="46"/>
        <v>0.75323287172408704</v>
      </c>
      <c r="Q14" s="4">
        <f t="shared" si="47"/>
        <v>1.3709283159943242E-2</v>
      </c>
      <c r="S14" s="4">
        <v>53.035200000000003</v>
      </c>
      <c r="T14" s="4">
        <f t="shared" si="48"/>
        <v>6.4516129032257979E-2</v>
      </c>
      <c r="U14" s="4">
        <f t="shared" si="49"/>
        <v>1.6129032258064398E-2</v>
      </c>
      <c r="W14" s="4">
        <v>82.029633000000004</v>
      </c>
      <c r="X14" s="4">
        <f t="shared" si="50"/>
        <v>4.3678163840802413E-2</v>
      </c>
      <c r="Y14" s="4">
        <f t="shared" si="51"/>
        <v>9.1953967779328238E-3</v>
      </c>
      <c r="AB14" s="4">
        <v>15.439107</v>
      </c>
      <c r="AC14" s="4">
        <f t="shared" si="52"/>
        <v>0.24291185488644565</v>
      </c>
      <c r="AD14" s="4">
        <f t="shared" si="53"/>
        <v>5.8340693384760833E-2</v>
      </c>
      <c r="AF14" s="4">
        <v>0</v>
      </c>
      <c r="AG14" s="67">
        <f t="shared" si="62"/>
        <v>1</v>
      </c>
      <c r="AH14" s="67">
        <f t="shared" si="54"/>
        <v>0</v>
      </c>
      <c r="AJ14" s="4">
        <v>16.2</v>
      </c>
      <c r="AK14" s="4">
        <f t="shared" si="55"/>
        <v>5.2631578947368543E-2</v>
      </c>
      <c r="AL14" s="4">
        <f t="shared" si="56"/>
        <v>5.8479532163743519E-3</v>
      </c>
      <c r="AN14" s="4">
        <v>2.5499999999999998</v>
      </c>
      <c r="AO14" s="4">
        <f t="shared" si="57"/>
        <v>0.65909090909090917</v>
      </c>
      <c r="AP14" s="4">
        <f t="shared" si="58"/>
        <v>-3.475935828876997E-2</v>
      </c>
      <c r="AR14">
        <v>2</v>
      </c>
      <c r="AS14">
        <v>0</v>
      </c>
      <c r="AT14">
        <v>8</v>
      </c>
      <c r="AU14">
        <v>2</v>
      </c>
      <c r="AV14">
        <f t="shared" si="59"/>
        <v>10</v>
      </c>
      <c r="AX14">
        <v>14</v>
      </c>
      <c r="AY14">
        <f>SUM(AX11:AX14)</f>
        <v>47</v>
      </c>
      <c r="AZ14" s="4">
        <v>0</v>
      </c>
      <c r="BA14" s="4">
        <f t="shared" si="63"/>
        <v>1</v>
      </c>
      <c r="BB14" s="4">
        <f t="shared" si="60"/>
        <v>1.8651362984218101E-2</v>
      </c>
      <c r="BC14" s="4">
        <v>0.75989583333333333</v>
      </c>
      <c r="BG14" s="4">
        <v>2</v>
      </c>
      <c r="BJ14">
        <v>0</v>
      </c>
      <c r="BK14">
        <v>3.06</v>
      </c>
      <c r="BP14" s="4">
        <v>1.3125000000000001E-2</v>
      </c>
      <c r="BQ14" s="4">
        <v>4.1188400976488515E-2</v>
      </c>
      <c r="BS14" s="4">
        <v>0.31560647035256406</v>
      </c>
      <c r="BT14" s="4">
        <v>0.30484106353760887</v>
      </c>
      <c r="BU14" s="4">
        <v>0.98937500000000023</v>
      </c>
      <c r="BV14" s="4">
        <v>0.68840820693466409</v>
      </c>
      <c r="BW14" s="4">
        <v>16.12</v>
      </c>
      <c r="BX14" s="4">
        <v>16.301041666666681</v>
      </c>
      <c r="BY14" s="4">
        <v>17</v>
      </c>
      <c r="BZ14" s="4">
        <v>16.866250000000012</v>
      </c>
      <c r="CA14" s="4">
        <v>17.760000000000002</v>
      </c>
      <c r="CV14" s="75">
        <f t="shared" si="23"/>
        <v>1</v>
      </c>
      <c r="CW14" s="75">
        <f t="shared" si="37"/>
        <v>0</v>
      </c>
      <c r="CX14" s="75">
        <f t="shared" si="38"/>
        <v>0</v>
      </c>
      <c r="CY14" s="72">
        <f t="shared" si="61"/>
        <v>0</v>
      </c>
      <c r="CZ14">
        <f t="shared" si="25"/>
        <v>0</v>
      </c>
      <c r="DA14" s="72">
        <f t="shared" si="26"/>
        <v>0</v>
      </c>
      <c r="DB14" s="45">
        <f t="shared" si="27"/>
        <v>0</v>
      </c>
      <c r="DC14" s="72">
        <f t="shared" si="28"/>
        <v>0</v>
      </c>
      <c r="DD14" s="45">
        <f t="shared" si="29"/>
        <v>0</v>
      </c>
      <c r="DE14" s="72">
        <f t="shared" si="39"/>
        <v>0</v>
      </c>
      <c r="DF14" s="72">
        <f t="shared" si="40"/>
        <v>0</v>
      </c>
      <c r="DG14" s="75">
        <f t="shared" si="41"/>
        <v>1</v>
      </c>
      <c r="DH14" s="72">
        <f t="shared" si="42"/>
        <v>1</v>
      </c>
      <c r="DI14" s="72">
        <f t="shared" si="43"/>
        <v>1</v>
      </c>
      <c r="DJ14" s="72">
        <f t="shared" si="30"/>
        <v>1</v>
      </c>
      <c r="DK14" s="72">
        <f t="shared" si="31"/>
        <v>1</v>
      </c>
    </row>
    <row r="15" spans="1:115" x14ac:dyDescent="0.25">
      <c r="A15" s="15" t="s">
        <v>1</v>
      </c>
      <c r="B15" t="s">
        <v>211</v>
      </c>
      <c r="C15" t="s">
        <v>748</v>
      </c>
      <c r="D15">
        <v>2017</v>
      </c>
      <c r="E15">
        <v>7</v>
      </c>
      <c r="F15" s="31">
        <v>42984</v>
      </c>
      <c r="G15" s="29">
        <f t="shared" si="35"/>
        <v>42984</v>
      </c>
      <c r="H15" s="29">
        <f t="shared" si="36"/>
        <v>42997</v>
      </c>
      <c r="I15" s="39">
        <f t="shared" si="2"/>
        <v>13</v>
      </c>
      <c r="J15" t="s">
        <v>157</v>
      </c>
      <c r="K15" s="4">
        <v>0</v>
      </c>
      <c r="L15" s="4">
        <f t="shared" si="44"/>
        <v>1</v>
      </c>
      <c r="M15" s="4">
        <f t="shared" si="45"/>
        <v>0</v>
      </c>
      <c r="O15" s="4">
        <v>0</v>
      </c>
      <c r="P15" s="4">
        <f t="shared" si="46"/>
        <v>1</v>
      </c>
      <c r="Q15" s="4">
        <f t="shared" si="47"/>
        <v>0.24676712827591296</v>
      </c>
      <c r="S15" s="4">
        <v>33.832799999999999</v>
      </c>
      <c r="T15" s="4">
        <f t="shared" si="48"/>
        <v>0.40322580645161288</v>
      </c>
      <c r="U15" s="4">
        <f t="shared" si="49"/>
        <v>0.33870967741935487</v>
      </c>
      <c r="W15" s="4">
        <v>26.682903</v>
      </c>
      <c r="X15" s="4">
        <f t="shared" si="50"/>
        <v>0.68892408928590776</v>
      </c>
      <c r="Y15" s="4">
        <f t="shared" si="51"/>
        <v>0.64524592544510539</v>
      </c>
      <c r="AB15" s="4">
        <v>2.0434000000000001</v>
      </c>
      <c r="AC15" s="4">
        <f t="shared" si="52"/>
        <v>0.89979770748884402</v>
      </c>
      <c r="AD15" s="4">
        <f t="shared" si="53"/>
        <v>0.6568858526023984</v>
      </c>
      <c r="AF15" s="4">
        <v>0</v>
      </c>
      <c r="AG15" s="67">
        <f t="shared" si="62"/>
        <v>1</v>
      </c>
      <c r="AH15" s="67">
        <f t="shared" si="54"/>
        <v>0</v>
      </c>
      <c r="AJ15" s="4">
        <v>16.2</v>
      </c>
      <c r="AK15" s="4">
        <f t="shared" si="55"/>
        <v>5.2631578947368543E-2</v>
      </c>
      <c r="AL15" s="4">
        <f t="shared" si="56"/>
        <v>0</v>
      </c>
      <c r="AN15" s="4">
        <v>1.29</v>
      </c>
      <c r="AO15" s="4">
        <f t="shared" si="57"/>
        <v>0.82754010695187163</v>
      </c>
      <c r="AP15" s="4">
        <f t="shared" si="58"/>
        <v>0.16844919786096246</v>
      </c>
      <c r="AR15">
        <v>2</v>
      </c>
      <c r="AS15">
        <v>0</v>
      </c>
      <c r="AT15">
        <v>7</v>
      </c>
      <c r="AU15">
        <v>0</v>
      </c>
      <c r="AV15">
        <f t="shared" si="59"/>
        <v>7</v>
      </c>
      <c r="AX15">
        <v>14</v>
      </c>
      <c r="AY15">
        <f>SUM(AX11:AX15)</f>
        <v>61</v>
      </c>
      <c r="AZ15" s="4">
        <v>0</v>
      </c>
      <c r="BA15" s="4">
        <f t="shared" si="63"/>
        <v>1</v>
      </c>
      <c r="BB15" s="4">
        <f t="shared" si="60"/>
        <v>0</v>
      </c>
      <c r="BC15" s="4">
        <v>0.38354166666666673</v>
      </c>
      <c r="BG15" s="4">
        <v>1.03</v>
      </c>
      <c r="BW15" s="4"/>
      <c r="BX15" s="4"/>
      <c r="BY15" s="4"/>
      <c r="BZ15" s="4"/>
      <c r="CA15" s="4"/>
      <c r="CV15" s="75">
        <f t="shared" si="23"/>
        <v>1</v>
      </c>
      <c r="CW15" s="75">
        <f t="shared" si="37"/>
        <v>0</v>
      </c>
      <c r="CX15" s="75">
        <f t="shared" si="38"/>
        <v>0</v>
      </c>
      <c r="CY15" s="72">
        <f t="shared" si="61"/>
        <v>0</v>
      </c>
      <c r="CZ15">
        <f t="shared" si="25"/>
        <v>0</v>
      </c>
      <c r="DA15" s="72">
        <f t="shared" si="26"/>
        <v>0</v>
      </c>
      <c r="DB15" s="45">
        <f t="shared" si="27"/>
        <v>0</v>
      </c>
      <c r="DC15" s="72">
        <f t="shared" si="28"/>
        <v>0</v>
      </c>
      <c r="DD15" s="45">
        <f t="shared" si="29"/>
        <v>0</v>
      </c>
      <c r="DE15" s="72">
        <f t="shared" si="39"/>
        <v>0</v>
      </c>
      <c r="DF15" s="72">
        <f t="shared" si="40"/>
        <v>0</v>
      </c>
      <c r="DG15" s="75">
        <f t="shared" si="41"/>
        <v>1</v>
      </c>
      <c r="DH15" s="72">
        <f t="shared" si="42"/>
        <v>1</v>
      </c>
      <c r="DI15" s="72">
        <f t="shared" si="43"/>
        <v>1</v>
      </c>
      <c r="DJ15" s="72">
        <f t="shared" si="30"/>
        <v>1</v>
      </c>
      <c r="DK15" s="72">
        <f t="shared" si="31"/>
        <v>1</v>
      </c>
    </row>
    <row r="16" spans="1:115" s="62" customFormat="1" x14ac:dyDescent="0.25">
      <c r="A16" s="61" t="s">
        <v>1</v>
      </c>
      <c r="B16" s="62" t="s">
        <v>211</v>
      </c>
      <c r="C16" s="62" t="s">
        <v>748</v>
      </c>
      <c r="D16" s="62">
        <v>2017</v>
      </c>
      <c r="E16" s="62">
        <v>8</v>
      </c>
      <c r="F16" s="31">
        <v>42997</v>
      </c>
      <c r="G16" s="63">
        <f t="shared" si="35"/>
        <v>42997</v>
      </c>
      <c r="H16" s="63">
        <f t="shared" si="36"/>
        <v>43010</v>
      </c>
      <c r="I16" s="39">
        <f t="shared" si="2"/>
        <v>13</v>
      </c>
      <c r="K16" s="64">
        <v>0</v>
      </c>
      <c r="L16" s="64">
        <f t="shared" si="44"/>
        <v>1</v>
      </c>
      <c r="M16" s="64">
        <f t="shared" si="45"/>
        <v>0</v>
      </c>
      <c r="N16" s="64"/>
      <c r="O16" s="64">
        <v>0</v>
      </c>
      <c r="P16" s="64">
        <f t="shared" si="46"/>
        <v>1</v>
      </c>
      <c r="Q16" s="64">
        <f t="shared" si="47"/>
        <v>0</v>
      </c>
      <c r="R16" s="64"/>
      <c r="S16" s="58">
        <v>21.335999999999999</v>
      </c>
      <c r="T16" s="64">
        <f t="shared" si="48"/>
        <v>0.62365591397849462</v>
      </c>
      <c r="U16" s="64">
        <f t="shared" si="49"/>
        <v>0.22043010752688175</v>
      </c>
      <c r="V16" s="64"/>
      <c r="W16" s="64">
        <v>3.533798</v>
      </c>
      <c r="X16" s="64">
        <f t="shared" si="50"/>
        <v>0.95880210518586984</v>
      </c>
      <c r="Y16" s="64">
        <f t="shared" si="51"/>
        <v>0.26987801589996208</v>
      </c>
      <c r="Z16" s="64"/>
      <c r="AA16" s="64"/>
      <c r="AB16" s="64">
        <v>8.4821999999999995E-2</v>
      </c>
      <c r="AC16" s="64">
        <f t="shared" si="52"/>
        <v>0.99584057998660014</v>
      </c>
      <c r="AD16" s="64">
        <f t="shared" si="53"/>
        <v>9.6042872497756115E-2</v>
      </c>
      <c r="AE16" s="64"/>
      <c r="AF16" s="64">
        <v>0</v>
      </c>
      <c r="AG16" s="67">
        <f t="shared" si="62"/>
        <v>1</v>
      </c>
      <c r="AH16" s="67">
        <f t="shared" si="54"/>
        <v>0</v>
      </c>
      <c r="AI16" s="64"/>
      <c r="AJ16" s="58">
        <v>15.6</v>
      </c>
      <c r="AK16" s="64">
        <f t="shared" si="55"/>
        <v>8.7719298245614127E-2</v>
      </c>
      <c r="AL16" s="64">
        <f t="shared" si="56"/>
        <v>3.5087719298245584E-2</v>
      </c>
      <c r="AM16" s="64"/>
      <c r="AN16" s="58">
        <v>2.2200000000000002</v>
      </c>
      <c r="AO16" s="64">
        <f t="shared" si="57"/>
        <v>0.70320855614973254</v>
      </c>
      <c r="AP16" s="64">
        <f t="shared" si="58"/>
        <v>-0.12433155080213909</v>
      </c>
      <c r="AQ16" s="64"/>
      <c r="AR16" s="62">
        <v>2</v>
      </c>
      <c r="AS16" s="62">
        <v>0</v>
      </c>
      <c r="AT16" s="62">
        <v>0</v>
      </c>
      <c r="AU16" s="62">
        <v>0</v>
      </c>
      <c r="AV16" s="62">
        <f t="shared" si="59"/>
        <v>0</v>
      </c>
      <c r="AX16" s="62">
        <v>14</v>
      </c>
      <c r="AY16" s="62">
        <f>SUM(AX11:AX16)</f>
        <v>75</v>
      </c>
      <c r="AZ16" s="64"/>
      <c r="BA16" s="64">
        <f t="shared" si="63"/>
        <v>1</v>
      </c>
      <c r="BB16" s="64">
        <f t="shared" si="60"/>
        <v>0</v>
      </c>
      <c r="BC16" s="64"/>
      <c r="BD16" s="64"/>
      <c r="BE16" s="64"/>
      <c r="BF16" s="64"/>
      <c r="BG16" s="64"/>
      <c r="BH16" s="64"/>
      <c r="BI16" s="64"/>
      <c r="BW16" s="64"/>
      <c r="BX16" s="64"/>
      <c r="BY16" s="64"/>
      <c r="BZ16" s="64"/>
      <c r="CA16" s="64"/>
      <c r="CV16" s="75"/>
      <c r="CW16" s="75"/>
      <c r="CX16" s="75"/>
      <c r="CY16" s="72"/>
      <c r="CZ16"/>
      <c r="DA16" s="72"/>
      <c r="DB16" s="45"/>
      <c r="DC16" s="72"/>
      <c r="DD16" s="45"/>
      <c r="DE16" s="72"/>
      <c r="DF16" s="72"/>
      <c r="DG16" s="75"/>
      <c r="DH16" s="72"/>
      <c r="DI16" s="72"/>
      <c r="DJ16" s="72"/>
      <c r="DK16" s="72"/>
    </row>
    <row r="17" spans="1:115" x14ac:dyDescent="0.25">
      <c r="A17" s="15" t="s">
        <v>1</v>
      </c>
      <c r="B17" t="s">
        <v>211</v>
      </c>
      <c r="C17" t="s">
        <v>748</v>
      </c>
      <c r="D17">
        <v>2017</v>
      </c>
      <c r="E17">
        <v>9</v>
      </c>
      <c r="F17" s="31">
        <v>43010</v>
      </c>
      <c r="I17" s="39">
        <f t="shared" si="2"/>
        <v>0</v>
      </c>
      <c r="J17" t="s">
        <v>157</v>
      </c>
      <c r="K17" s="4">
        <v>0</v>
      </c>
      <c r="L17" s="4">
        <f t="shared" si="44"/>
        <v>1</v>
      </c>
      <c r="M17" s="4">
        <f>L17-L15</f>
        <v>0</v>
      </c>
      <c r="O17" s="4">
        <v>0</v>
      </c>
      <c r="P17" s="4">
        <f t="shared" si="46"/>
        <v>1</v>
      </c>
      <c r="Q17" s="4">
        <f>P17-P15</f>
        <v>0</v>
      </c>
      <c r="S17" s="4">
        <v>0</v>
      </c>
      <c r="T17" s="4">
        <f t="shared" si="48"/>
        <v>1</v>
      </c>
      <c r="U17" s="4">
        <f>T17-T15</f>
        <v>0.59677419354838712</v>
      </c>
      <c r="W17" s="4">
        <v>0</v>
      </c>
      <c r="X17" s="4">
        <f t="shared" si="50"/>
        <v>1</v>
      </c>
      <c r="Y17" s="4">
        <f>X17-X15</f>
        <v>0.31107591071409224</v>
      </c>
      <c r="AB17" s="4">
        <v>0</v>
      </c>
      <c r="AC17" s="4">
        <f t="shared" si="52"/>
        <v>1</v>
      </c>
      <c r="AD17" s="4">
        <f t="shared" si="53"/>
        <v>4.1594200133998616E-3</v>
      </c>
      <c r="AG17" s="67">
        <f t="shared" si="62"/>
        <v>1</v>
      </c>
      <c r="AH17" s="67">
        <f t="shared" si="54"/>
        <v>0</v>
      </c>
      <c r="AN17" s="4">
        <v>0</v>
      </c>
      <c r="AO17" s="4">
        <f t="shared" si="57"/>
        <v>1</v>
      </c>
      <c r="AP17" s="4">
        <f>AO17-AO15</f>
        <v>0.17245989304812837</v>
      </c>
      <c r="AR17">
        <v>1</v>
      </c>
      <c r="AS17">
        <v>0</v>
      </c>
      <c r="AT17">
        <v>0</v>
      </c>
      <c r="AU17">
        <v>0</v>
      </c>
      <c r="AV17">
        <f t="shared" si="59"/>
        <v>0</v>
      </c>
      <c r="BA17" s="4">
        <f t="shared" si="63"/>
        <v>1</v>
      </c>
      <c r="BB17" s="4">
        <f>BA17-BA15</f>
        <v>0</v>
      </c>
      <c r="BW17" s="4"/>
      <c r="BX17" s="4"/>
      <c r="BY17" s="4"/>
      <c r="BZ17" s="4"/>
      <c r="CA17" s="4"/>
      <c r="CV17" s="75"/>
      <c r="CW17" s="75"/>
      <c r="CX17" s="75"/>
      <c r="CY17" s="72"/>
      <c r="DA17" s="72"/>
      <c r="DC17" s="72"/>
      <c r="DE17" s="72"/>
      <c r="DF17" s="72"/>
      <c r="DG17" s="75"/>
      <c r="DH17" s="72"/>
      <c r="DI17" s="72"/>
      <c r="DJ17" s="72"/>
      <c r="DK17" s="72"/>
    </row>
    <row r="18" spans="1:115" x14ac:dyDescent="0.25">
      <c r="A18" s="17" t="s">
        <v>2</v>
      </c>
      <c r="B18" s="20" t="s">
        <v>468</v>
      </c>
      <c r="C18" s="20" t="s">
        <v>748</v>
      </c>
      <c r="D18" s="20">
        <v>2017</v>
      </c>
      <c r="E18" s="20">
        <v>1</v>
      </c>
      <c r="F18" s="27">
        <v>42901</v>
      </c>
      <c r="G18" s="27">
        <f t="shared" ref="G18:G26" si="64">F18</f>
        <v>42901</v>
      </c>
      <c r="H18" s="27">
        <f t="shared" ref="H18:H26" si="65">F19</f>
        <v>42915</v>
      </c>
      <c r="I18" s="20">
        <f t="shared" si="2"/>
        <v>14</v>
      </c>
      <c r="J18" s="20"/>
      <c r="K18" s="23">
        <v>20.116800000000001</v>
      </c>
      <c r="L18" s="23"/>
      <c r="M18" s="23"/>
      <c r="N18" s="23">
        <f>MIN(K18:K27)</f>
        <v>11.5824</v>
      </c>
      <c r="O18" s="23">
        <v>37.783650000000002</v>
      </c>
      <c r="P18" s="23"/>
      <c r="Q18" s="23"/>
      <c r="R18" s="23">
        <f>MIN(O18:O27)</f>
        <v>22.609490000000001</v>
      </c>
      <c r="S18" s="23">
        <v>52.120800000000003</v>
      </c>
      <c r="T18" s="23"/>
      <c r="U18" s="23"/>
      <c r="V18" s="23">
        <f>MIN(S18:S27)</f>
        <v>42.976799999999997</v>
      </c>
      <c r="W18" s="23">
        <v>124.80124499999999</v>
      </c>
      <c r="X18" s="23"/>
      <c r="Y18" s="23"/>
      <c r="Z18" s="23">
        <f>MIN(W18:W27)</f>
        <v>106.267329</v>
      </c>
      <c r="AA18" s="23"/>
      <c r="AB18" s="23">
        <v>24.059904</v>
      </c>
      <c r="AC18" s="23"/>
      <c r="AD18" s="23"/>
      <c r="AE18" s="23">
        <f>MIN(AB18:AB27)</f>
        <v>16.235609</v>
      </c>
      <c r="AF18" s="23">
        <v>1.610446404931775</v>
      </c>
      <c r="AG18" s="23"/>
      <c r="AH18" s="23"/>
      <c r="AI18" s="23"/>
      <c r="AJ18" s="23">
        <v>14.3</v>
      </c>
      <c r="AK18" s="23"/>
      <c r="AL18" s="23"/>
      <c r="AM18" s="23">
        <f>MAX(AJ18:AJ27)</f>
        <v>18.2</v>
      </c>
      <c r="AN18" s="23">
        <v>8.5399999999999991</v>
      </c>
      <c r="AO18" s="23"/>
      <c r="AP18" s="23"/>
      <c r="AQ18" s="23">
        <f>MIN(AN18:AN27)</f>
        <v>5.18</v>
      </c>
      <c r="AR18" s="20">
        <v>1</v>
      </c>
      <c r="AS18" s="20"/>
      <c r="AT18" s="20"/>
      <c r="AU18" s="20"/>
      <c r="AV18" s="20"/>
      <c r="AW18" s="20"/>
      <c r="AX18" s="20">
        <v>0</v>
      </c>
      <c r="AY18" s="20">
        <v>0</v>
      </c>
      <c r="AZ18" s="23">
        <v>8.0399999999999991</v>
      </c>
      <c r="BA18" s="23"/>
      <c r="BB18" s="23"/>
      <c r="BC18" s="23">
        <v>8.5820338983050828</v>
      </c>
      <c r="BD18" s="23"/>
      <c r="BE18" s="23"/>
      <c r="BF18" s="23"/>
      <c r="BG18" s="23">
        <v>8.93</v>
      </c>
      <c r="BH18" s="23"/>
      <c r="BI18" s="23"/>
      <c r="BJ18" s="20">
        <v>5.91</v>
      </c>
      <c r="BK18" s="20">
        <v>8.93</v>
      </c>
      <c r="BL18" s="20"/>
      <c r="BM18" s="20"/>
      <c r="BN18" s="20"/>
      <c r="BO18" s="20"/>
      <c r="BP18" s="23">
        <v>7.2240000000000002</v>
      </c>
      <c r="BQ18" s="23">
        <v>0.66070467431876601</v>
      </c>
      <c r="BR18" s="20"/>
      <c r="BS18" s="23">
        <v>7.8023349396255686</v>
      </c>
      <c r="BT18" s="23">
        <v>0.43647862165836215</v>
      </c>
      <c r="BU18" s="23">
        <v>8.3586666666666662</v>
      </c>
      <c r="BV18" s="23">
        <v>0.38131118816817089</v>
      </c>
      <c r="BW18" s="23">
        <v>14.1</v>
      </c>
      <c r="BX18" s="23">
        <v>15.735932203389826</v>
      </c>
      <c r="BY18" s="23">
        <v>16.36</v>
      </c>
      <c r="BZ18" s="23">
        <v>18.630000000000003</v>
      </c>
      <c r="CA18" s="23">
        <v>19.78</v>
      </c>
      <c r="CB18" s="20"/>
      <c r="CC18" s="20"/>
      <c r="CD18" s="20"/>
      <c r="CE18" s="20"/>
      <c r="CF18" s="20"/>
      <c r="CG18" s="20"/>
      <c r="CH18" s="20"/>
      <c r="CI18" s="20"/>
      <c r="CJ18" s="20"/>
      <c r="CK18" s="20"/>
      <c r="CL18" s="20"/>
      <c r="CM18" s="20"/>
      <c r="CN18" s="20"/>
      <c r="CO18" s="20"/>
      <c r="CP18" s="20"/>
      <c r="CQ18" s="20"/>
      <c r="CR18" s="20"/>
      <c r="CS18" s="20"/>
      <c r="CT18" s="20"/>
      <c r="CU18" s="20"/>
      <c r="CV18" s="75">
        <f t="shared" si="23"/>
        <v>0</v>
      </c>
      <c r="CW18" s="75">
        <f t="shared" ref="CW18:CW47" si="66">IF((K18&gt;2.5),1,0)</f>
        <v>1</v>
      </c>
      <c r="CX18" s="75">
        <f t="shared" ref="CX18:CX47" si="67">IF((K18&gt;5),1,0)</f>
        <v>1</v>
      </c>
      <c r="CY18" s="72">
        <f>IF((K18&gt;5)*AND(BC18&gt;=3),1,0)</f>
        <v>1</v>
      </c>
      <c r="CZ18">
        <f t="shared" si="25"/>
        <v>0</v>
      </c>
      <c r="DA18" s="72">
        <f t="shared" si="26"/>
        <v>1</v>
      </c>
      <c r="DB18" s="45">
        <f t="shared" si="27"/>
        <v>0</v>
      </c>
      <c r="DC18" s="72">
        <f t="shared" si="28"/>
        <v>1</v>
      </c>
      <c r="DD18" s="45">
        <f t="shared" si="29"/>
        <v>0</v>
      </c>
      <c r="DE18" s="72">
        <f t="shared" ref="DE18:DE47" si="68">IF((K18&gt;2.5)*AND(BC18&lt;4.5),1,0)</f>
        <v>0</v>
      </c>
      <c r="DF18" s="72">
        <f t="shared" ref="DF18:DF47" si="69">IF((K18&gt;2.5)*AND(BC18&lt;6),1,0)</f>
        <v>0</v>
      </c>
      <c r="DG18" s="75">
        <f t="shared" ref="DG18:DG47" si="70">IF((K18&lt;5),1,0)</f>
        <v>0</v>
      </c>
      <c r="DH18" s="72">
        <f t="shared" ref="DH18:DH47" si="71">IF((K18&lt;5)*AND(BC18&lt;4.5),1,0)</f>
        <v>0</v>
      </c>
      <c r="DI18" s="72">
        <f t="shared" ref="DI18:DI47" si="72">IF((K18&lt;5)*AND(BC18&lt;6),1,0)</f>
        <v>0</v>
      </c>
      <c r="DJ18" s="72">
        <f t="shared" si="30"/>
        <v>0</v>
      </c>
      <c r="DK18" s="72">
        <f t="shared" si="31"/>
        <v>0</v>
      </c>
    </row>
    <row r="19" spans="1:115" x14ac:dyDescent="0.25">
      <c r="A19" s="19" t="s">
        <v>2</v>
      </c>
      <c r="B19" s="18" t="s">
        <v>468</v>
      </c>
      <c r="C19" s="18" t="s">
        <v>748</v>
      </c>
      <c r="D19" s="18">
        <v>2017</v>
      </c>
      <c r="E19" s="18">
        <v>2</v>
      </c>
      <c r="F19" s="28">
        <v>42915</v>
      </c>
      <c r="G19" s="28">
        <f t="shared" si="64"/>
        <v>42915</v>
      </c>
      <c r="H19" s="28">
        <f t="shared" si="65"/>
        <v>42927</v>
      </c>
      <c r="I19" s="18">
        <f t="shared" si="2"/>
        <v>12</v>
      </c>
      <c r="J19" s="18" t="s">
        <v>154</v>
      </c>
      <c r="K19" s="22">
        <v>18.5928</v>
      </c>
      <c r="L19" s="22">
        <f t="shared" ref="L19:L27" si="73">($K$18-K19)/MAX($K$18:$K$27)</f>
        <v>7.5757575757575801E-2</v>
      </c>
      <c r="M19" s="22">
        <f t="shared" ref="M19:M27" si="74">L19-L18</f>
        <v>7.5757575757575801E-2</v>
      </c>
      <c r="N19" s="22"/>
      <c r="O19" s="22">
        <v>37.480165</v>
      </c>
      <c r="P19" s="22">
        <f t="shared" ref="P19:P27" si="75">(MAX($O$18:$O$27)-O19)/MAX($O$18:$O$27)</f>
        <v>8.032177939399766E-3</v>
      </c>
      <c r="Q19" s="22">
        <f t="shared" ref="Q19:Q27" si="76">P19-P18</f>
        <v>8.032177939399766E-3</v>
      </c>
      <c r="R19" s="22"/>
      <c r="S19" s="22">
        <v>48.768000000000001</v>
      </c>
      <c r="T19" s="22">
        <f t="shared" ref="T19:T27" si="77">(MAX($S$18:$S$27)-S19)/MAX($S$18:$S$27)</f>
        <v>6.4327485380116997E-2</v>
      </c>
      <c r="U19" s="22">
        <f t="shared" ref="U19:U27" si="78">T19-T18</f>
        <v>6.4327485380116997E-2</v>
      </c>
      <c r="V19" s="22"/>
      <c r="W19" s="22">
        <v>122.752269</v>
      </c>
      <c r="X19" s="22">
        <f t="shared" ref="X19:X27" si="79">(MAX($W$18:$W$27)-W19)/MAX($W$18:$W$27)</f>
        <v>1.6417913138606879E-2</v>
      </c>
      <c r="Y19" s="22">
        <f t="shared" ref="Y19:Y27" si="80">X19-X18</f>
        <v>1.6417913138606879E-2</v>
      </c>
      <c r="Z19" s="22"/>
      <c r="AA19" s="22"/>
      <c r="AB19" s="22">
        <v>22.916594</v>
      </c>
      <c r="AC19" s="22">
        <f t="shared" ref="AC19:AC27" si="81">(MAX($AB$18:$AB$27)-AB19)/MAX($AB$18:$AB$27)</f>
        <v>4.7519308472718742E-2</v>
      </c>
      <c r="AD19" s="22">
        <f t="shared" ref="AD19:AD27" si="82">AC19-AC18</f>
        <v>4.7519308472718742E-2</v>
      </c>
      <c r="AE19" s="22"/>
      <c r="AF19" s="22"/>
      <c r="AG19" s="22"/>
      <c r="AH19" s="22"/>
      <c r="AI19" s="22"/>
      <c r="AJ19" s="22">
        <v>17.2</v>
      </c>
      <c r="AK19" s="22">
        <f t="shared" ref="AK19:AK27" si="83">(MAX($AJ$18:$AJ$27)-AJ19)/MAX($AJ$18:$AJ$27)</f>
        <v>5.4945054945054944E-2</v>
      </c>
      <c r="AL19" s="22">
        <f t="shared" ref="AL19:AL27" si="84">AK19-AK18</f>
        <v>5.4945054945054944E-2</v>
      </c>
      <c r="AM19" s="22"/>
      <c r="AN19" s="22">
        <v>8.83</v>
      </c>
      <c r="AO19" s="22">
        <f t="shared" ref="AO19:AO27" si="85">(MAX($AN$18:$AN$27)-AN19)/MAX($AN$18:$AN$27)</f>
        <v>0</v>
      </c>
      <c r="AP19" s="22">
        <f t="shared" ref="AP19:AP27" si="86">AO19-AO18</f>
        <v>0</v>
      </c>
      <c r="AQ19" s="22"/>
      <c r="AR19" s="18">
        <v>2</v>
      </c>
      <c r="AS19" s="18">
        <v>126</v>
      </c>
      <c r="AT19" s="18">
        <v>15</v>
      </c>
      <c r="AU19" s="18">
        <v>4</v>
      </c>
      <c r="AV19" s="18">
        <f t="shared" ref="AV19:AV27" si="87">SUM(AS19,AT19,AU19)</f>
        <v>145</v>
      </c>
      <c r="AW19" s="18"/>
      <c r="AX19" s="18">
        <v>0</v>
      </c>
      <c r="AY19" s="18">
        <v>0</v>
      </c>
      <c r="AZ19" s="22">
        <v>7.93</v>
      </c>
      <c r="BA19" s="22">
        <f>(MAX($AZ$18:$AZ$27)-AZ19)/MAX($AZ$18:$AZ$27)</f>
        <v>1.3681592039800926E-2</v>
      </c>
      <c r="BB19" s="22">
        <f t="shared" ref="BB19:BB27" si="88">BA19-BA18</f>
        <v>1.3681592039800926E-2</v>
      </c>
      <c r="BC19" s="22">
        <v>8.2655208333333317</v>
      </c>
      <c r="BD19" s="22">
        <f>(MAX($BC$18:$BC$27)-BC19)/MAX($BC$18:$BC$27)</f>
        <v>3.6880891956656239E-2</v>
      </c>
      <c r="BE19" s="22">
        <f t="shared" ref="BE19:BE27" si="89">BD19-BD18</f>
        <v>3.6880891956656239E-2</v>
      </c>
      <c r="BF19" s="22"/>
      <c r="BG19" s="22">
        <v>8.93</v>
      </c>
      <c r="BH19" s="22">
        <f>(MAX($BG$18:$BG$27)-BG19)/MAX($BG$18:$BG$27)</f>
        <v>0.19910313901345297</v>
      </c>
      <c r="BI19" s="22">
        <f t="shared" ref="BI19:BI27" si="90">BH19-BH18</f>
        <v>0.19910313901345297</v>
      </c>
      <c r="BJ19" s="18">
        <v>7.04</v>
      </c>
      <c r="BK19" s="18">
        <v>8.93</v>
      </c>
      <c r="BL19" s="18"/>
      <c r="BM19" s="18"/>
      <c r="BN19" s="18"/>
      <c r="BO19" s="18"/>
      <c r="BP19" s="22">
        <v>7.4961538461538471</v>
      </c>
      <c r="BQ19" s="22">
        <v>0.34050953813679002</v>
      </c>
      <c r="BR19" s="18"/>
      <c r="BS19" s="22">
        <v>7.9684024007038703</v>
      </c>
      <c r="BT19" s="22">
        <v>0.32240293432393996</v>
      </c>
      <c r="BU19" s="22">
        <v>8.6323076923076929</v>
      </c>
      <c r="BV19" s="22">
        <v>0.2869241080616653</v>
      </c>
      <c r="BW19" s="22">
        <v>15.4</v>
      </c>
      <c r="BX19" s="22">
        <v>16.534166666666664</v>
      </c>
      <c r="BY19" s="22">
        <v>17.66</v>
      </c>
      <c r="BZ19" s="22">
        <v>17.443541666666672</v>
      </c>
      <c r="CA19" s="22">
        <v>18.739999999999998</v>
      </c>
      <c r="CB19" s="18"/>
      <c r="CC19" s="18"/>
      <c r="CD19" s="18"/>
      <c r="CE19" s="18"/>
      <c r="CF19" s="18"/>
      <c r="CG19" s="18"/>
      <c r="CH19" s="18"/>
      <c r="CI19" s="18"/>
      <c r="CJ19" s="18"/>
      <c r="CK19" s="18"/>
      <c r="CL19" s="18"/>
      <c r="CM19" s="18"/>
      <c r="CN19" s="18"/>
      <c r="CO19" s="18"/>
      <c r="CP19" s="18"/>
      <c r="CQ19" s="18"/>
      <c r="CR19" s="18"/>
      <c r="CS19" s="18"/>
      <c r="CT19" s="18"/>
      <c r="CU19" s="18"/>
      <c r="CV19" s="75">
        <f t="shared" si="23"/>
        <v>0</v>
      </c>
      <c r="CW19" s="75">
        <f t="shared" si="66"/>
        <v>1</v>
      </c>
      <c r="CX19" s="75">
        <f t="shared" si="67"/>
        <v>1</v>
      </c>
      <c r="CY19" s="72">
        <f t="shared" ref="CY19:CY47" si="91">IF((K19&gt;5)*AND(BC19&gt;=3),1,0)</f>
        <v>1</v>
      </c>
      <c r="CZ19">
        <f t="shared" si="25"/>
        <v>0</v>
      </c>
      <c r="DA19" s="72">
        <f t="shared" si="26"/>
        <v>1</v>
      </c>
      <c r="DB19" s="45">
        <f t="shared" si="27"/>
        <v>0</v>
      </c>
      <c r="DC19" s="72">
        <f t="shared" si="28"/>
        <v>1</v>
      </c>
      <c r="DD19" s="45">
        <f t="shared" si="29"/>
        <v>0</v>
      </c>
      <c r="DE19" s="72">
        <f t="shared" si="68"/>
        <v>0</v>
      </c>
      <c r="DF19" s="72">
        <f t="shared" si="69"/>
        <v>0</v>
      </c>
      <c r="DG19" s="75">
        <f t="shared" si="70"/>
        <v>0</v>
      </c>
      <c r="DH19" s="72">
        <f t="shared" si="71"/>
        <v>0</v>
      </c>
      <c r="DI19" s="72">
        <f t="shared" si="72"/>
        <v>0</v>
      </c>
      <c r="DJ19" s="72">
        <f t="shared" si="30"/>
        <v>0</v>
      </c>
      <c r="DK19" s="72">
        <f t="shared" si="31"/>
        <v>0</v>
      </c>
    </row>
    <row r="20" spans="1:115" x14ac:dyDescent="0.25">
      <c r="A20" s="19" t="s">
        <v>2</v>
      </c>
      <c r="B20" s="18" t="s">
        <v>468</v>
      </c>
      <c r="C20" s="18" t="s">
        <v>748</v>
      </c>
      <c r="D20" s="18">
        <v>2017</v>
      </c>
      <c r="E20" s="18">
        <v>3</v>
      </c>
      <c r="F20" s="28">
        <v>42927</v>
      </c>
      <c r="G20" s="28">
        <f t="shared" si="64"/>
        <v>42927</v>
      </c>
      <c r="H20" s="28">
        <f t="shared" si="65"/>
        <v>42941</v>
      </c>
      <c r="I20" s="18">
        <f t="shared" si="2"/>
        <v>14</v>
      </c>
      <c r="J20" s="18" t="s">
        <v>154</v>
      </c>
      <c r="K20" s="22">
        <v>15.5448</v>
      </c>
      <c r="L20" s="22">
        <f t="shared" si="73"/>
        <v>0.22727272727272729</v>
      </c>
      <c r="M20" s="22">
        <f t="shared" si="74"/>
        <v>0.15151515151515149</v>
      </c>
      <c r="N20" s="22"/>
      <c r="O20" s="22">
        <v>34.141852999999998</v>
      </c>
      <c r="P20" s="22">
        <f t="shared" si="75"/>
        <v>9.6385526543888794E-2</v>
      </c>
      <c r="Q20" s="22">
        <f t="shared" si="76"/>
        <v>8.8353348604489026E-2</v>
      </c>
      <c r="R20" s="22"/>
      <c r="S20" s="22">
        <v>49.987200000000001</v>
      </c>
      <c r="T20" s="22">
        <f t="shared" si="77"/>
        <v>4.0935672514619909E-2</v>
      </c>
      <c r="U20" s="22">
        <f t="shared" si="78"/>
        <v>-2.3391812865497089E-2</v>
      </c>
      <c r="V20" s="22"/>
      <c r="W20" s="22">
        <v>119.21313000000001</v>
      </c>
      <c r="X20" s="22">
        <f t="shared" si="79"/>
        <v>4.4776115815190691E-2</v>
      </c>
      <c r="Y20" s="22">
        <f t="shared" si="80"/>
        <v>2.8358202676583812E-2</v>
      </c>
      <c r="Z20" s="22"/>
      <c r="AA20" s="22"/>
      <c r="AB20" s="22">
        <v>21.211209</v>
      </c>
      <c r="AC20" s="22">
        <f t="shared" si="81"/>
        <v>0.11840009835450713</v>
      </c>
      <c r="AD20" s="22">
        <f t="shared" si="82"/>
        <v>7.0880789881788392E-2</v>
      </c>
      <c r="AE20" s="22"/>
      <c r="AF20" s="22"/>
      <c r="AG20" s="22"/>
      <c r="AH20" s="22"/>
      <c r="AI20" s="22"/>
      <c r="AJ20" s="22">
        <v>18.2</v>
      </c>
      <c r="AK20" s="22">
        <f t="shared" si="83"/>
        <v>0</v>
      </c>
      <c r="AL20" s="22">
        <f t="shared" si="84"/>
        <v>-5.4945054945054944E-2</v>
      </c>
      <c r="AM20" s="22"/>
      <c r="AN20" s="22">
        <v>8.2100000000000009</v>
      </c>
      <c r="AO20" s="22">
        <f t="shared" si="85"/>
        <v>7.0215175537938754E-2</v>
      </c>
      <c r="AP20" s="22">
        <f t="shared" si="86"/>
        <v>7.0215175537938754E-2</v>
      </c>
      <c r="AQ20" s="22"/>
      <c r="AR20" s="18">
        <v>2</v>
      </c>
      <c r="AS20" s="18">
        <v>78</v>
      </c>
      <c r="AT20" s="18">
        <v>34</v>
      </c>
      <c r="AU20" s="18">
        <v>0</v>
      </c>
      <c r="AV20" s="18">
        <f t="shared" si="87"/>
        <v>112</v>
      </c>
      <c r="AW20" s="18"/>
      <c r="AX20" s="18">
        <v>0</v>
      </c>
      <c r="AY20" s="18">
        <v>0</v>
      </c>
      <c r="AZ20" s="22">
        <v>6.77</v>
      </c>
      <c r="BA20" s="22">
        <f t="shared" ref="BA20:BA27" si="92">(MAX($AZ$18:$AZ$27)-AZ20)/MAX($AZ$18:$AZ$27)</f>
        <v>0.1579601990049751</v>
      </c>
      <c r="BB20" s="22">
        <f t="shared" si="88"/>
        <v>0.14427860696517417</v>
      </c>
      <c r="BC20" s="22">
        <v>7.5252083333333326</v>
      </c>
      <c r="BD20" s="22">
        <f t="shared" ref="BD20:BD27" si="93">(MAX($BC$18:$BC$27)-BC20)/MAX($BC$18:$BC$27)</f>
        <v>0.1231439513633789</v>
      </c>
      <c r="BE20" s="22">
        <f t="shared" si="89"/>
        <v>8.6263059406722659E-2</v>
      </c>
      <c r="BF20" s="22"/>
      <c r="BG20" s="22">
        <v>8.33</v>
      </c>
      <c r="BH20" s="22">
        <f t="shared" ref="BH20:BH27" si="94">(MAX($BG$18:$BG$27)-BG20)/MAX($BG$18:$BG$27)</f>
        <v>0.25291479820627805</v>
      </c>
      <c r="BI20" s="22">
        <f t="shared" si="90"/>
        <v>5.3811659192825073E-2</v>
      </c>
      <c r="BJ20" s="18">
        <v>4.9000000000000004</v>
      </c>
      <c r="BK20" s="18">
        <v>8.35</v>
      </c>
      <c r="BL20" s="18"/>
      <c r="BM20" s="18"/>
      <c r="BN20" s="18"/>
      <c r="BO20" s="18"/>
      <c r="BP20" s="22">
        <v>6.0915384615384616</v>
      </c>
      <c r="BQ20" s="22">
        <v>0.54891003108179948</v>
      </c>
      <c r="BR20" s="18"/>
      <c r="BS20" s="22">
        <v>6.9810025925925938</v>
      </c>
      <c r="BT20" s="22">
        <v>0.35225549915311155</v>
      </c>
      <c r="BU20" s="22">
        <v>7.78</v>
      </c>
      <c r="BV20" s="22">
        <v>0.29448259710889535</v>
      </c>
      <c r="BW20" s="22">
        <v>16.079999999999998</v>
      </c>
      <c r="BX20" s="22">
        <v>17.224999999999994</v>
      </c>
      <c r="BY20" s="22">
        <v>18.22</v>
      </c>
      <c r="BZ20" s="22">
        <v>17.909791666666667</v>
      </c>
      <c r="CA20" s="22">
        <v>19.18</v>
      </c>
      <c r="CB20" s="18"/>
      <c r="CC20" s="18"/>
      <c r="CD20" s="18"/>
      <c r="CE20" s="18"/>
      <c r="CF20" s="18"/>
      <c r="CG20" s="18"/>
      <c r="CH20" s="18"/>
      <c r="CI20" s="18"/>
      <c r="CJ20" s="18"/>
      <c r="CK20" s="18"/>
      <c r="CL20" s="18"/>
      <c r="CM20" s="18"/>
      <c r="CN20" s="18"/>
      <c r="CO20" s="18"/>
      <c r="CP20" s="18"/>
      <c r="CQ20" s="18"/>
      <c r="CR20" s="18"/>
      <c r="CS20" s="18"/>
      <c r="CT20" s="18"/>
      <c r="CU20" s="18"/>
      <c r="CV20" s="75">
        <f t="shared" si="23"/>
        <v>0</v>
      </c>
      <c r="CW20" s="75">
        <f t="shared" si="66"/>
        <v>1</v>
      </c>
      <c r="CX20" s="75">
        <f t="shared" si="67"/>
        <v>1</v>
      </c>
      <c r="CY20" s="72">
        <f t="shared" si="91"/>
        <v>1</v>
      </c>
      <c r="CZ20">
        <f t="shared" si="25"/>
        <v>0</v>
      </c>
      <c r="DA20" s="72">
        <f t="shared" si="26"/>
        <v>1</v>
      </c>
      <c r="DB20" s="45">
        <f t="shared" si="27"/>
        <v>0</v>
      </c>
      <c r="DC20" s="72">
        <f t="shared" si="28"/>
        <v>1</v>
      </c>
      <c r="DD20" s="45">
        <f t="shared" si="29"/>
        <v>0</v>
      </c>
      <c r="DE20" s="72">
        <f t="shared" si="68"/>
        <v>0</v>
      </c>
      <c r="DF20" s="72">
        <f t="shared" si="69"/>
        <v>0</v>
      </c>
      <c r="DG20" s="75">
        <f t="shared" si="70"/>
        <v>0</v>
      </c>
      <c r="DH20" s="72">
        <f t="shared" si="71"/>
        <v>0</v>
      </c>
      <c r="DI20" s="72">
        <f t="shared" si="72"/>
        <v>0</v>
      </c>
      <c r="DJ20" s="72">
        <f t="shared" si="30"/>
        <v>0</v>
      </c>
      <c r="DK20" s="72">
        <f t="shared" si="31"/>
        <v>0</v>
      </c>
    </row>
    <row r="21" spans="1:115" x14ac:dyDescent="0.25">
      <c r="A21" s="19" t="s">
        <v>2</v>
      </c>
      <c r="B21" s="18" t="s">
        <v>468</v>
      </c>
      <c r="C21" s="18" t="s">
        <v>748</v>
      </c>
      <c r="D21" s="18">
        <v>2017</v>
      </c>
      <c r="E21" s="18">
        <v>4</v>
      </c>
      <c r="F21" s="28">
        <v>42941</v>
      </c>
      <c r="G21" s="28">
        <f t="shared" si="64"/>
        <v>42941</v>
      </c>
      <c r="H21" s="28">
        <f t="shared" si="65"/>
        <v>42955</v>
      </c>
      <c r="I21" s="18">
        <f t="shared" si="2"/>
        <v>14</v>
      </c>
      <c r="J21" s="18" t="s">
        <v>154</v>
      </c>
      <c r="K21" s="22">
        <v>15.5448</v>
      </c>
      <c r="L21" s="22">
        <f t="shared" si="73"/>
        <v>0.22727272727272729</v>
      </c>
      <c r="M21" s="22">
        <f t="shared" si="74"/>
        <v>0</v>
      </c>
      <c r="N21" s="22"/>
      <c r="O21" s="22">
        <v>29.589606</v>
      </c>
      <c r="P21" s="22">
        <f t="shared" si="75"/>
        <v>0.21686745457360529</v>
      </c>
      <c r="Q21" s="22">
        <f t="shared" si="76"/>
        <v>0.1204819280297165</v>
      </c>
      <c r="R21" s="22"/>
      <c r="S21" s="22">
        <v>48.768000000000001</v>
      </c>
      <c r="T21" s="22">
        <f t="shared" si="77"/>
        <v>6.4327485380116997E-2</v>
      </c>
      <c r="U21" s="22">
        <f t="shared" si="78"/>
        <v>2.3391812865497089E-2</v>
      </c>
      <c r="V21" s="22"/>
      <c r="W21" s="22">
        <v>117.53669499999999</v>
      </c>
      <c r="X21" s="22">
        <f t="shared" si="79"/>
        <v>5.8208954566118312E-2</v>
      </c>
      <c r="Y21" s="22">
        <f t="shared" si="80"/>
        <v>1.3432838750927621E-2</v>
      </c>
      <c r="Z21" s="22"/>
      <c r="AA21" s="22"/>
      <c r="AB21" s="22">
        <v>20.062079000000001</v>
      </c>
      <c r="AC21" s="22">
        <f t="shared" si="81"/>
        <v>0.16616130305424323</v>
      </c>
      <c r="AD21" s="22">
        <f t="shared" si="82"/>
        <v>4.7761204699736104E-2</v>
      </c>
      <c r="AE21" s="22"/>
      <c r="AF21" s="22">
        <v>0.4810979855903747</v>
      </c>
      <c r="AG21" s="22">
        <f t="shared" ref="AG21:AG27" si="95">(MAX($AF$18:$AF$27)-AF21)/MAX($AF$18:$AF$27)</f>
        <v>0.70126420592633387</v>
      </c>
      <c r="AH21" s="22">
        <f t="shared" si="54"/>
        <v>0.70126420592633387</v>
      </c>
      <c r="AI21" s="22"/>
      <c r="AJ21" s="22">
        <v>17.600000000000001</v>
      </c>
      <c r="AK21" s="22">
        <f t="shared" si="83"/>
        <v>3.296703296703285E-2</v>
      </c>
      <c r="AL21" s="22">
        <f t="shared" si="84"/>
        <v>3.296703296703285E-2</v>
      </c>
      <c r="AM21" s="22"/>
      <c r="AN21" s="22">
        <v>7.57</v>
      </c>
      <c r="AO21" s="22">
        <f t="shared" si="85"/>
        <v>0.14269535673839182</v>
      </c>
      <c r="AP21" s="22">
        <f t="shared" si="86"/>
        <v>7.2480181200453062E-2</v>
      </c>
      <c r="AQ21" s="22"/>
      <c r="AR21" s="18">
        <v>2</v>
      </c>
      <c r="AS21" s="18">
        <v>66</v>
      </c>
      <c r="AT21" s="18">
        <v>12</v>
      </c>
      <c r="AU21" s="18">
        <v>0</v>
      </c>
      <c r="AV21" s="18">
        <f t="shared" si="87"/>
        <v>78</v>
      </c>
      <c r="AW21" s="18"/>
      <c r="AX21" s="18">
        <v>0</v>
      </c>
      <c r="AY21" s="18">
        <v>0</v>
      </c>
      <c r="AZ21" s="22">
        <v>5.91</v>
      </c>
      <c r="BA21" s="22">
        <f t="shared" si="92"/>
        <v>0.26492537313432829</v>
      </c>
      <c r="BB21" s="22">
        <f t="shared" si="88"/>
        <v>0.10696517412935319</v>
      </c>
      <c r="BC21" s="22">
        <v>6.9889583333333318</v>
      </c>
      <c r="BD21" s="22">
        <f t="shared" si="93"/>
        <v>0.1856291391818409</v>
      </c>
      <c r="BE21" s="22">
        <f t="shared" si="89"/>
        <v>6.2485187818462004E-2</v>
      </c>
      <c r="BF21" s="22"/>
      <c r="BG21" s="22">
        <v>7.59</v>
      </c>
      <c r="BH21" s="22">
        <f t="shared" si="94"/>
        <v>0.31928251121076234</v>
      </c>
      <c r="BI21" s="22">
        <f t="shared" si="90"/>
        <v>6.6367713004484297E-2</v>
      </c>
      <c r="BJ21" s="18">
        <v>2.4</v>
      </c>
      <c r="BK21" s="18">
        <v>8.3699999999999992</v>
      </c>
      <c r="BL21" s="18"/>
      <c r="BM21" s="18"/>
      <c r="BN21" s="18"/>
      <c r="BO21" s="18"/>
      <c r="BP21" s="22">
        <v>4.5953333333333335</v>
      </c>
      <c r="BQ21" s="22">
        <v>1.1971792773942489</v>
      </c>
      <c r="BR21" s="18"/>
      <c r="BS21" s="22">
        <v>6.5885688476013922</v>
      </c>
      <c r="BT21" s="22">
        <v>0.63668373912521692</v>
      </c>
      <c r="BU21" s="22">
        <v>7.8446666666666669</v>
      </c>
      <c r="BV21" s="22">
        <v>0.32594205347303995</v>
      </c>
      <c r="BW21" s="22">
        <v>15.96</v>
      </c>
      <c r="BX21" s="22">
        <v>16.814375000000002</v>
      </c>
      <c r="BY21" s="22">
        <v>17.82</v>
      </c>
      <c r="BZ21" s="22">
        <v>17.450434782608703</v>
      </c>
      <c r="CA21" s="22">
        <v>18.420000000000002</v>
      </c>
      <c r="CB21" s="18"/>
      <c r="CC21" s="18"/>
      <c r="CD21" s="18"/>
      <c r="CE21" s="18"/>
      <c r="CF21" s="18"/>
      <c r="CG21" s="18"/>
      <c r="CH21" s="18"/>
      <c r="CI21" s="18"/>
      <c r="CJ21" s="18"/>
      <c r="CK21" s="18"/>
      <c r="CL21" s="18"/>
      <c r="CM21" s="18"/>
      <c r="CN21" s="18"/>
      <c r="CO21" s="18"/>
      <c r="CP21" s="18"/>
      <c r="CQ21" s="18"/>
      <c r="CR21" s="18"/>
      <c r="CS21" s="18"/>
      <c r="CT21" s="18"/>
      <c r="CU21" s="18"/>
      <c r="CV21" s="75">
        <f t="shared" si="23"/>
        <v>0</v>
      </c>
      <c r="CW21" s="75">
        <f t="shared" si="66"/>
        <v>1</v>
      </c>
      <c r="CX21" s="75">
        <f t="shared" si="67"/>
        <v>1</v>
      </c>
      <c r="CY21" s="72">
        <f t="shared" si="91"/>
        <v>1</v>
      </c>
      <c r="CZ21">
        <f t="shared" si="25"/>
        <v>0</v>
      </c>
      <c r="DA21" s="72">
        <f t="shared" si="26"/>
        <v>1</v>
      </c>
      <c r="DB21" s="45">
        <f t="shared" si="27"/>
        <v>0</v>
      </c>
      <c r="DC21" s="72">
        <f t="shared" si="28"/>
        <v>1</v>
      </c>
      <c r="DD21" s="45">
        <f t="shared" si="29"/>
        <v>0</v>
      </c>
      <c r="DE21" s="72">
        <f t="shared" si="68"/>
        <v>0</v>
      </c>
      <c r="DF21" s="72">
        <f t="shared" si="69"/>
        <v>0</v>
      </c>
      <c r="DG21" s="75">
        <f t="shared" si="70"/>
        <v>0</v>
      </c>
      <c r="DH21" s="72">
        <f t="shared" si="71"/>
        <v>0</v>
      </c>
      <c r="DI21" s="72">
        <f t="shared" si="72"/>
        <v>0</v>
      </c>
      <c r="DJ21" s="72">
        <f t="shared" si="30"/>
        <v>0</v>
      </c>
      <c r="DK21" s="72">
        <f t="shared" si="31"/>
        <v>0</v>
      </c>
    </row>
    <row r="22" spans="1:115" x14ac:dyDescent="0.25">
      <c r="A22" s="19" t="s">
        <v>2</v>
      </c>
      <c r="B22" s="18" t="s">
        <v>468</v>
      </c>
      <c r="C22" s="18" t="s">
        <v>748</v>
      </c>
      <c r="D22" s="18">
        <v>2017</v>
      </c>
      <c r="E22" s="18">
        <v>5</v>
      </c>
      <c r="F22" s="28">
        <v>42955</v>
      </c>
      <c r="G22" s="28">
        <f t="shared" si="64"/>
        <v>42955</v>
      </c>
      <c r="H22" s="28">
        <f t="shared" si="65"/>
        <v>42969</v>
      </c>
      <c r="I22" s="18">
        <f t="shared" si="2"/>
        <v>14</v>
      </c>
      <c r="J22" s="18" t="s">
        <v>154</v>
      </c>
      <c r="K22" s="22">
        <v>14.3256</v>
      </c>
      <c r="L22" s="22">
        <f t="shared" si="73"/>
        <v>0.28787878787878796</v>
      </c>
      <c r="M22" s="22">
        <f t="shared" si="74"/>
        <v>6.0606060606060663E-2</v>
      </c>
      <c r="N22" s="22"/>
      <c r="O22" s="22">
        <v>28.982635999999999</v>
      </c>
      <c r="P22" s="22">
        <f t="shared" si="75"/>
        <v>0.23293181045240471</v>
      </c>
      <c r="Q22" s="22">
        <f t="shared" si="76"/>
        <v>1.6064355878799425E-2</v>
      </c>
      <c r="R22" s="22"/>
      <c r="S22" s="22">
        <v>48.768000000000001</v>
      </c>
      <c r="T22" s="22">
        <f t="shared" si="77"/>
        <v>6.4327485380116997E-2</v>
      </c>
      <c r="U22" s="22">
        <f t="shared" si="78"/>
        <v>0</v>
      </c>
      <c r="V22" s="22"/>
      <c r="W22" s="22">
        <v>116.419072</v>
      </c>
      <c r="X22" s="22">
        <f t="shared" si="79"/>
        <v>6.7164177729156421E-2</v>
      </c>
      <c r="Y22" s="22">
        <f t="shared" si="80"/>
        <v>8.9552231630381091E-3</v>
      </c>
      <c r="Z22" s="22"/>
      <c r="AA22" s="22"/>
      <c r="AB22" s="22">
        <v>20.181804</v>
      </c>
      <c r="AC22" s="22">
        <f t="shared" si="81"/>
        <v>0.16118518178626148</v>
      </c>
      <c r="AD22" s="22">
        <f t="shared" si="82"/>
        <v>-4.9761212679817479E-3</v>
      </c>
      <c r="AE22" s="22"/>
      <c r="AF22" s="22">
        <v>0.36145534005533486</v>
      </c>
      <c r="AG22" s="22">
        <f t="shared" si="95"/>
        <v>0.77555580927845436</v>
      </c>
      <c r="AH22" s="22">
        <f t="shared" si="54"/>
        <v>7.4291603352120483E-2</v>
      </c>
      <c r="AI22" s="22"/>
      <c r="AJ22" s="22">
        <v>16.100000000000001</v>
      </c>
      <c r="AK22" s="22">
        <f t="shared" si="83"/>
        <v>0.11538461538461527</v>
      </c>
      <c r="AL22" s="22">
        <f t="shared" si="84"/>
        <v>8.2417582417582416E-2</v>
      </c>
      <c r="AM22" s="22"/>
      <c r="AN22" s="22">
        <v>7.03</v>
      </c>
      <c r="AO22" s="22">
        <f t="shared" si="85"/>
        <v>0.20385050962627405</v>
      </c>
      <c r="AP22" s="22">
        <f t="shared" si="86"/>
        <v>6.115515288788223E-2</v>
      </c>
      <c r="AQ22" s="22"/>
      <c r="AR22" s="18">
        <v>1</v>
      </c>
      <c r="AS22" s="18">
        <v>56</v>
      </c>
      <c r="AT22" s="18">
        <v>8</v>
      </c>
      <c r="AU22" s="18">
        <v>0</v>
      </c>
      <c r="AV22" s="18">
        <f t="shared" si="87"/>
        <v>64</v>
      </c>
      <c r="AW22" s="18"/>
      <c r="AX22" s="18">
        <v>0</v>
      </c>
      <c r="AY22" s="18">
        <v>0</v>
      </c>
      <c r="AZ22" s="22">
        <v>4.7699999999999996</v>
      </c>
      <c r="BA22" s="22">
        <f t="shared" si="92"/>
        <v>0.40671641791044777</v>
      </c>
      <c r="BB22" s="22">
        <f t="shared" si="88"/>
        <v>0.14179104477611948</v>
      </c>
      <c r="BC22" s="22">
        <v>7.3067708333333314</v>
      </c>
      <c r="BD22" s="22">
        <f t="shared" si="93"/>
        <v>0.14859683381390637</v>
      </c>
      <c r="BE22" s="22">
        <f t="shared" si="89"/>
        <v>-3.7032305367934532E-2</v>
      </c>
      <c r="BF22" s="22"/>
      <c r="BG22" s="22">
        <v>8.57</v>
      </c>
      <c r="BH22" s="22">
        <f t="shared" si="94"/>
        <v>0.23139013452914797</v>
      </c>
      <c r="BI22" s="22">
        <f t="shared" si="90"/>
        <v>-8.789237668161437E-2</v>
      </c>
      <c r="BJ22" s="18">
        <v>0.77</v>
      </c>
      <c r="BK22" s="18">
        <v>8.76</v>
      </c>
      <c r="BL22" s="18"/>
      <c r="BM22" s="18"/>
      <c r="BN22" s="18"/>
      <c r="BO22" s="18"/>
      <c r="BP22" s="22">
        <v>3.4023076923076925</v>
      </c>
      <c r="BQ22" s="22">
        <v>2.034344011114039</v>
      </c>
      <c r="BR22" s="18"/>
      <c r="BS22" s="22">
        <v>6.092422809711862</v>
      </c>
      <c r="BT22" s="22">
        <v>1.0259290986686176</v>
      </c>
      <c r="BU22" s="22">
        <v>8.0886666666666667</v>
      </c>
      <c r="BV22" s="22">
        <v>0.39508423855622937</v>
      </c>
      <c r="BW22" s="22">
        <v>15.96</v>
      </c>
      <c r="BX22" s="22">
        <v>16.731875000000006</v>
      </c>
      <c r="BY22" s="22">
        <v>17.88</v>
      </c>
      <c r="BZ22" s="22">
        <v>17.21169811320755</v>
      </c>
      <c r="CA22" s="22">
        <v>18.16</v>
      </c>
      <c r="CB22" s="18"/>
      <c r="CC22" s="18"/>
      <c r="CD22" s="18"/>
      <c r="CE22" s="18"/>
      <c r="CF22" s="18"/>
      <c r="CG22" s="18"/>
      <c r="CH22" s="18"/>
      <c r="CI22" s="18"/>
      <c r="CJ22" s="18"/>
      <c r="CK22" s="18"/>
      <c r="CL22" s="18"/>
      <c r="CM22" s="18"/>
      <c r="CN22" s="18"/>
      <c r="CO22" s="18"/>
      <c r="CP22" s="18"/>
      <c r="CQ22" s="18"/>
      <c r="CR22" s="18"/>
      <c r="CS22" s="18"/>
      <c r="CT22" s="18"/>
      <c r="CU22" s="18"/>
      <c r="CV22" s="75">
        <f t="shared" si="23"/>
        <v>0</v>
      </c>
      <c r="CW22" s="75">
        <f t="shared" si="66"/>
        <v>1</v>
      </c>
      <c r="CX22" s="75">
        <f t="shared" si="67"/>
        <v>1</v>
      </c>
      <c r="CY22" s="72">
        <f t="shared" si="91"/>
        <v>1</v>
      </c>
      <c r="CZ22">
        <f t="shared" si="25"/>
        <v>0</v>
      </c>
      <c r="DA22" s="72">
        <f t="shared" si="26"/>
        <v>1</v>
      </c>
      <c r="DB22" s="45">
        <f t="shared" si="27"/>
        <v>0</v>
      </c>
      <c r="DC22" s="72">
        <f t="shared" si="28"/>
        <v>1</v>
      </c>
      <c r="DD22" s="45">
        <f t="shared" si="29"/>
        <v>0</v>
      </c>
      <c r="DE22" s="72">
        <f t="shared" si="68"/>
        <v>0</v>
      </c>
      <c r="DF22" s="72">
        <f t="shared" si="69"/>
        <v>0</v>
      </c>
      <c r="DG22" s="75">
        <f t="shared" si="70"/>
        <v>0</v>
      </c>
      <c r="DH22" s="72">
        <f t="shared" si="71"/>
        <v>0</v>
      </c>
      <c r="DI22" s="72">
        <f t="shared" si="72"/>
        <v>0</v>
      </c>
      <c r="DJ22" s="72">
        <f t="shared" si="30"/>
        <v>0</v>
      </c>
      <c r="DK22" s="72">
        <f t="shared" si="31"/>
        <v>0</v>
      </c>
    </row>
    <row r="23" spans="1:115" x14ac:dyDescent="0.25">
      <c r="A23" s="19" t="s">
        <v>2</v>
      </c>
      <c r="B23" s="18" t="s">
        <v>468</v>
      </c>
      <c r="C23" s="18" t="s">
        <v>748</v>
      </c>
      <c r="D23" s="18">
        <v>2017</v>
      </c>
      <c r="E23" s="18">
        <v>6</v>
      </c>
      <c r="F23" s="28">
        <v>42969</v>
      </c>
      <c r="G23" s="28">
        <f t="shared" si="64"/>
        <v>42969</v>
      </c>
      <c r="H23" s="28">
        <f t="shared" si="65"/>
        <v>42984</v>
      </c>
      <c r="I23" s="18">
        <f t="shared" si="2"/>
        <v>15</v>
      </c>
      <c r="J23" s="18" t="s">
        <v>154</v>
      </c>
      <c r="K23" s="22">
        <v>15.24</v>
      </c>
      <c r="L23" s="22">
        <f t="shared" si="73"/>
        <v>0.24242424242424246</v>
      </c>
      <c r="M23" s="22">
        <f t="shared" si="74"/>
        <v>-4.5454545454545497E-2</v>
      </c>
      <c r="N23" s="22"/>
      <c r="O23" s="22">
        <v>29.134381000000001</v>
      </c>
      <c r="P23" s="22">
        <f t="shared" si="75"/>
        <v>0.22891565531651917</v>
      </c>
      <c r="Q23" s="22">
        <f t="shared" si="76"/>
        <v>-4.0161551358855463E-3</v>
      </c>
      <c r="R23" s="22"/>
      <c r="S23" s="22">
        <v>48.463200000000001</v>
      </c>
      <c r="T23" s="22">
        <f t="shared" si="77"/>
        <v>7.0175438596491266E-2</v>
      </c>
      <c r="U23" s="22">
        <f t="shared" si="78"/>
        <v>5.8479532163742687E-3</v>
      </c>
      <c r="V23" s="22"/>
      <c r="W23" s="22">
        <v>115.39458399999999</v>
      </c>
      <c r="X23" s="22">
        <f t="shared" si="79"/>
        <v>7.5373134298459918E-2</v>
      </c>
      <c r="Y23" s="22">
        <f t="shared" si="80"/>
        <v>8.2089565693034966E-3</v>
      </c>
      <c r="Z23" s="22"/>
      <c r="AA23" s="22"/>
      <c r="AB23" s="22">
        <v>19.47662</v>
      </c>
      <c r="AC23" s="22">
        <f t="shared" si="81"/>
        <v>0.19049469191564519</v>
      </c>
      <c r="AD23" s="22">
        <f t="shared" si="82"/>
        <v>2.9309510129383709E-2</v>
      </c>
      <c r="AE23" s="22"/>
      <c r="AF23" s="22">
        <v>0.42816914202996181</v>
      </c>
      <c r="AG23" s="22">
        <f t="shared" si="95"/>
        <v>0.73413015129298842</v>
      </c>
      <c r="AH23" s="22">
        <f t="shared" si="54"/>
        <v>-4.1425657985465936E-2</v>
      </c>
      <c r="AI23" s="22"/>
      <c r="AJ23" s="22">
        <v>15.9</v>
      </c>
      <c r="AK23" s="22">
        <f t="shared" si="83"/>
        <v>0.12637362637362631</v>
      </c>
      <c r="AL23" s="22">
        <f t="shared" si="84"/>
        <v>1.0989010989011047E-2</v>
      </c>
      <c r="AM23" s="22"/>
      <c r="AN23" s="22">
        <v>7.02</v>
      </c>
      <c r="AO23" s="22">
        <f t="shared" si="85"/>
        <v>0.2049830124575312</v>
      </c>
      <c r="AP23" s="22">
        <f t="shared" si="86"/>
        <v>1.1325028312571539E-3</v>
      </c>
      <c r="AQ23" s="22"/>
      <c r="AR23" s="18">
        <v>1</v>
      </c>
      <c r="AS23" s="18">
        <v>48</v>
      </c>
      <c r="AT23" s="18">
        <v>8</v>
      </c>
      <c r="AU23" s="18">
        <v>0</v>
      </c>
      <c r="AV23" s="18">
        <f t="shared" si="87"/>
        <v>56</v>
      </c>
      <c r="AW23" s="18"/>
      <c r="AX23" s="18">
        <v>0</v>
      </c>
      <c r="AY23" s="18">
        <v>0</v>
      </c>
      <c r="AZ23" s="22">
        <v>3.3</v>
      </c>
      <c r="BA23" s="22">
        <f t="shared" si="92"/>
        <v>0.58955223880597007</v>
      </c>
      <c r="BB23" s="22">
        <f t="shared" si="88"/>
        <v>0.18283582089552231</v>
      </c>
      <c r="BC23" s="22">
        <v>6.1220833333333333</v>
      </c>
      <c r="BD23" s="22">
        <f t="shared" si="93"/>
        <v>0.2866395768324313</v>
      </c>
      <c r="BE23" s="22">
        <f t="shared" si="89"/>
        <v>0.13804274301852493</v>
      </c>
      <c r="BF23" s="22"/>
      <c r="BG23" s="22">
        <v>7.45</v>
      </c>
      <c r="BH23" s="22">
        <f t="shared" si="94"/>
        <v>0.33183856502242154</v>
      </c>
      <c r="BI23" s="22">
        <f t="shared" si="90"/>
        <v>0.10044843049327357</v>
      </c>
      <c r="BJ23" s="18">
        <v>0</v>
      </c>
      <c r="BK23" s="18">
        <v>10.43</v>
      </c>
      <c r="BL23" s="18"/>
      <c r="BM23" s="18"/>
      <c r="BN23" s="18"/>
      <c r="BO23" s="18"/>
      <c r="BP23" s="22">
        <v>1.0493750000000002</v>
      </c>
      <c r="BQ23" s="22">
        <v>1.5526890736316143</v>
      </c>
      <c r="BR23" s="18"/>
      <c r="BS23" s="22">
        <v>3.7167578394644503</v>
      </c>
      <c r="BT23" s="22">
        <v>2.2214437232333659</v>
      </c>
      <c r="BU23" s="22">
        <v>7.6106249999999998</v>
      </c>
      <c r="BV23" s="22">
        <v>2.1803166878632574</v>
      </c>
      <c r="BW23" s="22">
        <v>15.78</v>
      </c>
      <c r="BX23" s="22">
        <v>16.337499999999995</v>
      </c>
      <c r="BY23" s="22">
        <v>17.3</v>
      </c>
      <c r="BZ23" s="22">
        <v>17.413125000000001</v>
      </c>
      <c r="CA23" s="22">
        <v>17.899999999999999</v>
      </c>
      <c r="CB23" s="18"/>
      <c r="CC23" s="18"/>
      <c r="CD23" s="18"/>
      <c r="CE23" s="18"/>
      <c r="CF23" s="18"/>
      <c r="CG23" s="18"/>
      <c r="CH23" s="18"/>
      <c r="CI23" s="18"/>
      <c r="CJ23" s="18"/>
      <c r="CK23" s="18"/>
      <c r="CL23" s="18"/>
      <c r="CM23" s="18"/>
      <c r="CN23" s="18"/>
      <c r="CO23" s="18"/>
      <c r="CP23" s="18"/>
      <c r="CQ23" s="18"/>
      <c r="CR23" s="18"/>
      <c r="CS23" s="18"/>
      <c r="CT23" s="18"/>
      <c r="CU23" s="18"/>
      <c r="CV23" s="75">
        <f t="shared" si="23"/>
        <v>0</v>
      </c>
      <c r="CW23" s="75">
        <f t="shared" si="66"/>
        <v>1</v>
      </c>
      <c r="CX23" s="75">
        <f t="shared" si="67"/>
        <v>1</v>
      </c>
      <c r="CY23" s="72">
        <f t="shared" si="91"/>
        <v>1</v>
      </c>
      <c r="CZ23">
        <f t="shared" si="25"/>
        <v>0</v>
      </c>
      <c r="DA23" s="72">
        <f t="shared" si="26"/>
        <v>1</v>
      </c>
      <c r="DB23" s="45">
        <f t="shared" si="27"/>
        <v>0</v>
      </c>
      <c r="DC23" s="72">
        <f t="shared" si="28"/>
        <v>1</v>
      </c>
      <c r="DD23" s="45">
        <f t="shared" si="29"/>
        <v>0</v>
      </c>
      <c r="DE23" s="72">
        <f t="shared" si="68"/>
        <v>0</v>
      </c>
      <c r="DF23" s="72">
        <f t="shared" si="69"/>
        <v>0</v>
      </c>
      <c r="DG23" s="75">
        <f t="shared" si="70"/>
        <v>0</v>
      </c>
      <c r="DH23" s="72">
        <f t="shared" si="71"/>
        <v>0</v>
      </c>
      <c r="DI23" s="72">
        <f t="shared" si="72"/>
        <v>0</v>
      </c>
      <c r="DJ23" s="72">
        <f t="shared" si="30"/>
        <v>0</v>
      </c>
      <c r="DK23" s="72">
        <f t="shared" si="31"/>
        <v>0</v>
      </c>
    </row>
    <row r="24" spans="1:115" x14ac:dyDescent="0.25">
      <c r="A24" s="19" t="s">
        <v>2</v>
      </c>
      <c r="B24" s="18" t="s">
        <v>468</v>
      </c>
      <c r="C24" s="18" t="s">
        <v>748</v>
      </c>
      <c r="D24" s="18">
        <v>2017</v>
      </c>
      <c r="E24" s="18">
        <v>7</v>
      </c>
      <c r="F24" s="28">
        <v>42984</v>
      </c>
      <c r="G24" s="28">
        <f t="shared" si="64"/>
        <v>42984</v>
      </c>
      <c r="H24" s="28">
        <f t="shared" si="65"/>
        <v>42997</v>
      </c>
      <c r="I24" s="18">
        <f t="shared" si="2"/>
        <v>13</v>
      </c>
      <c r="J24" s="18" t="s">
        <v>154</v>
      </c>
      <c r="K24" s="22">
        <v>12.4968</v>
      </c>
      <c r="L24" s="22">
        <f t="shared" si="73"/>
        <v>0.37878787878787878</v>
      </c>
      <c r="M24" s="22">
        <f t="shared" si="74"/>
        <v>0.13636363636363633</v>
      </c>
      <c r="N24" s="22"/>
      <c r="O24" s="22">
        <v>28.223931</v>
      </c>
      <c r="P24" s="22">
        <f t="shared" si="75"/>
        <v>0.25301205680234706</v>
      </c>
      <c r="Q24" s="22">
        <f t="shared" si="76"/>
        <v>2.4096401485827895E-2</v>
      </c>
      <c r="R24" s="22"/>
      <c r="S24" s="22">
        <v>46.329599999999999</v>
      </c>
      <c r="T24" s="22">
        <f t="shared" si="77"/>
        <v>0.11111111111111117</v>
      </c>
      <c r="U24" s="22">
        <f t="shared" si="78"/>
        <v>4.0935672514619909E-2</v>
      </c>
      <c r="V24" s="22"/>
      <c r="W24" s="22">
        <v>110.458415</v>
      </c>
      <c r="X24" s="22">
        <f t="shared" si="79"/>
        <v>0.11492537594476716</v>
      </c>
      <c r="Y24" s="22">
        <f t="shared" si="80"/>
        <v>3.9552241646307246E-2</v>
      </c>
      <c r="Z24" s="22"/>
      <c r="AA24" s="22"/>
      <c r="AB24" s="22">
        <v>17.380941</v>
      </c>
      <c r="AC24" s="22">
        <f t="shared" si="81"/>
        <v>0.27759724228326099</v>
      </c>
      <c r="AD24" s="22">
        <f t="shared" si="82"/>
        <v>8.71025503676158E-2</v>
      </c>
      <c r="AE24" s="22"/>
      <c r="AF24" s="22">
        <v>9.7531936334204636E-2</v>
      </c>
      <c r="AG24" s="22">
        <f t="shared" si="95"/>
        <v>0.93943794960482618</v>
      </c>
      <c r="AH24" s="22">
        <f t="shared" si="54"/>
        <v>0.20530779831183776</v>
      </c>
      <c r="AI24" s="22"/>
      <c r="AJ24" s="22">
        <v>16.600000000000001</v>
      </c>
      <c r="AK24" s="22">
        <f t="shared" si="83"/>
        <v>8.7912087912087794E-2</v>
      </c>
      <c r="AL24" s="22">
        <f t="shared" si="84"/>
        <v>-3.8461538461538519E-2</v>
      </c>
      <c r="AM24" s="22"/>
      <c r="AN24" s="22">
        <v>5.18</v>
      </c>
      <c r="AO24" s="22">
        <f t="shared" si="85"/>
        <v>0.41336353340883358</v>
      </c>
      <c r="AP24" s="22">
        <f t="shared" si="86"/>
        <v>0.20838052095130238</v>
      </c>
      <c r="AQ24" s="22"/>
      <c r="AR24" s="18">
        <v>1</v>
      </c>
      <c r="AS24" s="18">
        <v>48</v>
      </c>
      <c r="AT24" s="18">
        <v>6</v>
      </c>
      <c r="AU24" s="18">
        <v>0</v>
      </c>
      <c r="AV24" s="18">
        <f t="shared" si="87"/>
        <v>54</v>
      </c>
      <c r="AW24" s="18"/>
      <c r="AX24" s="18">
        <v>0</v>
      </c>
      <c r="AY24" s="18">
        <v>0</v>
      </c>
      <c r="AZ24" s="22">
        <v>0</v>
      </c>
      <c r="BA24" s="22">
        <f t="shared" si="92"/>
        <v>1</v>
      </c>
      <c r="BB24" s="22">
        <f t="shared" si="88"/>
        <v>0.41044776119402993</v>
      </c>
      <c r="BC24" s="22">
        <v>2.9688541666666666</v>
      </c>
      <c r="BD24" s="22">
        <f t="shared" si="93"/>
        <v>0.65406170590248969</v>
      </c>
      <c r="BE24" s="22">
        <f t="shared" si="89"/>
        <v>0.36742212907005839</v>
      </c>
      <c r="BF24" s="22"/>
      <c r="BG24" s="22">
        <v>11.15</v>
      </c>
      <c r="BH24" s="22">
        <f t="shared" si="94"/>
        <v>0</v>
      </c>
      <c r="BI24" s="22">
        <f t="shared" si="90"/>
        <v>-0.33183856502242154</v>
      </c>
      <c r="BJ24" s="18">
        <v>0</v>
      </c>
      <c r="BK24" s="18">
        <v>11.15</v>
      </c>
      <c r="BL24" s="18"/>
      <c r="BM24" s="18"/>
      <c r="BN24" s="18"/>
      <c r="BO24" s="18"/>
      <c r="BP24" s="22">
        <v>1.9308333333333332</v>
      </c>
      <c r="BQ24" s="22">
        <v>1.7676083519021641</v>
      </c>
      <c r="BR24" s="18"/>
      <c r="BS24" s="22">
        <v>4.6229984910922406</v>
      </c>
      <c r="BT24" s="22">
        <v>1.9571813259149524</v>
      </c>
      <c r="BU24" s="22">
        <v>8.3421428571428589</v>
      </c>
      <c r="BV24" s="22">
        <v>1.7917675972203997</v>
      </c>
      <c r="BW24" s="22">
        <v>16.52</v>
      </c>
      <c r="BX24" s="22">
        <v>17.128124999999994</v>
      </c>
      <c r="BY24" s="22">
        <v>17.68</v>
      </c>
      <c r="BZ24" s="22">
        <v>17.440416666666668</v>
      </c>
      <c r="CA24" s="22">
        <v>18.100000000000001</v>
      </c>
      <c r="CB24" s="18"/>
      <c r="CC24" s="18"/>
      <c r="CD24" s="18"/>
      <c r="CE24" s="18"/>
      <c r="CF24" s="18"/>
      <c r="CG24" s="18"/>
      <c r="CH24" s="18"/>
      <c r="CI24" s="18"/>
      <c r="CJ24" s="18"/>
      <c r="CK24" s="18"/>
      <c r="CL24" s="18"/>
      <c r="CM24" s="18"/>
      <c r="CN24" s="18"/>
      <c r="CO24" s="18"/>
      <c r="CP24" s="18"/>
      <c r="CQ24" s="18"/>
      <c r="CR24" s="18"/>
      <c r="CS24" s="18"/>
      <c r="CT24" s="18"/>
      <c r="CU24" s="18"/>
      <c r="CV24" s="75">
        <f t="shared" si="23"/>
        <v>0</v>
      </c>
      <c r="CW24" s="75">
        <f t="shared" si="66"/>
        <v>1</v>
      </c>
      <c r="CX24" s="75">
        <f t="shared" si="67"/>
        <v>1</v>
      </c>
      <c r="CY24" s="72">
        <f t="shared" si="91"/>
        <v>0</v>
      </c>
      <c r="CZ24">
        <f>IF((K24&gt;5)*AND(BC24&lt;3),1,0)</f>
        <v>1</v>
      </c>
      <c r="DA24" s="72">
        <f t="shared" si="26"/>
        <v>0</v>
      </c>
      <c r="DB24" s="45">
        <f t="shared" si="27"/>
        <v>1</v>
      </c>
      <c r="DC24" s="72">
        <f t="shared" si="28"/>
        <v>0</v>
      </c>
      <c r="DD24" s="45">
        <f t="shared" si="29"/>
        <v>1</v>
      </c>
      <c r="DE24" s="72">
        <f t="shared" si="68"/>
        <v>1</v>
      </c>
      <c r="DF24" s="72">
        <f t="shared" si="69"/>
        <v>1</v>
      </c>
      <c r="DG24" s="75">
        <f t="shared" si="70"/>
        <v>0</v>
      </c>
      <c r="DH24" s="72">
        <f t="shared" si="71"/>
        <v>0</v>
      </c>
      <c r="DI24" s="72">
        <f t="shared" si="72"/>
        <v>0</v>
      </c>
      <c r="DJ24" s="72">
        <f t="shared" si="30"/>
        <v>0</v>
      </c>
      <c r="DK24" s="72">
        <f t="shared" si="31"/>
        <v>0</v>
      </c>
    </row>
    <row r="25" spans="1:115" x14ac:dyDescent="0.25">
      <c r="A25" s="19" t="s">
        <v>2</v>
      </c>
      <c r="B25" s="18" t="s">
        <v>468</v>
      </c>
      <c r="C25" s="18" t="s">
        <v>748</v>
      </c>
      <c r="D25" s="18">
        <v>2017</v>
      </c>
      <c r="E25" s="18">
        <v>8</v>
      </c>
      <c r="F25" s="28">
        <v>42997</v>
      </c>
      <c r="G25" s="28">
        <f t="shared" si="64"/>
        <v>42997</v>
      </c>
      <c r="H25" s="28">
        <f t="shared" si="65"/>
        <v>43010</v>
      </c>
      <c r="I25" s="18">
        <f t="shared" si="2"/>
        <v>13</v>
      </c>
      <c r="J25" s="18" t="s">
        <v>154</v>
      </c>
      <c r="K25" s="22">
        <v>14.9352</v>
      </c>
      <c r="L25" s="22">
        <f t="shared" si="73"/>
        <v>0.25757575757575762</v>
      </c>
      <c r="M25" s="22">
        <f t="shared" si="74"/>
        <v>-0.12121212121212116</v>
      </c>
      <c r="N25" s="22"/>
      <c r="O25" s="22">
        <v>26.403033000000001</v>
      </c>
      <c r="P25" s="22">
        <f t="shared" si="75"/>
        <v>0.30120480684105427</v>
      </c>
      <c r="Q25" s="22">
        <f t="shared" si="76"/>
        <v>4.8192750038707211E-2</v>
      </c>
      <c r="R25" s="22"/>
      <c r="S25" s="22">
        <v>47.5488</v>
      </c>
      <c r="T25" s="22">
        <f t="shared" si="77"/>
        <v>8.7719298245614086E-2</v>
      </c>
      <c r="U25" s="22">
        <f t="shared" si="78"/>
        <v>-2.3391812865497089E-2</v>
      </c>
      <c r="V25" s="22"/>
      <c r="W25" s="22">
        <v>111.94858000000001</v>
      </c>
      <c r="X25" s="22">
        <f t="shared" si="79"/>
        <v>0.102985070381309</v>
      </c>
      <c r="Y25" s="22">
        <f t="shared" si="80"/>
        <v>-1.1940305563458167E-2</v>
      </c>
      <c r="Z25" s="22"/>
      <c r="AA25" s="22"/>
      <c r="AB25" s="22">
        <v>19.492127</v>
      </c>
      <c r="AC25" s="22">
        <f t="shared" si="81"/>
        <v>0.18985017562829842</v>
      </c>
      <c r="AD25" s="22">
        <f t="shared" si="82"/>
        <v>-8.7747066654962569E-2</v>
      </c>
      <c r="AE25" s="22"/>
      <c r="AF25" s="22">
        <v>0.17474066027987711</v>
      </c>
      <c r="AG25" s="22">
        <f t="shared" si="95"/>
        <v>0.89149551345219724</v>
      </c>
      <c r="AH25" s="22">
        <f t="shared" si="54"/>
        <v>-4.7942436152628942E-2</v>
      </c>
      <c r="AI25" s="22"/>
      <c r="AJ25" s="22">
        <v>14.5</v>
      </c>
      <c r="AK25" s="22">
        <f t="shared" si="83"/>
        <v>0.20329670329670327</v>
      </c>
      <c r="AL25" s="22">
        <f t="shared" si="84"/>
        <v>0.11538461538461547</v>
      </c>
      <c r="AM25" s="22"/>
      <c r="AN25" s="22">
        <v>6</v>
      </c>
      <c r="AO25" s="22">
        <f t="shared" si="85"/>
        <v>0.32049830124575313</v>
      </c>
      <c r="AP25" s="22">
        <f t="shared" si="86"/>
        <v>-9.2865232163080458E-2</v>
      </c>
      <c r="AQ25" s="22"/>
      <c r="AR25" s="18">
        <v>1</v>
      </c>
      <c r="AS25" s="18">
        <v>46</v>
      </c>
      <c r="AT25" s="18">
        <v>8</v>
      </c>
      <c r="AU25" s="18">
        <v>0</v>
      </c>
      <c r="AV25" s="18">
        <f t="shared" si="87"/>
        <v>54</v>
      </c>
      <c r="AW25" s="18"/>
      <c r="AX25" s="18">
        <v>0</v>
      </c>
      <c r="AY25" s="18">
        <v>0</v>
      </c>
      <c r="AZ25" s="22">
        <v>3.9</v>
      </c>
      <c r="BA25" s="22">
        <f t="shared" si="92"/>
        <v>0.51492537313432829</v>
      </c>
      <c r="BB25" s="22">
        <f t="shared" si="88"/>
        <v>-0.48507462686567171</v>
      </c>
      <c r="BC25" s="22">
        <v>5.7152083333333321</v>
      </c>
      <c r="BD25" s="22">
        <f t="shared" si="93"/>
        <v>0.3340496668904952</v>
      </c>
      <c r="BE25" s="22">
        <f t="shared" si="89"/>
        <v>-0.32001203901199449</v>
      </c>
      <c r="BF25" s="22"/>
      <c r="BG25" s="22">
        <v>6.82</v>
      </c>
      <c r="BH25" s="22">
        <f t="shared" si="94"/>
        <v>0.38834080717488789</v>
      </c>
      <c r="BI25" s="22">
        <f t="shared" si="90"/>
        <v>0.38834080717488789</v>
      </c>
      <c r="BJ25" s="18">
        <v>2.4700000000000002</v>
      </c>
      <c r="BK25" s="18">
        <v>7.28</v>
      </c>
      <c r="BL25" s="18"/>
      <c r="BM25" s="18"/>
      <c r="BN25" s="18"/>
      <c r="BO25" s="18"/>
      <c r="BP25" s="22">
        <v>3.5392857142857141</v>
      </c>
      <c r="BQ25" s="22">
        <v>1.2946784724165215</v>
      </c>
      <c r="BR25" s="18"/>
      <c r="BS25" s="22">
        <v>5.5899025702497758</v>
      </c>
      <c r="BT25" s="22">
        <v>0.45031208455887589</v>
      </c>
      <c r="BU25" s="22">
        <v>6.63</v>
      </c>
      <c r="BV25" s="22">
        <v>0.3981744054341731</v>
      </c>
      <c r="BW25" s="22">
        <v>14.42</v>
      </c>
      <c r="BX25" s="22">
        <v>15.333333333333334</v>
      </c>
      <c r="BY25" s="22">
        <v>16</v>
      </c>
      <c r="BZ25" s="22">
        <v>15.574166666666668</v>
      </c>
      <c r="CA25" s="22">
        <v>16.559999999999999</v>
      </c>
      <c r="CB25" s="18"/>
      <c r="CC25" s="18"/>
      <c r="CD25" s="18"/>
      <c r="CE25" s="18"/>
      <c r="CF25" s="18"/>
      <c r="CG25" s="18"/>
      <c r="CH25" s="18"/>
      <c r="CI25" s="18"/>
      <c r="CJ25" s="18"/>
      <c r="CK25" s="18"/>
      <c r="CL25" s="18"/>
      <c r="CM25" s="18"/>
      <c r="CN25" s="18"/>
      <c r="CO25" s="18"/>
      <c r="CP25" s="18"/>
      <c r="CQ25" s="18"/>
      <c r="CR25" s="18"/>
      <c r="CS25" s="18"/>
      <c r="CT25" s="18"/>
      <c r="CU25" s="18"/>
      <c r="CV25" s="75">
        <f t="shared" si="23"/>
        <v>0</v>
      </c>
      <c r="CW25" s="75">
        <f t="shared" si="66"/>
        <v>1</v>
      </c>
      <c r="CX25" s="75">
        <f t="shared" si="67"/>
        <v>1</v>
      </c>
      <c r="CY25" s="72">
        <f t="shared" si="91"/>
        <v>1</v>
      </c>
      <c r="CZ25">
        <f t="shared" si="25"/>
        <v>0</v>
      </c>
      <c r="DA25" s="72">
        <f t="shared" si="26"/>
        <v>1</v>
      </c>
      <c r="DB25" s="45">
        <f t="shared" si="27"/>
        <v>0</v>
      </c>
      <c r="DC25" s="72">
        <f t="shared" si="28"/>
        <v>0</v>
      </c>
      <c r="DD25" s="45">
        <f t="shared" si="29"/>
        <v>1</v>
      </c>
      <c r="DE25" s="72">
        <f t="shared" si="68"/>
        <v>0</v>
      </c>
      <c r="DF25" s="72">
        <f t="shared" si="69"/>
        <v>1</v>
      </c>
      <c r="DG25" s="75">
        <f t="shared" si="70"/>
        <v>0</v>
      </c>
      <c r="DH25" s="72">
        <f t="shared" si="71"/>
        <v>0</v>
      </c>
      <c r="DI25" s="72">
        <f t="shared" si="72"/>
        <v>0</v>
      </c>
      <c r="DJ25" s="72">
        <f t="shared" si="30"/>
        <v>0</v>
      </c>
      <c r="DK25" s="72">
        <f t="shared" si="31"/>
        <v>0</v>
      </c>
    </row>
    <row r="26" spans="1:115" x14ac:dyDescent="0.25">
      <c r="A26" s="19" t="s">
        <v>2</v>
      </c>
      <c r="B26" s="18" t="s">
        <v>468</v>
      </c>
      <c r="C26" s="18" t="s">
        <v>748</v>
      </c>
      <c r="D26" s="18">
        <v>2017</v>
      </c>
      <c r="E26" s="18">
        <v>9</v>
      </c>
      <c r="F26" s="28">
        <v>43010</v>
      </c>
      <c r="G26" s="28">
        <f t="shared" si="64"/>
        <v>43010</v>
      </c>
      <c r="H26" s="28">
        <f t="shared" si="65"/>
        <v>43024</v>
      </c>
      <c r="I26" s="18">
        <f t="shared" si="2"/>
        <v>14</v>
      </c>
      <c r="J26" s="18" t="s">
        <v>154</v>
      </c>
      <c r="K26" s="22">
        <v>12.801600000000001</v>
      </c>
      <c r="L26" s="22">
        <f t="shared" si="73"/>
        <v>0.36363636363636365</v>
      </c>
      <c r="M26" s="22">
        <f t="shared" si="74"/>
        <v>0.10606060606060602</v>
      </c>
      <c r="N26" s="22"/>
      <c r="O26" s="22">
        <v>27.161736999999999</v>
      </c>
      <c r="P26" s="22">
        <f t="shared" si="75"/>
        <v>0.28112458695758624</v>
      </c>
      <c r="Q26" s="22">
        <f t="shared" si="76"/>
        <v>-2.0080219883468031E-2</v>
      </c>
      <c r="R26" s="22"/>
      <c r="S26" s="22">
        <v>46.9392</v>
      </c>
      <c r="T26" s="22">
        <f t="shared" si="77"/>
        <v>9.9415204678362623E-2</v>
      </c>
      <c r="U26" s="22">
        <f t="shared" si="78"/>
        <v>1.1695906432748537E-2</v>
      </c>
      <c r="V26" s="22"/>
      <c r="W26" s="22">
        <v>108.968251</v>
      </c>
      <c r="X26" s="22">
        <f t="shared" si="79"/>
        <v>0.12686567349548475</v>
      </c>
      <c r="Y26" s="22">
        <f t="shared" si="80"/>
        <v>2.3880603114175752E-2</v>
      </c>
      <c r="Z26" s="22"/>
      <c r="AA26" s="22"/>
      <c r="AB26" s="22">
        <v>17.437078</v>
      </c>
      <c r="AC26" s="22">
        <f t="shared" si="81"/>
        <v>0.27526402432860914</v>
      </c>
      <c r="AD26" s="22">
        <f t="shared" si="82"/>
        <v>8.5413848700310713E-2</v>
      </c>
      <c r="AE26" s="22"/>
      <c r="AF26" s="22">
        <v>7.3013319797935322E-2</v>
      </c>
      <c r="AG26" s="22">
        <f t="shared" si="95"/>
        <v>0.95466268261126741</v>
      </c>
      <c r="AH26" s="22">
        <f t="shared" si="54"/>
        <v>6.3167169159070169E-2</v>
      </c>
      <c r="AI26" s="22"/>
      <c r="AJ26" s="22">
        <v>14.1</v>
      </c>
      <c r="AK26" s="22">
        <f t="shared" si="83"/>
        <v>0.22527472527472525</v>
      </c>
      <c r="AL26" s="22">
        <f t="shared" si="84"/>
        <v>2.1978021978021983E-2</v>
      </c>
      <c r="AM26" s="22"/>
      <c r="AN26" s="22">
        <v>6.47</v>
      </c>
      <c r="AO26" s="22">
        <f t="shared" si="85"/>
        <v>0.2672706681766705</v>
      </c>
      <c r="AP26" s="22">
        <f t="shared" si="86"/>
        <v>-5.3227633069082625E-2</v>
      </c>
      <c r="AQ26" s="22"/>
      <c r="AR26" s="18">
        <v>1</v>
      </c>
      <c r="AS26" s="18">
        <v>34</v>
      </c>
      <c r="AT26" s="18">
        <v>6</v>
      </c>
      <c r="AU26" s="18">
        <v>0</v>
      </c>
      <c r="AV26" s="18">
        <f t="shared" si="87"/>
        <v>40</v>
      </c>
      <c r="AW26" s="18"/>
      <c r="AX26" s="18">
        <v>0</v>
      </c>
      <c r="AY26" s="18">
        <v>0</v>
      </c>
      <c r="AZ26" s="22">
        <v>4.74</v>
      </c>
      <c r="BA26" s="22">
        <f t="shared" si="92"/>
        <v>0.41044776119402976</v>
      </c>
      <c r="BB26" s="22">
        <f t="shared" si="88"/>
        <v>-0.10447761194029853</v>
      </c>
      <c r="BC26" s="22">
        <v>6.1087499999999997</v>
      </c>
      <c r="BD26" s="22">
        <f t="shared" si="93"/>
        <v>0.28819321009598281</v>
      </c>
      <c r="BE26" s="22">
        <f t="shared" si="89"/>
        <v>-4.585645679451239E-2</v>
      </c>
      <c r="BF26" s="22"/>
      <c r="BG26" s="22">
        <v>6.78</v>
      </c>
      <c r="BH26" s="22">
        <f t="shared" si="94"/>
        <v>0.39192825112107621</v>
      </c>
      <c r="BI26" s="22">
        <f t="shared" si="90"/>
        <v>3.5874439461883179E-3</v>
      </c>
      <c r="BJ26" s="18">
        <v>0</v>
      </c>
      <c r="BK26" s="18">
        <v>8.99</v>
      </c>
      <c r="BL26" s="18"/>
      <c r="BM26" s="18"/>
      <c r="BN26" s="18"/>
      <c r="BO26" s="18"/>
      <c r="BP26" s="22">
        <v>5.1333333333333346</v>
      </c>
      <c r="BQ26" s="22">
        <v>1.718315712809751</v>
      </c>
      <c r="BR26" s="18"/>
      <c r="BS26" s="22">
        <v>6.9453998998998987</v>
      </c>
      <c r="BT26" s="22">
        <v>0.87555225427476568</v>
      </c>
      <c r="BU26" s="22">
        <v>7.8799999999999981</v>
      </c>
      <c r="BV26" s="22">
        <v>0.64069753654383077</v>
      </c>
      <c r="BW26" s="22">
        <v>12.46</v>
      </c>
      <c r="BX26" s="22">
        <v>13.372291666666671</v>
      </c>
      <c r="BY26" s="22">
        <v>14.02</v>
      </c>
      <c r="BZ26" s="22">
        <v>13.782702702702702</v>
      </c>
      <c r="CA26" s="22">
        <v>14</v>
      </c>
      <c r="CB26" s="18"/>
      <c r="CC26" s="18"/>
      <c r="CD26" s="18"/>
      <c r="CE26" s="18"/>
      <c r="CF26" s="18"/>
      <c r="CG26" s="18"/>
      <c r="CH26" s="18"/>
      <c r="CI26" s="18"/>
      <c r="CJ26" s="18"/>
      <c r="CK26" s="18"/>
      <c r="CL26" s="18"/>
      <c r="CM26" s="18"/>
      <c r="CN26" s="18"/>
      <c r="CO26" s="18"/>
      <c r="CP26" s="18"/>
      <c r="CQ26" s="18"/>
      <c r="CR26" s="18"/>
      <c r="CS26" s="18"/>
      <c r="CT26" s="18"/>
      <c r="CU26" s="18"/>
      <c r="CV26" s="75">
        <f t="shared" si="23"/>
        <v>0</v>
      </c>
      <c r="CW26" s="75">
        <f t="shared" si="66"/>
        <v>1</v>
      </c>
      <c r="CX26" s="75">
        <f t="shared" si="67"/>
        <v>1</v>
      </c>
      <c r="CY26" s="72">
        <f t="shared" si="91"/>
        <v>1</v>
      </c>
      <c r="CZ26">
        <f t="shared" si="25"/>
        <v>0</v>
      </c>
      <c r="DA26" s="72">
        <f t="shared" si="26"/>
        <v>1</v>
      </c>
      <c r="DB26" s="45">
        <f t="shared" si="27"/>
        <v>0</v>
      </c>
      <c r="DC26" s="72">
        <f t="shared" si="28"/>
        <v>1</v>
      </c>
      <c r="DD26" s="45">
        <f t="shared" si="29"/>
        <v>0</v>
      </c>
      <c r="DE26" s="72">
        <f t="shared" si="68"/>
        <v>0</v>
      </c>
      <c r="DF26" s="72">
        <f t="shared" si="69"/>
        <v>0</v>
      </c>
      <c r="DG26" s="75">
        <f t="shared" si="70"/>
        <v>0</v>
      </c>
      <c r="DH26" s="72">
        <f t="shared" si="71"/>
        <v>0</v>
      </c>
      <c r="DI26" s="72">
        <f t="shared" si="72"/>
        <v>0</v>
      </c>
      <c r="DJ26" s="72">
        <f t="shared" si="30"/>
        <v>0</v>
      </c>
      <c r="DK26" s="72">
        <f t="shared" si="31"/>
        <v>0</v>
      </c>
    </row>
    <row r="27" spans="1:115" x14ac:dyDescent="0.25">
      <c r="A27" s="19" t="s">
        <v>2</v>
      </c>
      <c r="B27" s="18" t="s">
        <v>468</v>
      </c>
      <c r="C27" s="18" t="s">
        <v>748</v>
      </c>
      <c r="D27" s="18">
        <v>2017</v>
      </c>
      <c r="E27" s="18">
        <v>10</v>
      </c>
      <c r="F27" s="28">
        <v>43024</v>
      </c>
      <c r="G27" s="28"/>
      <c r="H27" s="28"/>
      <c r="I27" s="18">
        <f t="shared" si="2"/>
        <v>0</v>
      </c>
      <c r="J27" s="18" t="s">
        <v>154</v>
      </c>
      <c r="K27" s="22">
        <v>11.5824</v>
      </c>
      <c r="L27" s="22">
        <f t="shared" si="73"/>
        <v>0.42424242424242431</v>
      </c>
      <c r="M27" s="22">
        <f t="shared" si="74"/>
        <v>6.0606060606060663E-2</v>
      </c>
      <c r="N27" s="22"/>
      <c r="O27" s="22">
        <v>22.609490000000001</v>
      </c>
      <c r="P27" s="22">
        <f t="shared" si="75"/>
        <v>0.40160651498730271</v>
      </c>
      <c r="Q27" s="22">
        <f t="shared" si="76"/>
        <v>0.12048192802971647</v>
      </c>
      <c r="R27" s="22"/>
      <c r="S27" s="22">
        <v>42.976799999999997</v>
      </c>
      <c r="T27" s="22">
        <f t="shared" si="77"/>
        <v>0.17543859649122817</v>
      </c>
      <c r="U27" s="22">
        <f t="shared" si="78"/>
        <v>7.6023391812865548E-2</v>
      </c>
      <c r="V27" s="22"/>
      <c r="W27" s="22">
        <v>106.267329</v>
      </c>
      <c r="X27" s="22">
        <f t="shared" si="79"/>
        <v>0.14850746080297508</v>
      </c>
      <c r="Y27" s="22">
        <f t="shared" si="80"/>
        <v>2.1641787307490334E-2</v>
      </c>
      <c r="Z27" s="22"/>
      <c r="AA27" s="22"/>
      <c r="AB27" s="22">
        <v>16.235609</v>
      </c>
      <c r="AC27" s="22">
        <f t="shared" si="81"/>
        <v>0.32520059099155174</v>
      </c>
      <c r="AD27" s="22">
        <f t="shared" si="82"/>
        <v>4.9936566662942605E-2</v>
      </c>
      <c r="AE27" s="22"/>
      <c r="AF27" s="22">
        <v>4.1869147591254589E-2</v>
      </c>
      <c r="AG27" s="22">
        <f t="shared" si="95"/>
        <v>0.97400152686668995</v>
      </c>
      <c r="AH27" s="22">
        <f t="shared" si="54"/>
        <v>1.9338844255422538E-2</v>
      </c>
      <c r="AI27" s="22"/>
      <c r="AJ27" s="22">
        <v>10.6</v>
      </c>
      <c r="AK27" s="22">
        <f t="shared" si="83"/>
        <v>0.4175824175824176</v>
      </c>
      <c r="AL27" s="22">
        <f t="shared" si="84"/>
        <v>0.19230769230769235</v>
      </c>
      <c r="AM27" s="22"/>
      <c r="AN27" s="22">
        <v>7.95</v>
      </c>
      <c r="AO27" s="22">
        <f t="shared" si="85"/>
        <v>9.9660249150622868E-2</v>
      </c>
      <c r="AP27" s="22">
        <f t="shared" si="86"/>
        <v>-0.16761041902604762</v>
      </c>
      <c r="AQ27" s="22"/>
      <c r="AR27" s="18">
        <v>1</v>
      </c>
      <c r="AS27" s="18">
        <v>30</v>
      </c>
      <c r="AT27" s="18">
        <v>6</v>
      </c>
      <c r="AU27" s="18">
        <v>0</v>
      </c>
      <c r="AV27" s="18">
        <f t="shared" si="87"/>
        <v>36</v>
      </c>
      <c r="AW27" s="18"/>
      <c r="AX27" s="18">
        <v>0</v>
      </c>
      <c r="AY27" s="18">
        <v>0</v>
      </c>
      <c r="AZ27" s="22">
        <v>7.59</v>
      </c>
      <c r="BA27" s="22">
        <f t="shared" si="92"/>
        <v>5.5970149253731262E-2</v>
      </c>
      <c r="BB27" s="22">
        <f t="shared" si="88"/>
        <v>-0.35447761194029848</v>
      </c>
      <c r="BC27" s="22">
        <v>7.9902777777777771</v>
      </c>
      <c r="BD27" s="22">
        <f t="shared" si="93"/>
        <v>6.8952899457105976E-2</v>
      </c>
      <c r="BE27" s="22">
        <f t="shared" si="89"/>
        <v>-0.21924031063887683</v>
      </c>
      <c r="BF27" s="22"/>
      <c r="BG27" s="22">
        <v>8.36</v>
      </c>
      <c r="BH27" s="22">
        <f t="shared" si="94"/>
        <v>0.25022421524663685</v>
      </c>
      <c r="BI27" s="22">
        <f t="shared" si="90"/>
        <v>-0.14170403587443936</v>
      </c>
      <c r="BJ27" s="18"/>
      <c r="BK27" s="18"/>
      <c r="BL27" s="18"/>
      <c r="BM27" s="18"/>
      <c r="BN27" s="18"/>
      <c r="BO27" s="18"/>
      <c r="BP27" s="18"/>
      <c r="BQ27" s="18"/>
      <c r="BR27" s="18"/>
      <c r="BS27" s="18"/>
      <c r="BT27" s="18"/>
      <c r="BU27" s="18"/>
      <c r="BV27" s="18"/>
      <c r="BW27" s="22"/>
      <c r="BX27" s="22"/>
      <c r="BY27" s="22"/>
      <c r="BZ27" s="22"/>
      <c r="CA27" s="22"/>
      <c r="CB27" s="18"/>
      <c r="CC27" s="18"/>
      <c r="CD27" s="18"/>
      <c r="CE27" s="18"/>
      <c r="CF27" s="18"/>
      <c r="CG27" s="18"/>
      <c r="CH27" s="18"/>
      <c r="CI27" s="18"/>
      <c r="CJ27" s="18"/>
      <c r="CK27" s="18"/>
      <c r="CL27" s="18"/>
      <c r="CM27" s="18"/>
      <c r="CN27" s="18"/>
      <c r="CO27" s="18"/>
      <c r="CP27" s="18"/>
      <c r="CQ27" s="18"/>
      <c r="CR27" s="18"/>
      <c r="CS27" s="18"/>
      <c r="CT27" s="18"/>
      <c r="CU27" s="18"/>
      <c r="CV27" s="75">
        <f t="shared" si="23"/>
        <v>0</v>
      </c>
      <c r="CW27" s="75">
        <f t="shared" si="66"/>
        <v>1</v>
      </c>
      <c r="CX27" s="75">
        <f t="shared" si="67"/>
        <v>1</v>
      </c>
      <c r="CY27" s="72">
        <f t="shared" si="91"/>
        <v>1</v>
      </c>
      <c r="CZ27">
        <f t="shared" si="25"/>
        <v>0</v>
      </c>
      <c r="DA27" s="72">
        <f t="shared" si="26"/>
        <v>1</v>
      </c>
      <c r="DB27" s="45">
        <f t="shared" si="27"/>
        <v>0</v>
      </c>
      <c r="DC27" s="72">
        <f t="shared" si="28"/>
        <v>1</v>
      </c>
      <c r="DD27" s="45">
        <f t="shared" si="29"/>
        <v>0</v>
      </c>
      <c r="DE27" s="72">
        <f t="shared" si="68"/>
        <v>0</v>
      </c>
      <c r="DF27" s="72">
        <f t="shared" si="69"/>
        <v>0</v>
      </c>
      <c r="DG27" s="75">
        <f t="shared" si="70"/>
        <v>0</v>
      </c>
      <c r="DH27" s="72">
        <f t="shared" si="71"/>
        <v>0</v>
      </c>
      <c r="DI27" s="72">
        <f t="shared" si="72"/>
        <v>0</v>
      </c>
      <c r="DJ27" s="72">
        <f t="shared" si="30"/>
        <v>0</v>
      </c>
      <c r="DK27" s="72">
        <f t="shared" si="31"/>
        <v>0</v>
      </c>
    </row>
    <row r="28" spans="1:115" x14ac:dyDescent="0.25">
      <c r="A28" s="16" t="s">
        <v>3</v>
      </c>
      <c r="B28" s="34" t="s">
        <v>213</v>
      </c>
      <c r="C28" s="34" t="s">
        <v>747</v>
      </c>
      <c r="D28" s="34">
        <v>2017</v>
      </c>
      <c r="E28" s="34">
        <v>1</v>
      </c>
      <c r="F28" s="35">
        <v>42901</v>
      </c>
      <c r="G28" s="35">
        <f t="shared" ref="G28:G36" si="96">F28</f>
        <v>42901</v>
      </c>
      <c r="H28" s="35">
        <f t="shared" ref="H28:H36" si="97">F29</f>
        <v>42915</v>
      </c>
      <c r="I28" s="38">
        <f t="shared" si="2"/>
        <v>14</v>
      </c>
      <c r="J28" s="34"/>
      <c r="K28" s="36">
        <v>15.5448</v>
      </c>
      <c r="L28" s="36"/>
      <c r="M28" s="36"/>
      <c r="N28" s="36">
        <f>MIN(K28:K37)</f>
        <v>6.0960000000000001</v>
      </c>
      <c r="O28" s="36">
        <v>24.644068000000001</v>
      </c>
      <c r="P28" s="36"/>
      <c r="Q28" s="36"/>
      <c r="R28" s="36">
        <f>MIN(O28:O37)</f>
        <v>6.8376609999999998</v>
      </c>
      <c r="S28" s="36">
        <v>96.926400000000001</v>
      </c>
      <c r="T28" s="36"/>
      <c r="U28" s="36"/>
      <c r="V28" s="36">
        <f>MIN(S28:S37)</f>
        <v>92.659199999999998</v>
      </c>
      <c r="W28" s="36">
        <v>194.117335</v>
      </c>
      <c r="X28" s="36"/>
      <c r="Y28" s="36"/>
      <c r="Z28" s="36">
        <f>MIN(W28:W37)</f>
        <v>183.97581099999999</v>
      </c>
      <c r="AA28" s="36"/>
      <c r="AB28" s="36">
        <v>44.449126</v>
      </c>
      <c r="AC28" s="36"/>
      <c r="AD28" s="36"/>
      <c r="AE28" s="36">
        <f>MIN(AB28:AB37)</f>
        <v>40.935304000000002</v>
      </c>
      <c r="AF28" s="36">
        <v>1.0599108550928469</v>
      </c>
      <c r="AG28" s="36"/>
      <c r="AH28" s="36"/>
      <c r="AI28" s="36"/>
      <c r="AJ28" s="36">
        <v>14.1</v>
      </c>
      <c r="AK28" s="36"/>
      <c r="AL28" s="36"/>
      <c r="AM28" s="36">
        <f>MAX(AJ28:AJ37)</f>
        <v>17.600000000000001</v>
      </c>
      <c r="AN28" s="36">
        <v>9.58</v>
      </c>
      <c r="AO28" s="36"/>
      <c r="AP28" s="36"/>
      <c r="AQ28" s="36">
        <f>MIN(AN28:AN37)</f>
        <v>7.04</v>
      </c>
      <c r="AR28" s="34">
        <v>1</v>
      </c>
      <c r="AS28" s="34"/>
      <c r="AT28" s="34"/>
      <c r="AU28" s="34"/>
      <c r="AV28" s="34"/>
      <c r="AW28" s="34"/>
      <c r="AX28" s="34">
        <v>0</v>
      </c>
      <c r="AY28" s="34">
        <v>0</v>
      </c>
      <c r="AZ28" s="36">
        <v>8.44</v>
      </c>
      <c r="BA28" s="36"/>
      <c r="BB28" s="36"/>
      <c r="BC28" s="36">
        <v>9.1218367346938773</v>
      </c>
      <c r="BD28" s="36"/>
      <c r="BE28" s="36"/>
      <c r="BF28" s="36"/>
      <c r="BG28" s="36">
        <v>9.8800000000000008</v>
      </c>
      <c r="BH28" s="36"/>
      <c r="BI28" s="36"/>
      <c r="BJ28" s="34">
        <v>7.03</v>
      </c>
      <c r="BK28" s="34">
        <v>9.8800000000000008</v>
      </c>
      <c r="BL28" s="34"/>
      <c r="BM28" s="34"/>
      <c r="BN28" s="34"/>
      <c r="BO28" s="34"/>
      <c r="BP28" s="80">
        <v>7.9013333333333344</v>
      </c>
      <c r="BQ28" s="36">
        <v>0.54962856144450467</v>
      </c>
      <c r="BR28" s="34"/>
      <c r="BS28" s="80">
        <v>8.5296570097031061</v>
      </c>
      <c r="BT28" s="36">
        <v>0.4306537678613036</v>
      </c>
      <c r="BU28" s="80">
        <v>9.2346666666666675</v>
      </c>
      <c r="BV28" s="36">
        <v>0.41931478496338398</v>
      </c>
      <c r="BW28" s="36">
        <v>13.98</v>
      </c>
      <c r="BX28" s="36">
        <v>16.07469387755102</v>
      </c>
      <c r="BY28" s="36">
        <v>17.14</v>
      </c>
      <c r="BZ28" s="36">
        <v>19.061875000000004</v>
      </c>
      <c r="CA28" s="36">
        <v>20.82</v>
      </c>
      <c r="CB28" s="34"/>
      <c r="CC28" s="34"/>
      <c r="CD28" s="34"/>
      <c r="CE28" s="34"/>
      <c r="CF28" s="34"/>
      <c r="CG28" s="34"/>
      <c r="CH28" s="34"/>
      <c r="CI28" s="34"/>
      <c r="CJ28" s="34"/>
      <c r="CK28" s="34"/>
      <c r="CL28" s="34"/>
      <c r="CM28" s="34"/>
      <c r="CN28" s="34"/>
      <c r="CO28" s="34"/>
      <c r="CP28" s="34"/>
      <c r="CQ28" s="34"/>
      <c r="CR28" s="34"/>
      <c r="CS28" s="34"/>
      <c r="CT28" s="34"/>
      <c r="CU28" s="34"/>
      <c r="CV28" s="75">
        <f t="shared" si="23"/>
        <v>0</v>
      </c>
      <c r="CW28" s="75">
        <f t="shared" si="66"/>
        <v>1</v>
      </c>
      <c r="CX28" s="75">
        <f t="shared" si="67"/>
        <v>1</v>
      </c>
      <c r="CY28" s="72">
        <f t="shared" si="91"/>
        <v>1</v>
      </c>
      <c r="CZ28">
        <f t="shared" si="25"/>
        <v>0</v>
      </c>
      <c r="DA28" s="72">
        <f t="shared" si="26"/>
        <v>1</v>
      </c>
      <c r="DB28" s="45">
        <f t="shared" si="27"/>
        <v>0</v>
      </c>
      <c r="DC28" s="72">
        <f t="shared" si="28"/>
        <v>1</v>
      </c>
      <c r="DD28" s="45">
        <f t="shared" si="29"/>
        <v>0</v>
      </c>
      <c r="DE28" s="72">
        <f t="shared" si="68"/>
        <v>0</v>
      </c>
      <c r="DF28" s="72">
        <f t="shared" si="69"/>
        <v>0</v>
      </c>
      <c r="DG28" s="75">
        <f t="shared" si="70"/>
        <v>0</v>
      </c>
      <c r="DH28" s="72">
        <f t="shared" si="71"/>
        <v>0</v>
      </c>
      <c r="DI28" s="72">
        <f t="shared" si="72"/>
        <v>0</v>
      </c>
      <c r="DJ28" s="72">
        <f t="shared" si="30"/>
        <v>0</v>
      </c>
      <c r="DK28" s="72">
        <f t="shared" si="31"/>
        <v>0</v>
      </c>
    </row>
    <row r="29" spans="1:115" x14ac:dyDescent="0.25">
      <c r="A29" s="15" t="s">
        <v>3</v>
      </c>
      <c r="B29" t="s">
        <v>213</v>
      </c>
      <c r="C29" t="s">
        <v>747</v>
      </c>
      <c r="D29">
        <v>2017</v>
      </c>
      <c r="E29">
        <v>2</v>
      </c>
      <c r="F29" s="29">
        <v>42915</v>
      </c>
      <c r="G29" s="29">
        <f t="shared" si="96"/>
        <v>42915</v>
      </c>
      <c r="H29" s="29">
        <f t="shared" si="97"/>
        <v>42927</v>
      </c>
      <c r="I29" s="39">
        <f t="shared" si="2"/>
        <v>12</v>
      </c>
      <c r="J29" t="s">
        <v>154</v>
      </c>
      <c r="K29" s="4">
        <v>14.9352</v>
      </c>
      <c r="L29" s="4">
        <f t="shared" ref="L29:L37" si="98">($K$28-K29)/MAX($K$28:$K$37)</f>
        <v>3.9215686274509824E-2</v>
      </c>
      <c r="M29" s="4">
        <f t="shared" ref="M29:M37" si="99">L29-L28</f>
        <v>3.9215686274509824E-2</v>
      </c>
      <c r="O29" s="4">
        <v>21.438915000000001</v>
      </c>
      <c r="P29" s="4">
        <f t="shared" ref="P29:P37" si="100">(MAX($O$28:$O$37)-O29)/MAX($O$28:$O$37)</f>
        <v>0.13005778916045838</v>
      </c>
      <c r="Q29" s="4">
        <f t="shared" ref="Q29:Q37" si="101">P29-P28</f>
        <v>0.13005778916045838</v>
      </c>
      <c r="S29" s="4">
        <v>95.7072</v>
      </c>
      <c r="T29" s="4">
        <f t="shared" ref="T29:T37" si="102">(MAX($S$28:$S$37)-S29)/MAX($S$28:$S$37)</f>
        <v>1.2578616352201265E-2</v>
      </c>
      <c r="U29" s="4">
        <f t="shared" ref="U29:U37" si="103">T29-T28</f>
        <v>1.2578616352201265E-2</v>
      </c>
      <c r="W29" s="4">
        <v>192.260436</v>
      </c>
      <c r="X29" s="4">
        <f t="shared" ref="X29:X37" si="104">(MAX($W$28:$W$37)-W29)/MAX($W$28:$W$37)</f>
        <v>1.6081871464739987E-2</v>
      </c>
      <c r="Y29" s="4">
        <f t="shared" ref="Y29:Y37" si="105">X29-X28</f>
        <v>1.6081871464739987E-2</v>
      </c>
      <c r="AB29" s="4">
        <v>46.441223000000001</v>
      </c>
      <c r="AC29" s="4">
        <f t="shared" ref="AC29:AC37" si="106">(MAX($AB$28:$AB$37)-AB29)/MAX($AB$28:$AB$37)</f>
        <v>4.5643075676558828E-2</v>
      </c>
      <c r="AD29" s="4">
        <f t="shared" ref="AD29:AD37" si="107">AC29-AC28</f>
        <v>4.5643075676558828E-2</v>
      </c>
      <c r="AF29" s="4">
        <v>1.3113012732543761</v>
      </c>
      <c r="AG29" s="4">
        <f>(MAX($AF$28:$AF$37)-AF29)/MAX($AF$28:$AF$37)</f>
        <v>0</v>
      </c>
      <c r="AH29" s="4">
        <f t="shared" si="54"/>
        <v>0</v>
      </c>
      <c r="AJ29" s="4">
        <v>15.1</v>
      </c>
      <c r="AK29" s="4">
        <f t="shared" ref="AK29:AK37" si="108">(MAX($AJ$28:$AJ$37)-AJ29)/MAX($AJ$28:$AJ$37)</f>
        <v>0.14204545454545464</v>
      </c>
      <c r="AL29" s="4">
        <f t="shared" ref="AL29:AL37" si="109">AK29-AK28</f>
        <v>0.14204545454545464</v>
      </c>
      <c r="AN29" s="4">
        <v>9.5</v>
      </c>
      <c r="AO29" s="4">
        <f t="shared" ref="AO29:AO37" si="110">(MAX($AN$28:$AN$37)-AN29)/MAX($AN$28:$AN$37)</f>
        <v>8.3507306889352897E-3</v>
      </c>
      <c r="AP29" s="4">
        <f t="shared" ref="AP29:AP37" si="111">AO29-AO28</f>
        <v>8.3507306889352897E-3</v>
      </c>
      <c r="AR29">
        <v>2</v>
      </c>
      <c r="AS29">
        <v>156</v>
      </c>
      <c r="AT29">
        <v>18</v>
      </c>
      <c r="AU29">
        <v>6</v>
      </c>
      <c r="AV29">
        <f t="shared" ref="AV29:AV37" si="112">SUM(AS29,AT29,AU29)</f>
        <v>180</v>
      </c>
      <c r="AX29" s="39">
        <v>0</v>
      </c>
      <c r="AY29" s="39">
        <v>0</v>
      </c>
      <c r="AZ29" s="4">
        <v>8.1999999999999993</v>
      </c>
      <c r="BA29" s="4">
        <f>(MAX($AZ$28:$AZ$37)-AZ29)/MAX($AZ$28:$AZ$37)</f>
        <v>0.1096634093376766</v>
      </c>
      <c r="BB29" s="4">
        <f t="shared" ref="BB29:BB37" si="113">BA29-BA28</f>
        <v>0.1096634093376766</v>
      </c>
      <c r="BC29" s="4">
        <v>8.9602083333333322</v>
      </c>
      <c r="BG29" s="4">
        <v>9.7100000000000009</v>
      </c>
      <c r="BJ29">
        <v>6.71</v>
      </c>
      <c r="BK29">
        <v>10.14</v>
      </c>
      <c r="BP29" s="81">
        <v>7.8923076923076927</v>
      </c>
      <c r="BQ29" s="4">
        <v>0.62407043298448606</v>
      </c>
      <c r="BS29" s="81">
        <v>8.9030826919894075</v>
      </c>
      <c r="BT29" s="4">
        <v>0.32370557130535527</v>
      </c>
      <c r="BU29" s="81">
        <v>9.6323076923076929</v>
      </c>
      <c r="BV29" s="4">
        <v>0.29228947311642028</v>
      </c>
      <c r="BW29" s="4">
        <v>14.5</v>
      </c>
      <c r="BX29" s="4">
        <v>16.039791666666662</v>
      </c>
      <c r="BY29" s="4">
        <v>17.78</v>
      </c>
      <c r="BZ29" s="4">
        <v>17.032083333333336</v>
      </c>
      <c r="CA29" s="4">
        <v>18.239999999999998</v>
      </c>
      <c r="CV29" s="75">
        <f t="shared" si="23"/>
        <v>0</v>
      </c>
      <c r="CW29" s="75">
        <f t="shared" si="66"/>
        <v>1</v>
      </c>
      <c r="CX29" s="75">
        <f t="shared" si="67"/>
        <v>1</v>
      </c>
      <c r="CY29" s="72">
        <f t="shared" si="91"/>
        <v>1</v>
      </c>
      <c r="CZ29">
        <f t="shared" si="25"/>
        <v>0</v>
      </c>
      <c r="DA29" s="72">
        <f t="shared" si="26"/>
        <v>1</v>
      </c>
      <c r="DB29" s="45">
        <f t="shared" si="27"/>
        <v>0</v>
      </c>
      <c r="DC29" s="72">
        <f t="shared" si="28"/>
        <v>1</v>
      </c>
      <c r="DD29" s="45">
        <f t="shared" si="29"/>
        <v>0</v>
      </c>
      <c r="DE29" s="72">
        <f t="shared" si="68"/>
        <v>0</v>
      </c>
      <c r="DF29" s="72">
        <f t="shared" si="69"/>
        <v>0</v>
      </c>
      <c r="DG29" s="75">
        <f t="shared" si="70"/>
        <v>0</v>
      </c>
      <c r="DH29" s="72">
        <f t="shared" si="71"/>
        <v>0</v>
      </c>
      <c r="DI29" s="72">
        <f t="shared" si="72"/>
        <v>0</v>
      </c>
      <c r="DJ29" s="72">
        <f t="shared" si="30"/>
        <v>0</v>
      </c>
      <c r="DK29" s="72">
        <f t="shared" si="31"/>
        <v>0</v>
      </c>
    </row>
    <row r="30" spans="1:115" x14ac:dyDescent="0.25">
      <c r="A30" s="15" t="s">
        <v>3</v>
      </c>
      <c r="B30" t="s">
        <v>213</v>
      </c>
      <c r="C30" t="s">
        <v>747</v>
      </c>
      <c r="D30">
        <v>2017</v>
      </c>
      <c r="E30">
        <v>3</v>
      </c>
      <c r="F30" s="29">
        <v>42927</v>
      </c>
      <c r="G30" s="29">
        <f t="shared" si="96"/>
        <v>42927</v>
      </c>
      <c r="H30" s="29">
        <f t="shared" si="97"/>
        <v>42941</v>
      </c>
      <c r="I30" s="39">
        <f t="shared" si="2"/>
        <v>14</v>
      </c>
      <c r="J30" t="s">
        <v>154</v>
      </c>
      <c r="K30" s="4">
        <v>12.192</v>
      </c>
      <c r="L30" s="4">
        <f t="shared" si="98"/>
        <v>0.21568627450980393</v>
      </c>
      <c r="M30" s="4">
        <f t="shared" si="99"/>
        <v>0.1764705882352941</v>
      </c>
      <c r="O30" s="4">
        <v>17.450278999999998</v>
      </c>
      <c r="P30" s="4">
        <f t="shared" si="100"/>
        <v>0.29190752922772339</v>
      </c>
      <c r="Q30" s="4">
        <f t="shared" si="101"/>
        <v>0.16184974006726502</v>
      </c>
      <c r="S30" s="4">
        <v>95.0976</v>
      </c>
      <c r="T30" s="4">
        <f t="shared" si="102"/>
        <v>1.8867924528301896E-2</v>
      </c>
      <c r="U30" s="4">
        <f t="shared" si="103"/>
        <v>6.289308176100631E-3</v>
      </c>
      <c r="W30" s="4">
        <v>192.260436</v>
      </c>
      <c r="X30" s="4">
        <f t="shared" si="104"/>
        <v>1.6081871464739987E-2</v>
      </c>
      <c r="Y30" s="4">
        <f t="shared" si="105"/>
        <v>0</v>
      </c>
      <c r="AB30" s="4">
        <v>44.023933</v>
      </c>
      <c r="AC30" s="4">
        <f t="shared" si="106"/>
        <v>9.531785382781062E-2</v>
      </c>
      <c r="AD30" s="4">
        <f t="shared" si="107"/>
        <v>4.9674778151251792E-2</v>
      </c>
      <c r="AF30" s="4">
        <v>0.22845380438431012</v>
      </c>
      <c r="AG30" s="4">
        <f t="shared" ref="AG30:AG37" si="114">(MAX($AF$28:$AF$37)-AF30)/MAX($AF$28:$AF$37)</f>
        <v>0.82578084148630815</v>
      </c>
      <c r="AH30" s="4">
        <f t="shared" si="54"/>
        <v>0.82578084148630815</v>
      </c>
      <c r="AJ30" s="4">
        <v>17.600000000000001</v>
      </c>
      <c r="AK30" s="4">
        <f t="shared" si="108"/>
        <v>0</v>
      </c>
      <c r="AL30" s="4">
        <f t="shared" si="109"/>
        <v>-0.14204545454545464</v>
      </c>
      <c r="AN30" s="4">
        <v>9.19</v>
      </c>
      <c r="AO30" s="4">
        <f t="shared" si="110"/>
        <v>4.0709812108559555E-2</v>
      </c>
      <c r="AP30" s="4">
        <f t="shared" si="111"/>
        <v>3.2359081419624264E-2</v>
      </c>
      <c r="AR30">
        <v>2</v>
      </c>
      <c r="AS30">
        <v>144</v>
      </c>
      <c r="AT30">
        <v>24</v>
      </c>
      <c r="AU30">
        <v>2</v>
      </c>
      <c r="AV30">
        <f t="shared" si="112"/>
        <v>170</v>
      </c>
      <c r="AX30" s="39">
        <v>0</v>
      </c>
      <c r="AY30" s="39">
        <v>0</v>
      </c>
      <c r="AZ30" s="4">
        <v>6.71</v>
      </c>
      <c r="BA30" s="4">
        <f t="shared" ref="BA30:BA37" si="115">(MAX($AZ$28:$AZ$37)-AZ30)/MAX($AZ$28:$AZ$37)</f>
        <v>0.27144408251900115</v>
      </c>
      <c r="BB30" s="4">
        <f t="shared" si="113"/>
        <v>0.16178067318132455</v>
      </c>
      <c r="BC30" s="4">
        <v>8.6646875000000012</v>
      </c>
      <c r="BG30" s="4">
        <v>9.7799999999999994</v>
      </c>
      <c r="BJ30">
        <v>6.76</v>
      </c>
      <c r="BK30">
        <v>9.7799999999999994</v>
      </c>
      <c r="BP30" s="81">
        <v>7.2884615384615374</v>
      </c>
      <c r="BQ30" s="4">
        <v>0.4504052496240345</v>
      </c>
      <c r="BS30" s="81">
        <v>8.37331500967586</v>
      </c>
      <c r="BT30" s="4">
        <v>0.35061054112858064</v>
      </c>
      <c r="BU30" s="81">
        <v>9.0586666666666655</v>
      </c>
      <c r="BV30" s="4">
        <v>0.3720728721933676</v>
      </c>
      <c r="BW30" s="4">
        <v>15.78</v>
      </c>
      <c r="BX30" s="4">
        <v>17.036250000000003</v>
      </c>
      <c r="BY30" s="4">
        <v>18.100000000000001</v>
      </c>
      <c r="BZ30" s="4">
        <v>17.76512820512821</v>
      </c>
      <c r="CA30" s="4">
        <v>18.12</v>
      </c>
      <c r="CV30" s="75">
        <f t="shared" si="23"/>
        <v>0</v>
      </c>
      <c r="CW30" s="75">
        <f t="shared" si="66"/>
        <v>1</v>
      </c>
      <c r="CX30" s="75">
        <f t="shared" si="67"/>
        <v>1</v>
      </c>
      <c r="CY30" s="72">
        <f t="shared" si="91"/>
        <v>1</v>
      </c>
      <c r="CZ30">
        <f t="shared" si="25"/>
        <v>0</v>
      </c>
      <c r="DA30" s="72">
        <f t="shared" si="26"/>
        <v>1</v>
      </c>
      <c r="DB30" s="45">
        <f t="shared" si="27"/>
        <v>0</v>
      </c>
      <c r="DC30" s="72">
        <f t="shared" si="28"/>
        <v>1</v>
      </c>
      <c r="DD30" s="45">
        <f t="shared" si="29"/>
        <v>0</v>
      </c>
      <c r="DE30" s="72">
        <f t="shared" si="68"/>
        <v>0</v>
      </c>
      <c r="DF30" s="72">
        <f t="shared" si="69"/>
        <v>0</v>
      </c>
      <c r="DG30" s="75">
        <f t="shared" si="70"/>
        <v>0</v>
      </c>
      <c r="DH30" s="72">
        <f t="shared" si="71"/>
        <v>0</v>
      </c>
      <c r="DI30" s="72">
        <f t="shared" si="72"/>
        <v>0</v>
      </c>
      <c r="DJ30" s="72">
        <f t="shared" si="30"/>
        <v>0</v>
      </c>
      <c r="DK30" s="72">
        <f t="shared" si="31"/>
        <v>0</v>
      </c>
    </row>
    <row r="31" spans="1:115" x14ac:dyDescent="0.25">
      <c r="A31" s="15" t="s">
        <v>3</v>
      </c>
      <c r="B31" t="s">
        <v>213</v>
      </c>
      <c r="C31" t="s">
        <v>747</v>
      </c>
      <c r="D31">
        <v>2017</v>
      </c>
      <c r="E31">
        <v>4</v>
      </c>
      <c r="F31" s="29">
        <v>42941</v>
      </c>
      <c r="G31" s="29">
        <f t="shared" si="96"/>
        <v>42941</v>
      </c>
      <c r="H31" s="29">
        <f t="shared" si="97"/>
        <v>42955</v>
      </c>
      <c r="I31" s="39">
        <f t="shared" si="2"/>
        <v>14</v>
      </c>
      <c r="J31" t="s">
        <v>154</v>
      </c>
      <c r="K31" s="4">
        <v>9.1440000000000001</v>
      </c>
      <c r="L31" s="4">
        <f t="shared" si="98"/>
        <v>0.41176470588235292</v>
      </c>
      <c r="M31" s="4">
        <f t="shared" si="99"/>
        <v>0.19607843137254899</v>
      </c>
      <c r="O31" s="4">
        <v>20.441755000000001</v>
      </c>
      <c r="P31" s="4">
        <f t="shared" si="100"/>
        <v>0.17052026475499094</v>
      </c>
      <c r="Q31" s="4">
        <f t="shared" si="101"/>
        <v>-0.12138726447273246</v>
      </c>
      <c r="S31" s="4">
        <v>95.7072</v>
      </c>
      <c r="T31" s="4">
        <f t="shared" si="102"/>
        <v>1.2578616352201265E-2</v>
      </c>
      <c r="U31" s="4">
        <f t="shared" si="103"/>
        <v>-6.289308176100631E-3</v>
      </c>
      <c r="W31" s="4">
        <v>189.40366900000001</v>
      </c>
      <c r="X31" s="4">
        <f t="shared" si="104"/>
        <v>3.0701753218785731E-2</v>
      </c>
      <c r="Y31" s="4">
        <f t="shared" si="105"/>
        <v>1.4619881754045744E-2</v>
      </c>
      <c r="AB31" s="4">
        <v>45.895484000000003</v>
      </c>
      <c r="AC31" s="4">
        <f t="shared" si="106"/>
        <v>5.6857892166713449E-2</v>
      </c>
      <c r="AD31" s="4">
        <f t="shared" si="107"/>
        <v>-3.8459961661097171E-2</v>
      </c>
      <c r="AF31" s="4">
        <v>5.3751788015634697E-2</v>
      </c>
      <c r="AG31" s="4">
        <f t="shared" si="114"/>
        <v>0.95900881886415479</v>
      </c>
      <c r="AH31" s="4">
        <f t="shared" si="54"/>
        <v>0.13322797737784664</v>
      </c>
      <c r="AJ31" s="4">
        <v>17</v>
      </c>
      <c r="AK31" s="4">
        <f t="shared" si="108"/>
        <v>3.4090909090909172E-2</v>
      </c>
      <c r="AL31" s="4">
        <f t="shared" si="109"/>
        <v>3.4090909090909172E-2</v>
      </c>
      <c r="AN31" s="4">
        <v>9.26</v>
      </c>
      <c r="AO31" s="4">
        <f t="shared" si="110"/>
        <v>3.3402922755741159E-2</v>
      </c>
      <c r="AP31" s="4">
        <f t="shared" si="111"/>
        <v>-7.3068893528183965E-3</v>
      </c>
      <c r="AR31">
        <v>2</v>
      </c>
      <c r="AS31">
        <v>150</v>
      </c>
      <c r="AT31">
        <v>24</v>
      </c>
      <c r="AU31">
        <v>3</v>
      </c>
      <c r="AV31">
        <f t="shared" si="112"/>
        <v>177</v>
      </c>
      <c r="AX31" s="39">
        <v>0</v>
      </c>
      <c r="AY31" s="39">
        <v>0</v>
      </c>
      <c r="AZ31" s="4">
        <v>8.35</v>
      </c>
      <c r="BA31" s="4">
        <f t="shared" si="115"/>
        <v>9.3376764386536498E-2</v>
      </c>
      <c r="BB31" s="4">
        <f t="shared" si="113"/>
        <v>-0.17806731813246465</v>
      </c>
      <c r="BC31" s="4">
        <v>8.7693749999999984</v>
      </c>
      <c r="BG31" s="4">
        <v>9.82</v>
      </c>
      <c r="BJ31">
        <v>6.04</v>
      </c>
      <c r="BK31">
        <v>9.8800000000000008</v>
      </c>
      <c r="BP31" s="81">
        <v>7.3280000000000003</v>
      </c>
      <c r="BQ31" s="4">
        <v>0.62950986224734129</v>
      </c>
      <c r="BS31" s="81">
        <v>8.3767093253968259</v>
      </c>
      <c r="BT31" s="4">
        <v>0.41211204832451587</v>
      </c>
      <c r="BU31" s="81">
        <v>9.1513333333333335</v>
      </c>
      <c r="BV31" s="4">
        <v>0.42915213567633054</v>
      </c>
      <c r="BW31" s="4">
        <v>15.6</v>
      </c>
      <c r="BX31" s="4">
        <v>16.278749999999995</v>
      </c>
      <c r="BY31" s="4">
        <v>17.14</v>
      </c>
      <c r="BZ31" s="4">
        <v>17.316875</v>
      </c>
      <c r="CA31" s="4">
        <v>17.88</v>
      </c>
      <c r="CV31" s="75">
        <f t="shared" si="23"/>
        <v>0</v>
      </c>
      <c r="CW31" s="75">
        <f t="shared" si="66"/>
        <v>1</v>
      </c>
      <c r="CX31" s="75">
        <f t="shared" si="67"/>
        <v>1</v>
      </c>
      <c r="CY31" s="72">
        <f t="shared" si="91"/>
        <v>1</v>
      </c>
      <c r="CZ31">
        <f t="shared" si="25"/>
        <v>0</v>
      </c>
      <c r="DA31" s="72">
        <f t="shared" si="26"/>
        <v>1</v>
      </c>
      <c r="DB31" s="45">
        <f t="shared" si="27"/>
        <v>0</v>
      </c>
      <c r="DC31" s="72">
        <f t="shared" si="28"/>
        <v>1</v>
      </c>
      <c r="DD31" s="45">
        <f t="shared" si="29"/>
        <v>0</v>
      </c>
      <c r="DE31" s="72">
        <f t="shared" si="68"/>
        <v>0</v>
      </c>
      <c r="DF31" s="72">
        <f t="shared" si="69"/>
        <v>0</v>
      </c>
      <c r="DG31" s="75">
        <f t="shared" si="70"/>
        <v>0</v>
      </c>
      <c r="DH31" s="72">
        <f t="shared" si="71"/>
        <v>0</v>
      </c>
      <c r="DI31" s="72">
        <f t="shared" si="72"/>
        <v>0</v>
      </c>
      <c r="DJ31" s="72">
        <f t="shared" si="30"/>
        <v>0</v>
      </c>
      <c r="DK31" s="72">
        <f t="shared" si="31"/>
        <v>0</v>
      </c>
    </row>
    <row r="32" spans="1:115" x14ac:dyDescent="0.25">
      <c r="A32" s="15" t="s">
        <v>3</v>
      </c>
      <c r="B32" t="s">
        <v>213</v>
      </c>
      <c r="C32" t="s">
        <v>747</v>
      </c>
      <c r="D32">
        <v>2017</v>
      </c>
      <c r="E32">
        <v>5</v>
      </c>
      <c r="F32" s="29">
        <v>42955</v>
      </c>
      <c r="G32" s="29">
        <f t="shared" si="96"/>
        <v>42955</v>
      </c>
      <c r="H32" s="29">
        <f t="shared" si="97"/>
        <v>42969</v>
      </c>
      <c r="I32" s="39">
        <f t="shared" si="2"/>
        <v>14</v>
      </c>
      <c r="J32" t="s">
        <v>154</v>
      </c>
      <c r="K32" s="4">
        <v>9.7536000000000005</v>
      </c>
      <c r="L32" s="4">
        <f t="shared" si="98"/>
        <v>0.37254901960784315</v>
      </c>
      <c r="M32" s="4">
        <f t="shared" si="99"/>
        <v>-3.9215686274509776E-2</v>
      </c>
      <c r="O32" s="4">
        <v>16.951699999999999</v>
      </c>
      <c r="P32" s="4">
        <f t="shared" si="100"/>
        <v>0.31213872644727331</v>
      </c>
      <c r="Q32" s="4">
        <f t="shared" si="101"/>
        <v>0.14161846169228237</v>
      </c>
      <c r="S32" s="4">
        <v>93.268799999999999</v>
      </c>
      <c r="T32" s="4">
        <f t="shared" si="102"/>
        <v>3.7735849056603793E-2</v>
      </c>
      <c r="U32" s="4">
        <f t="shared" si="103"/>
        <v>2.5157232704402527E-2</v>
      </c>
      <c r="W32" s="4">
        <v>195.40288000000001</v>
      </c>
      <c r="X32" s="4">
        <f t="shared" si="104"/>
        <v>0</v>
      </c>
      <c r="Y32" s="4">
        <f t="shared" si="105"/>
        <v>-3.0701753218785731E-2</v>
      </c>
      <c r="AB32" s="4">
        <v>48.391463999999999</v>
      </c>
      <c r="AC32" s="4">
        <f t="shared" si="106"/>
        <v>5.5660518124484746E-3</v>
      </c>
      <c r="AD32" s="4">
        <f t="shared" si="107"/>
        <v>-5.1291840354264977E-2</v>
      </c>
      <c r="AF32" s="4">
        <v>0.31320390845594437</v>
      </c>
      <c r="AG32" s="4">
        <f t="shared" si="114"/>
        <v>0.76115030554447827</v>
      </c>
      <c r="AH32" s="4">
        <f t="shared" si="54"/>
        <v>-0.19785851331967652</v>
      </c>
      <c r="AJ32" s="4">
        <v>16.2</v>
      </c>
      <c r="AK32" s="4">
        <f t="shared" si="108"/>
        <v>7.9545454545454655E-2</v>
      </c>
      <c r="AL32" s="4">
        <f t="shared" si="109"/>
        <v>4.5454545454545484E-2</v>
      </c>
      <c r="AN32" s="4">
        <v>8.5500000000000007</v>
      </c>
      <c r="AO32" s="4">
        <f t="shared" si="110"/>
        <v>0.10751565762004169</v>
      </c>
      <c r="AP32" s="4">
        <f t="shared" si="111"/>
        <v>7.4112734864300533E-2</v>
      </c>
      <c r="AR32">
        <v>2</v>
      </c>
      <c r="AS32">
        <v>168</v>
      </c>
      <c r="AT32">
        <v>18</v>
      </c>
      <c r="AU32">
        <v>3</v>
      </c>
      <c r="AV32">
        <f t="shared" si="112"/>
        <v>189</v>
      </c>
      <c r="AX32" s="39">
        <v>0</v>
      </c>
      <c r="AY32" s="39">
        <v>0</v>
      </c>
      <c r="AZ32" s="4">
        <v>7.53</v>
      </c>
      <c r="BA32" s="4">
        <f t="shared" si="115"/>
        <v>0.18241042345276878</v>
      </c>
      <c r="BB32" s="4">
        <f t="shared" si="113"/>
        <v>8.9033659066232285E-2</v>
      </c>
      <c r="BC32" s="4">
        <v>8.568229166666665</v>
      </c>
      <c r="BG32" s="4">
        <v>9.89</v>
      </c>
      <c r="BJ32">
        <v>6.06</v>
      </c>
      <c r="BK32">
        <v>9.89</v>
      </c>
      <c r="BP32" s="81">
        <v>6.8530769230769231</v>
      </c>
      <c r="BQ32" s="4">
        <v>0.51068407281040418</v>
      </c>
      <c r="BS32" s="81">
        <v>7.9213288398692816</v>
      </c>
      <c r="BT32" s="4">
        <v>0.39611662694466376</v>
      </c>
      <c r="BU32" s="81">
        <v>8.7140000000000004</v>
      </c>
      <c r="BV32" s="4">
        <v>0.4425803128623475</v>
      </c>
      <c r="BW32" s="4">
        <v>15.84</v>
      </c>
      <c r="BX32" s="4">
        <v>16.274583333333343</v>
      </c>
      <c r="BY32" s="4">
        <v>16.66</v>
      </c>
      <c r="BZ32" s="4">
        <v>16.644375000000004</v>
      </c>
      <c r="CA32" s="4">
        <v>16.96</v>
      </c>
      <c r="CV32" s="75">
        <f t="shared" si="23"/>
        <v>0</v>
      </c>
      <c r="CW32" s="75">
        <f t="shared" si="66"/>
        <v>1</v>
      </c>
      <c r="CX32" s="75">
        <f t="shared" si="67"/>
        <v>1</v>
      </c>
      <c r="CY32" s="72">
        <f t="shared" si="91"/>
        <v>1</v>
      </c>
      <c r="CZ32">
        <f t="shared" si="25"/>
        <v>0</v>
      </c>
      <c r="DA32" s="72">
        <f t="shared" si="26"/>
        <v>1</v>
      </c>
      <c r="DB32" s="45">
        <f t="shared" si="27"/>
        <v>0</v>
      </c>
      <c r="DC32" s="72">
        <f t="shared" si="28"/>
        <v>1</v>
      </c>
      <c r="DD32" s="45">
        <f t="shared" si="29"/>
        <v>0</v>
      </c>
      <c r="DE32" s="72">
        <f t="shared" si="68"/>
        <v>0</v>
      </c>
      <c r="DF32" s="72">
        <f t="shared" si="69"/>
        <v>0</v>
      </c>
      <c r="DG32" s="75">
        <f t="shared" si="70"/>
        <v>0</v>
      </c>
      <c r="DH32" s="72">
        <f t="shared" si="71"/>
        <v>0</v>
      </c>
      <c r="DI32" s="72">
        <f t="shared" si="72"/>
        <v>0</v>
      </c>
      <c r="DJ32" s="72">
        <f t="shared" si="30"/>
        <v>0</v>
      </c>
      <c r="DK32" s="72">
        <f t="shared" si="31"/>
        <v>0</v>
      </c>
    </row>
    <row r="33" spans="1:115" x14ac:dyDescent="0.25">
      <c r="A33" s="15" t="s">
        <v>3</v>
      </c>
      <c r="B33" t="s">
        <v>213</v>
      </c>
      <c r="C33" t="s">
        <v>747</v>
      </c>
      <c r="D33">
        <v>2017</v>
      </c>
      <c r="E33">
        <v>6</v>
      </c>
      <c r="F33" s="29">
        <v>42969</v>
      </c>
      <c r="G33" s="29">
        <f t="shared" si="96"/>
        <v>42969</v>
      </c>
      <c r="H33" s="29">
        <f t="shared" si="97"/>
        <v>42984</v>
      </c>
      <c r="I33" s="39">
        <f t="shared" si="2"/>
        <v>15</v>
      </c>
      <c r="J33" t="s">
        <v>154</v>
      </c>
      <c r="K33" s="4">
        <v>8.8391999999999999</v>
      </c>
      <c r="L33" s="4">
        <f t="shared" si="98"/>
        <v>0.43137254901960786</v>
      </c>
      <c r="M33" s="4">
        <f t="shared" si="99"/>
        <v>5.8823529411764719E-2</v>
      </c>
      <c r="O33" s="4">
        <v>12.39326</v>
      </c>
      <c r="P33" s="4">
        <f t="shared" si="100"/>
        <v>0.4971098115781859</v>
      </c>
      <c r="Q33" s="4">
        <f t="shared" si="101"/>
        <v>0.18497108513091259</v>
      </c>
      <c r="S33" s="4">
        <v>95.0976</v>
      </c>
      <c r="T33" s="4">
        <f t="shared" si="102"/>
        <v>1.8867924528301896E-2</v>
      </c>
      <c r="U33" s="4">
        <f t="shared" si="103"/>
        <v>-1.8867924528301896E-2</v>
      </c>
      <c r="W33" s="4">
        <v>194.40301099999999</v>
      </c>
      <c r="X33" s="4">
        <f t="shared" si="104"/>
        <v>5.1169614286136322E-3</v>
      </c>
      <c r="Y33" s="4">
        <f t="shared" si="105"/>
        <v>5.1169614286136322E-3</v>
      </c>
      <c r="AB33" s="4">
        <v>48.662320999999999</v>
      </c>
      <c r="AC33" s="4">
        <f t="shared" si="106"/>
        <v>0</v>
      </c>
      <c r="AD33" s="4">
        <f t="shared" si="107"/>
        <v>-5.5660518124484746E-3</v>
      </c>
      <c r="AF33" s="4">
        <v>0.23828582093304682</v>
      </c>
      <c r="AG33" s="4">
        <f t="shared" si="114"/>
        <v>0.81828293330206947</v>
      </c>
      <c r="AH33" s="4">
        <f t="shared" si="54"/>
        <v>5.7132627757591203E-2</v>
      </c>
      <c r="AJ33" s="4">
        <v>16.399999999999999</v>
      </c>
      <c r="AK33" s="4">
        <f t="shared" si="108"/>
        <v>6.8181818181818343E-2</v>
      </c>
      <c r="AL33" s="4">
        <f t="shared" si="109"/>
        <v>-1.1363636363636312E-2</v>
      </c>
      <c r="AN33" s="4">
        <v>8.92</v>
      </c>
      <c r="AO33" s="4">
        <f t="shared" si="110"/>
        <v>6.8893528183716093E-2</v>
      </c>
      <c r="AP33" s="4">
        <f t="shared" si="111"/>
        <v>-3.8622129436325592E-2</v>
      </c>
      <c r="AR33">
        <v>2</v>
      </c>
      <c r="AS33">
        <v>98</v>
      </c>
      <c r="AT33">
        <v>12</v>
      </c>
      <c r="AU33">
        <v>0</v>
      </c>
      <c r="AV33">
        <f t="shared" si="112"/>
        <v>110</v>
      </c>
      <c r="AX33" s="39">
        <v>0</v>
      </c>
      <c r="AY33" s="39">
        <v>0</v>
      </c>
      <c r="AZ33" s="4">
        <v>7.32</v>
      </c>
      <c r="BA33" s="4">
        <f t="shared" si="115"/>
        <v>0.20521172638436486</v>
      </c>
      <c r="BB33" s="4">
        <f t="shared" si="113"/>
        <v>2.2801302931596074E-2</v>
      </c>
      <c r="BC33" s="4">
        <v>8.3372916666666708</v>
      </c>
      <c r="BG33" s="4">
        <v>8.92</v>
      </c>
      <c r="BJ33">
        <v>0.96</v>
      </c>
      <c r="BK33">
        <v>8.92</v>
      </c>
      <c r="BP33" s="81">
        <v>4.9799999999999986</v>
      </c>
      <c r="BQ33" s="4">
        <v>2.0411026431808899</v>
      </c>
      <c r="BS33" s="81">
        <v>6.1470312500000004</v>
      </c>
      <c r="BT33" s="4">
        <v>2.0081603268351715</v>
      </c>
      <c r="BU33" s="81">
        <v>7.2293750000000001</v>
      </c>
      <c r="BV33" s="4">
        <v>1.8649781123045395</v>
      </c>
      <c r="BW33" s="4">
        <v>15.48</v>
      </c>
      <c r="BX33" s="4">
        <v>15.926249999999998</v>
      </c>
      <c r="BY33" s="4">
        <v>16.54</v>
      </c>
      <c r="BZ33" s="4">
        <v>17.982916666666704</v>
      </c>
      <c r="CA33" s="4">
        <v>18.16</v>
      </c>
      <c r="CV33" s="75">
        <f t="shared" si="23"/>
        <v>0</v>
      </c>
      <c r="CW33" s="75">
        <f t="shared" si="66"/>
        <v>1</v>
      </c>
      <c r="CX33" s="75">
        <f t="shared" si="67"/>
        <v>1</v>
      </c>
      <c r="CY33" s="72">
        <f t="shared" si="91"/>
        <v>1</v>
      </c>
      <c r="CZ33">
        <f t="shared" si="25"/>
        <v>0</v>
      </c>
      <c r="DA33" s="72">
        <f t="shared" si="26"/>
        <v>1</v>
      </c>
      <c r="DB33" s="45">
        <f t="shared" si="27"/>
        <v>0</v>
      </c>
      <c r="DC33" s="72">
        <f t="shared" si="28"/>
        <v>1</v>
      </c>
      <c r="DD33" s="45">
        <f t="shared" si="29"/>
        <v>0</v>
      </c>
      <c r="DE33" s="72">
        <f t="shared" si="68"/>
        <v>0</v>
      </c>
      <c r="DF33" s="72">
        <f t="shared" si="69"/>
        <v>0</v>
      </c>
      <c r="DG33" s="75">
        <f t="shared" si="70"/>
        <v>0</v>
      </c>
      <c r="DH33" s="72">
        <f t="shared" si="71"/>
        <v>0</v>
      </c>
      <c r="DI33" s="72">
        <f t="shared" si="72"/>
        <v>0</v>
      </c>
      <c r="DJ33" s="72">
        <f t="shared" si="30"/>
        <v>0</v>
      </c>
      <c r="DK33" s="72">
        <f t="shared" si="31"/>
        <v>0</v>
      </c>
    </row>
    <row r="34" spans="1:115" x14ac:dyDescent="0.25">
      <c r="A34" s="15" t="s">
        <v>3</v>
      </c>
      <c r="B34" t="s">
        <v>213</v>
      </c>
      <c r="C34" t="s">
        <v>747</v>
      </c>
      <c r="D34">
        <v>2017</v>
      </c>
      <c r="E34">
        <v>7</v>
      </c>
      <c r="F34" s="29">
        <v>42984</v>
      </c>
      <c r="G34" s="29">
        <f t="shared" si="96"/>
        <v>42984</v>
      </c>
      <c r="H34" s="29">
        <f t="shared" si="97"/>
        <v>42997</v>
      </c>
      <c r="I34" s="39">
        <f t="shared" ref="I34:I65" si="116">H34-G34</f>
        <v>13</v>
      </c>
      <c r="J34" t="s">
        <v>154</v>
      </c>
      <c r="K34" s="4">
        <v>7.62</v>
      </c>
      <c r="L34" s="4">
        <f t="shared" si="98"/>
        <v>0.50980392156862742</v>
      </c>
      <c r="M34" s="4">
        <f t="shared" si="99"/>
        <v>7.8431372549019551E-2</v>
      </c>
      <c r="O34" s="4">
        <v>9.5442330000000002</v>
      </c>
      <c r="P34" s="4">
        <f t="shared" si="100"/>
        <v>0.61271682094043889</v>
      </c>
      <c r="Q34" s="4">
        <f t="shared" si="101"/>
        <v>0.11560700936225299</v>
      </c>
      <c r="S34" s="4">
        <v>96.012</v>
      </c>
      <c r="T34" s="4">
        <f t="shared" si="102"/>
        <v>9.4339622641509482E-3</v>
      </c>
      <c r="U34" s="4">
        <f t="shared" si="103"/>
        <v>-9.4339622641509482E-3</v>
      </c>
      <c r="W34" s="4">
        <v>191.97475900000001</v>
      </c>
      <c r="X34" s="4">
        <f t="shared" si="104"/>
        <v>1.7543861175434078E-2</v>
      </c>
      <c r="Y34" s="4">
        <f t="shared" si="105"/>
        <v>1.2426899746820446E-2</v>
      </c>
      <c r="AB34" s="4">
        <v>46.225929999999998</v>
      </c>
      <c r="AC34" s="4">
        <f t="shared" si="106"/>
        <v>5.0067299502627519E-2</v>
      </c>
      <c r="AD34" s="4">
        <f t="shared" si="107"/>
        <v>5.0067299502627519E-2</v>
      </c>
      <c r="AF34" s="4">
        <v>9.0917271141186445E-2</v>
      </c>
      <c r="AG34" s="4">
        <f t="shared" si="114"/>
        <v>0.93066637469545899</v>
      </c>
      <c r="AH34" s="4">
        <f t="shared" si="54"/>
        <v>0.11238344139338952</v>
      </c>
      <c r="AJ34" s="4">
        <v>17.100000000000001</v>
      </c>
      <c r="AK34" s="4">
        <f t="shared" si="108"/>
        <v>2.8409090909090908E-2</v>
      </c>
      <c r="AL34" s="4">
        <f t="shared" si="109"/>
        <v>-3.9772727272727432E-2</v>
      </c>
      <c r="AN34" s="4">
        <v>7.04</v>
      </c>
      <c r="AO34" s="4">
        <f t="shared" si="110"/>
        <v>0.26513569937369519</v>
      </c>
      <c r="AP34" s="4">
        <f t="shared" si="111"/>
        <v>0.19624217118997911</v>
      </c>
      <c r="AR34">
        <v>2</v>
      </c>
      <c r="AS34">
        <v>120</v>
      </c>
      <c r="AT34">
        <v>15</v>
      </c>
      <c r="AU34">
        <v>2</v>
      </c>
      <c r="AV34">
        <f t="shared" si="112"/>
        <v>137</v>
      </c>
      <c r="AX34" s="39">
        <v>0</v>
      </c>
      <c r="AY34" s="39">
        <v>0</v>
      </c>
      <c r="AZ34" s="4">
        <v>1.55</v>
      </c>
      <c r="BA34" s="4">
        <f t="shared" si="115"/>
        <v>0.83170466883821936</v>
      </c>
      <c r="BB34" s="4">
        <f t="shared" si="113"/>
        <v>0.62649294245385456</v>
      </c>
      <c r="BC34" s="4">
        <v>5.2211458333333338</v>
      </c>
      <c r="BG34" s="4">
        <v>7.41</v>
      </c>
      <c r="BJ34">
        <v>3.2</v>
      </c>
      <c r="BK34">
        <v>7.82</v>
      </c>
      <c r="BP34" s="81">
        <v>5.1241666666666665</v>
      </c>
      <c r="BQ34" s="4">
        <v>1.1582058609446417</v>
      </c>
      <c r="BS34" s="81">
        <v>6.0856666984975822</v>
      </c>
      <c r="BT34" s="4">
        <v>1.0487733711879128</v>
      </c>
      <c r="BU34" s="81">
        <v>6.9428571428571431</v>
      </c>
      <c r="BV34" s="4">
        <v>0.88010899139520915</v>
      </c>
      <c r="BW34" s="4">
        <v>16.98</v>
      </c>
      <c r="BX34" s="4">
        <v>17.538124999999983</v>
      </c>
      <c r="BY34" s="4">
        <v>18.100000000000001</v>
      </c>
      <c r="BZ34" s="4">
        <v>17.759791666666672</v>
      </c>
      <c r="CA34" s="4">
        <v>17.96</v>
      </c>
      <c r="CV34" s="75">
        <f t="shared" si="23"/>
        <v>0</v>
      </c>
      <c r="CW34" s="75">
        <f t="shared" si="66"/>
        <v>1</v>
      </c>
      <c r="CX34" s="75">
        <f t="shared" si="67"/>
        <v>1</v>
      </c>
      <c r="CY34" s="72">
        <f t="shared" si="91"/>
        <v>1</v>
      </c>
      <c r="CZ34">
        <f t="shared" si="25"/>
        <v>0</v>
      </c>
      <c r="DA34" s="72">
        <f t="shared" si="26"/>
        <v>1</v>
      </c>
      <c r="DB34" s="45">
        <f t="shared" si="27"/>
        <v>0</v>
      </c>
      <c r="DC34" s="72">
        <f t="shared" si="28"/>
        <v>0</v>
      </c>
      <c r="DD34" s="45">
        <f t="shared" si="29"/>
        <v>1</v>
      </c>
      <c r="DE34" s="72">
        <f t="shared" si="68"/>
        <v>0</v>
      </c>
      <c r="DF34" s="72">
        <f t="shared" si="69"/>
        <v>1</v>
      </c>
      <c r="DG34" s="75">
        <f t="shared" si="70"/>
        <v>0</v>
      </c>
      <c r="DH34" s="72">
        <f t="shared" si="71"/>
        <v>0</v>
      </c>
      <c r="DI34" s="72">
        <f t="shared" si="72"/>
        <v>0</v>
      </c>
      <c r="DJ34" s="72">
        <f t="shared" si="30"/>
        <v>0</v>
      </c>
      <c r="DK34" s="72">
        <f t="shared" si="31"/>
        <v>0</v>
      </c>
    </row>
    <row r="35" spans="1:115" x14ac:dyDescent="0.25">
      <c r="A35" s="15" t="s">
        <v>3</v>
      </c>
      <c r="B35" t="s">
        <v>213</v>
      </c>
      <c r="C35" t="s">
        <v>747</v>
      </c>
      <c r="D35">
        <v>2017</v>
      </c>
      <c r="E35">
        <v>8</v>
      </c>
      <c r="F35" s="29">
        <v>42997</v>
      </c>
      <c r="G35" s="29">
        <f t="shared" si="96"/>
        <v>42997</v>
      </c>
      <c r="H35" s="29">
        <f t="shared" si="97"/>
        <v>43010</v>
      </c>
      <c r="I35" s="39">
        <f t="shared" si="116"/>
        <v>13</v>
      </c>
      <c r="J35" t="s">
        <v>154</v>
      </c>
      <c r="K35" s="4">
        <v>7.0103999999999997</v>
      </c>
      <c r="L35" s="4">
        <f t="shared" si="98"/>
        <v>0.5490196078431373</v>
      </c>
      <c r="M35" s="4">
        <f t="shared" si="99"/>
        <v>3.9215686274509887E-2</v>
      </c>
      <c r="O35" s="4">
        <v>9.045655</v>
      </c>
      <c r="P35" s="4">
        <f t="shared" si="100"/>
        <v>0.6329479775822725</v>
      </c>
      <c r="Q35" s="4">
        <f t="shared" si="101"/>
        <v>2.0231156641833614E-2</v>
      </c>
      <c r="S35" s="4">
        <v>95.0976</v>
      </c>
      <c r="T35" s="4">
        <f t="shared" si="102"/>
        <v>1.8867924528301896E-2</v>
      </c>
      <c r="U35" s="4">
        <f t="shared" si="103"/>
        <v>9.4339622641509482E-3</v>
      </c>
      <c r="W35" s="4">
        <v>194.97436500000001</v>
      </c>
      <c r="X35" s="4">
        <f t="shared" si="104"/>
        <v>2.1929820072252998E-3</v>
      </c>
      <c r="Y35" s="4">
        <f t="shared" si="105"/>
        <v>-1.5350879168208778E-2</v>
      </c>
      <c r="AB35" s="4">
        <v>48.508200000000002</v>
      </c>
      <c r="AC35" s="4">
        <f t="shared" si="106"/>
        <v>3.1671526723930084E-3</v>
      </c>
      <c r="AD35" s="4">
        <f t="shared" si="107"/>
        <v>-4.690014683023451E-2</v>
      </c>
      <c r="AF35" s="4">
        <v>0.11720426007396481</v>
      </c>
      <c r="AG35" s="4">
        <f t="shared" si="114"/>
        <v>0.91061988387833381</v>
      </c>
      <c r="AH35" s="4">
        <f t="shared" si="54"/>
        <v>-2.0046490817125173E-2</v>
      </c>
      <c r="AJ35" s="4">
        <v>13.8</v>
      </c>
      <c r="AK35" s="4">
        <f t="shared" si="108"/>
        <v>0.21590909090909094</v>
      </c>
      <c r="AL35" s="4">
        <f t="shared" si="109"/>
        <v>0.18750000000000003</v>
      </c>
      <c r="AN35" s="4">
        <v>8.07</v>
      </c>
      <c r="AO35" s="4">
        <f t="shared" si="110"/>
        <v>0.15762004175365343</v>
      </c>
      <c r="AP35" s="4">
        <f t="shared" si="111"/>
        <v>-0.10751565762004175</v>
      </c>
      <c r="AR35">
        <v>2</v>
      </c>
      <c r="AS35">
        <v>141</v>
      </c>
      <c r="AT35">
        <v>27</v>
      </c>
      <c r="AU35">
        <v>2</v>
      </c>
      <c r="AV35">
        <f t="shared" si="112"/>
        <v>170</v>
      </c>
      <c r="AX35" s="39">
        <v>0</v>
      </c>
      <c r="AY35" s="39">
        <v>0</v>
      </c>
      <c r="AZ35" s="4">
        <v>6.47</v>
      </c>
      <c r="BA35" s="4">
        <f t="shared" si="115"/>
        <v>0.29750271444082527</v>
      </c>
      <c r="BB35" s="4">
        <f t="shared" si="113"/>
        <v>-0.53420195439739415</v>
      </c>
      <c r="BC35" s="4">
        <v>7.3021874999999952</v>
      </c>
      <c r="BG35" s="4">
        <v>8.23</v>
      </c>
      <c r="BJ35">
        <v>6.88</v>
      </c>
      <c r="BK35">
        <v>9.5</v>
      </c>
      <c r="BP35" s="81">
        <v>6.5750000000000011</v>
      </c>
      <c r="BQ35" s="4">
        <v>0.53729148779516589</v>
      </c>
      <c r="BS35" s="81">
        <v>7.590386811105561</v>
      </c>
      <c r="BT35" s="4">
        <v>0.37887611225602652</v>
      </c>
      <c r="BU35" s="81">
        <v>8.3607142857142858</v>
      </c>
      <c r="BV35" s="4">
        <v>0.42969198745337633</v>
      </c>
      <c r="BW35" s="4">
        <v>13.6</v>
      </c>
      <c r="BX35" s="4">
        <v>14.281458333333346</v>
      </c>
      <c r="BY35" s="4">
        <v>15.2</v>
      </c>
      <c r="BZ35" s="4">
        <v>14.69312499999999</v>
      </c>
      <c r="CA35" s="4">
        <v>15.16</v>
      </c>
      <c r="CV35" s="75">
        <f t="shared" si="23"/>
        <v>0</v>
      </c>
      <c r="CW35" s="75">
        <f t="shared" si="66"/>
        <v>1</v>
      </c>
      <c r="CX35" s="75">
        <f t="shared" si="67"/>
        <v>1</v>
      </c>
      <c r="CY35" s="72">
        <f t="shared" si="91"/>
        <v>1</v>
      </c>
      <c r="CZ35">
        <f t="shared" si="25"/>
        <v>0</v>
      </c>
      <c r="DA35" s="72">
        <f t="shared" si="26"/>
        <v>1</v>
      </c>
      <c r="DB35" s="45">
        <f t="shared" si="27"/>
        <v>0</v>
      </c>
      <c r="DC35" s="72">
        <f t="shared" si="28"/>
        <v>1</v>
      </c>
      <c r="DD35" s="45">
        <f t="shared" si="29"/>
        <v>0</v>
      </c>
      <c r="DE35" s="72">
        <f t="shared" si="68"/>
        <v>0</v>
      </c>
      <c r="DF35" s="72">
        <f t="shared" si="69"/>
        <v>0</v>
      </c>
      <c r="DG35" s="75">
        <f t="shared" si="70"/>
        <v>0</v>
      </c>
      <c r="DH35" s="72">
        <f t="shared" si="71"/>
        <v>0</v>
      </c>
      <c r="DI35" s="72">
        <f t="shared" si="72"/>
        <v>0</v>
      </c>
      <c r="DJ35" s="72">
        <f t="shared" si="30"/>
        <v>0</v>
      </c>
      <c r="DK35" s="72">
        <f t="shared" si="31"/>
        <v>0</v>
      </c>
    </row>
    <row r="36" spans="1:115" x14ac:dyDescent="0.25">
      <c r="A36" s="15" t="s">
        <v>3</v>
      </c>
      <c r="B36" t="s">
        <v>213</v>
      </c>
      <c r="C36" t="s">
        <v>747</v>
      </c>
      <c r="D36">
        <v>2017</v>
      </c>
      <c r="E36">
        <v>9</v>
      </c>
      <c r="F36" s="29">
        <v>43010</v>
      </c>
      <c r="G36" s="29">
        <f t="shared" si="96"/>
        <v>43010</v>
      </c>
      <c r="H36" s="29">
        <f t="shared" si="97"/>
        <v>43024</v>
      </c>
      <c r="I36" s="39">
        <f t="shared" si="116"/>
        <v>14</v>
      </c>
      <c r="J36" t="s">
        <v>154</v>
      </c>
      <c r="K36" s="4">
        <v>7.0103999999999997</v>
      </c>
      <c r="L36" s="4">
        <f t="shared" si="98"/>
        <v>0.5490196078431373</v>
      </c>
      <c r="M36" s="4">
        <f t="shared" si="99"/>
        <v>0</v>
      </c>
      <c r="O36" s="4">
        <v>10.683845</v>
      </c>
      <c r="P36" s="4">
        <f t="shared" si="100"/>
        <v>0.56647396850227816</v>
      </c>
      <c r="Q36" s="4">
        <f t="shared" si="101"/>
        <v>-6.6474009079994345E-2</v>
      </c>
      <c r="S36" s="4">
        <v>95.0976</v>
      </c>
      <c r="T36" s="4">
        <f t="shared" si="102"/>
        <v>1.8867924528301896E-2</v>
      </c>
      <c r="U36" s="4">
        <f t="shared" si="103"/>
        <v>0</v>
      </c>
      <c r="W36" s="4">
        <v>191.83192099999999</v>
      </c>
      <c r="X36" s="4">
        <f t="shared" si="104"/>
        <v>1.8274853471965287E-2</v>
      </c>
      <c r="Y36" s="4">
        <f t="shared" si="105"/>
        <v>1.6081871464739987E-2</v>
      </c>
      <c r="AB36" s="4">
        <v>41.806265000000003</v>
      </c>
      <c r="AC36" s="4">
        <f t="shared" si="106"/>
        <v>0.14089044375832371</v>
      </c>
      <c r="AD36" s="4">
        <f t="shared" si="107"/>
        <v>0.1377232910859307</v>
      </c>
      <c r="AF36" s="4">
        <v>9.0368945638614612E-2</v>
      </c>
      <c r="AG36" s="4">
        <f t="shared" si="114"/>
        <v>0.93108452841326261</v>
      </c>
      <c r="AH36" s="4">
        <f t="shared" si="54"/>
        <v>2.04646445349288E-2</v>
      </c>
      <c r="AJ36" s="4">
        <v>12.6</v>
      </c>
      <c r="AK36" s="4">
        <f t="shared" si="108"/>
        <v>0.28409090909090917</v>
      </c>
      <c r="AL36" s="4">
        <f t="shared" si="109"/>
        <v>6.8181818181818232E-2</v>
      </c>
      <c r="AN36" s="4">
        <v>9.3800000000000008</v>
      </c>
      <c r="AO36" s="4">
        <f t="shared" si="110"/>
        <v>2.0876826722338131E-2</v>
      </c>
      <c r="AP36" s="4">
        <f t="shared" si="111"/>
        <v>-0.13674321503131531</v>
      </c>
      <c r="AR36">
        <v>1</v>
      </c>
      <c r="AS36">
        <v>117</v>
      </c>
      <c r="AT36">
        <v>26</v>
      </c>
      <c r="AU36">
        <v>2</v>
      </c>
      <c r="AV36">
        <f t="shared" si="112"/>
        <v>145</v>
      </c>
      <c r="AX36" s="39">
        <v>0</v>
      </c>
      <c r="AY36" s="39">
        <v>0</v>
      </c>
      <c r="AZ36" s="4">
        <v>7.25</v>
      </c>
      <c r="BA36" s="4">
        <f t="shared" si="115"/>
        <v>0.21281216069489692</v>
      </c>
      <c r="BB36" s="4">
        <f t="shared" si="113"/>
        <v>-8.4690553745928349E-2</v>
      </c>
      <c r="BC36" s="4">
        <v>8.3638541666666679</v>
      </c>
      <c r="BG36" s="4">
        <v>9.5</v>
      </c>
      <c r="BJ36">
        <v>8.6199999999999992</v>
      </c>
      <c r="BK36">
        <v>10.54</v>
      </c>
      <c r="BP36" s="81">
        <v>8.239333333333331</v>
      </c>
      <c r="BQ36" s="4">
        <v>0.79125610406632718</v>
      </c>
      <c r="BS36" s="81">
        <v>9.0536558111603842</v>
      </c>
      <c r="BT36" s="4">
        <v>0.57645917223480958</v>
      </c>
      <c r="BU36" s="81">
        <v>9.5839999999999979</v>
      </c>
      <c r="BV36" s="4">
        <v>0.5016878179372769</v>
      </c>
      <c r="BW36" s="4">
        <v>11.38</v>
      </c>
      <c r="BX36" s="4">
        <v>12.210833333333325</v>
      </c>
      <c r="BY36" s="4">
        <v>12.86</v>
      </c>
      <c r="BZ36" s="4">
        <v>12.26682926829268</v>
      </c>
      <c r="CA36" s="4">
        <v>12.5</v>
      </c>
      <c r="CV36" s="75">
        <f t="shared" si="23"/>
        <v>0</v>
      </c>
      <c r="CW36" s="75">
        <f t="shared" si="66"/>
        <v>1</v>
      </c>
      <c r="CX36" s="75">
        <f t="shared" si="67"/>
        <v>1</v>
      </c>
      <c r="CY36" s="72">
        <f t="shared" si="91"/>
        <v>1</v>
      </c>
      <c r="CZ36">
        <f t="shared" si="25"/>
        <v>0</v>
      </c>
      <c r="DA36" s="72">
        <f t="shared" si="26"/>
        <v>1</v>
      </c>
      <c r="DB36" s="45">
        <f t="shared" si="27"/>
        <v>0</v>
      </c>
      <c r="DC36" s="72">
        <f t="shared" si="28"/>
        <v>1</v>
      </c>
      <c r="DD36" s="45">
        <f t="shared" si="29"/>
        <v>0</v>
      </c>
      <c r="DE36" s="72">
        <f t="shared" si="68"/>
        <v>0</v>
      </c>
      <c r="DF36" s="72">
        <f t="shared" si="69"/>
        <v>0</v>
      </c>
      <c r="DG36" s="75">
        <f t="shared" si="70"/>
        <v>0</v>
      </c>
      <c r="DH36" s="72">
        <f t="shared" si="71"/>
        <v>0</v>
      </c>
      <c r="DI36" s="72">
        <f t="shared" si="72"/>
        <v>0</v>
      </c>
      <c r="DJ36" s="72">
        <f t="shared" si="30"/>
        <v>0</v>
      </c>
      <c r="DK36" s="72">
        <f t="shared" si="31"/>
        <v>0</v>
      </c>
    </row>
    <row r="37" spans="1:115" x14ac:dyDescent="0.25">
      <c r="A37" s="15" t="s">
        <v>3</v>
      </c>
      <c r="B37" t="s">
        <v>213</v>
      </c>
      <c r="C37" t="s">
        <v>747</v>
      </c>
      <c r="D37">
        <v>2017</v>
      </c>
      <c r="E37">
        <v>10</v>
      </c>
      <c r="F37" s="29">
        <v>43024</v>
      </c>
      <c r="I37" s="39">
        <f t="shared" si="116"/>
        <v>0</v>
      </c>
      <c r="J37" t="s">
        <v>154</v>
      </c>
      <c r="K37" s="4">
        <v>6.0960000000000001</v>
      </c>
      <c r="L37" s="4">
        <f t="shared" si="98"/>
        <v>0.60784313725490191</v>
      </c>
      <c r="M37" s="4">
        <f t="shared" si="99"/>
        <v>5.8823529411764608E-2</v>
      </c>
      <c r="O37" s="4">
        <v>6.8376609999999998</v>
      </c>
      <c r="P37" s="4">
        <f t="shared" si="100"/>
        <v>0.72254333172591467</v>
      </c>
      <c r="Q37" s="4">
        <f t="shared" si="101"/>
        <v>0.15606936322363651</v>
      </c>
      <c r="S37" s="4">
        <v>92.659199999999998</v>
      </c>
      <c r="T37" s="4">
        <f t="shared" si="102"/>
        <v>4.4025157232704427E-2</v>
      </c>
      <c r="U37" s="4">
        <f t="shared" si="103"/>
        <v>2.5157232704402531E-2</v>
      </c>
      <c r="W37" s="4">
        <v>183.97581099999999</v>
      </c>
      <c r="X37" s="4">
        <f t="shared" si="104"/>
        <v>5.8479532133815106E-2</v>
      </c>
      <c r="Y37" s="4">
        <f t="shared" si="105"/>
        <v>4.0204678661849819E-2</v>
      </c>
      <c r="AB37" s="4">
        <v>40.935304000000002</v>
      </c>
      <c r="AC37" s="4">
        <f t="shared" si="106"/>
        <v>0.15878850086086105</v>
      </c>
      <c r="AD37" s="4">
        <f t="shared" si="107"/>
        <v>1.7898057102537335E-2</v>
      </c>
      <c r="AF37" s="4">
        <v>4.3792361968170275E-2</v>
      </c>
      <c r="AG37" s="4">
        <f t="shared" si="114"/>
        <v>0.9666038896923459</v>
      </c>
      <c r="AH37" s="4">
        <f t="shared" si="54"/>
        <v>3.5519361279083284E-2</v>
      </c>
      <c r="AJ37" s="4">
        <v>9.4</v>
      </c>
      <c r="AK37" s="4">
        <f t="shared" si="108"/>
        <v>0.46590909090909094</v>
      </c>
      <c r="AL37" s="4">
        <f t="shared" si="109"/>
        <v>0.18181818181818177</v>
      </c>
      <c r="AN37" s="4">
        <v>9.58</v>
      </c>
      <c r="AO37" s="4">
        <f t="shared" si="110"/>
        <v>0</v>
      </c>
      <c r="AP37" s="4">
        <f t="shared" si="111"/>
        <v>-2.0876826722338131E-2</v>
      </c>
      <c r="AR37">
        <v>1</v>
      </c>
      <c r="AS37">
        <v>120</v>
      </c>
      <c r="AT37">
        <v>24</v>
      </c>
      <c r="AU37">
        <v>3</v>
      </c>
      <c r="AV37">
        <f t="shared" si="112"/>
        <v>147</v>
      </c>
      <c r="AX37" s="39">
        <v>0</v>
      </c>
      <c r="AY37" s="39">
        <v>0</v>
      </c>
      <c r="AZ37" s="4">
        <v>9.2100000000000009</v>
      </c>
      <c r="BA37" s="4">
        <f t="shared" si="115"/>
        <v>0</v>
      </c>
      <c r="BB37" s="4">
        <f t="shared" si="113"/>
        <v>-0.21281216069489692</v>
      </c>
      <c r="BC37" s="4">
        <v>9.5054545454545458</v>
      </c>
      <c r="BG37" s="4">
        <v>9.7899999999999991</v>
      </c>
      <c r="BW37" s="4"/>
      <c r="BX37" s="4"/>
      <c r="BY37" s="4"/>
      <c r="BZ37" s="4"/>
      <c r="CA37" s="4"/>
      <c r="CV37" s="75">
        <f t="shared" si="23"/>
        <v>0</v>
      </c>
      <c r="CW37" s="75">
        <f t="shared" si="66"/>
        <v>1</v>
      </c>
      <c r="CX37" s="75">
        <f t="shared" si="67"/>
        <v>1</v>
      </c>
      <c r="CY37" s="72">
        <f t="shared" si="91"/>
        <v>1</v>
      </c>
      <c r="CZ37">
        <f t="shared" si="25"/>
        <v>0</v>
      </c>
      <c r="DA37" s="72">
        <f t="shared" si="26"/>
        <v>1</v>
      </c>
      <c r="DB37" s="45">
        <f t="shared" si="27"/>
        <v>0</v>
      </c>
      <c r="DC37" s="72">
        <f t="shared" si="28"/>
        <v>1</v>
      </c>
      <c r="DD37" s="45">
        <f t="shared" si="29"/>
        <v>0</v>
      </c>
      <c r="DE37" s="72">
        <f t="shared" si="68"/>
        <v>0</v>
      </c>
      <c r="DF37" s="72">
        <f t="shared" si="69"/>
        <v>0</v>
      </c>
      <c r="DG37" s="75">
        <f t="shared" si="70"/>
        <v>0</v>
      </c>
      <c r="DH37" s="72">
        <f t="shared" si="71"/>
        <v>0</v>
      </c>
      <c r="DI37" s="72">
        <f t="shared" si="72"/>
        <v>0</v>
      </c>
      <c r="DJ37" s="72">
        <f t="shared" si="30"/>
        <v>0</v>
      </c>
      <c r="DK37" s="72">
        <f t="shared" si="31"/>
        <v>0</v>
      </c>
    </row>
    <row r="38" spans="1:115" x14ac:dyDescent="0.25">
      <c r="A38" s="17" t="s">
        <v>4</v>
      </c>
      <c r="B38" s="20" t="s">
        <v>214</v>
      </c>
      <c r="C38" s="20" t="s">
        <v>747</v>
      </c>
      <c r="D38" s="20">
        <v>2017</v>
      </c>
      <c r="E38" s="20">
        <v>1</v>
      </c>
      <c r="F38" s="27">
        <v>42894</v>
      </c>
      <c r="G38" s="27">
        <f t="shared" ref="G38:G46" si="117">F38</f>
        <v>42894</v>
      </c>
      <c r="H38" s="27">
        <f t="shared" ref="H38:H46" si="118">F39</f>
        <v>42912</v>
      </c>
      <c r="I38" s="20">
        <f t="shared" si="116"/>
        <v>18</v>
      </c>
      <c r="J38" s="20"/>
      <c r="K38" s="23">
        <v>7.0103999999999997</v>
      </c>
      <c r="L38" s="23"/>
      <c r="M38" s="23"/>
      <c r="N38" s="23">
        <f>MIN(K38:K47)</f>
        <v>1.524</v>
      </c>
      <c r="O38" s="23">
        <v>13.535966999999999</v>
      </c>
      <c r="P38" s="23"/>
      <c r="Q38" s="23"/>
      <c r="R38" s="23">
        <f>MIN(O38:O47)</f>
        <v>5.2799860000000001</v>
      </c>
      <c r="S38" s="23">
        <v>61.264800000000001</v>
      </c>
      <c r="T38" s="23"/>
      <c r="U38" s="23"/>
      <c r="V38" s="23">
        <f>MIN(S38:S47)</f>
        <v>51.816000000000003</v>
      </c>
      <c r="W38" s="23">
        <v>84.625547999999995</v>
      </c>
      <c r="X38" s="23"/>
      <c r="Y38" s="23"/>
      <c r="Z38" s="23">
        <f>MIN(W38:W47)</f>
        <v>62.416184000000001</v>
      </c>
      <c r="AA38" s="23"/>
      <c r="AB38" s="23">
        <v>16.565367999999999</v>
      </c>
      <c r="AC38" s="23"/>
      <c r="AD38" s="23"/>
      <c r="AE38" s="23">
        <f>MIN(AB38:AB47)</f>
        <v>8.9414820000000006</v>
      </c>
      <c r="AF38" s="23"/>
      <c r="AG38" s="23"/>
      <c r="AH38" s="23"/>
      <c r="AI38" s="23"/>
      <c r="AJ38" s="23">
        <v>14.9</v>
      </c>
      <c r="AK38" s="23"/>
      <c r="AL38" s="23"/>
      <c r="AM38" s="23">
        <f>MAX(AJ38:AJ47)</f>
        <v>18.3</v>
      </c>
      <c r="AN38" s="23">
        <v>9.01</v>
      </c>
      <c r="AO38" s="23"/>
      <c r="AP38" s="23"/>
      <c r="AQ38" s="23">
        <f>MIN(AN38:AN47)</f>
        <v>5.68</v>
      </c>
      <c r="AR38" s="20">
        <v>2</v>
      </c>
      <c r="AS38" s="20"/>
      <c r="AT38" s="20"/>
      <c r="AU38" s="20"/>
      <c r="AV38" s="20"/>
      <c r="AW38" s="20"/>
      <c r="AX38" s="20">
        <v>0</v>
      </c>
      <c r="AY38" s="20">
        <v>0</v>
      </c>
      <c r="AZ38" s="23">
        <v>8.69</v>
      </c>
      <c r="BA38" s="23"/>
      <c r="BB38" s="23"/>
      <c r="BC38" s="23">
        <v>8.8983333333333352</v>
      </c>
      <c r="BD38" s="23"/>
      <c r="BE38" s="23"/>
      <c r="BF38" s="23"/>
      <c r="BG38" s="23">
        <v>9.0500000000000007</v>
      </c>
      <c r="BH38" s="23"/>
      <c r="BI38" s="23"/>
      <c r="BJ38" s="20">
        <v>6.52</v>
      </c>
      <c r="BK38" s="20">
        <v>9.5500000000000007</v>
      </c>
      <c r="BL38" s="20"/>
      <c r="BM38" s="20"/>
      <c r="BN38" s="20"/>
      <c r="BO38" s="20"/>
      <c r="BP38" s="23">
        <v>7.641578947368421</v>
      </c>
      <c r="BQ38" s="23">
        <v>0.80584877226891161</v>
      </c>
      <c r="BR38" s="20"/>
      <c r="BS38" s="23">
        <v>8.0077075501253141</v>
      </c>
      <c r="BT38" s="23">
        <v>0.78040785093399623</v>
      </c>
      <c r="BU38" s="23">
        <v>8.4015789473684226</v>
      </c>
      <c r="BV38" s="23">
        <v>0.77561020566759842</v>
      </c>
      <c r="BW38" s="23">
        <v>15</v>
      </c>
      <c r="BX38" s="23">
        <v>15.087619047619052</v>
      </c>
      <c r="BY38" s="23">
        <v>15.18</v>
      </c>
      <c r="BZ38" s="23">
        <v>19.849791666666665</v>
      </c>
      <c r="CA38" s="23">
        <v>20.9</v>
      </c>
      <c r="CB38" s="20"/>
      <c r="CC38" s="20"/>
      <c r="CD38" s="20"/>
      <c r="CE38" s="20"/>
      <c r="CF38" s="20"/>
      <c r="CG38" s="20"/>
      <c r="CH38" s="20"/>
      <c r="CI38" s="20"/>
      <c r="CJ38" s="20"/>
      <c r="CK38" s="20"/>
      <c r="CL38" s="20"/>
      <c r="CM38" s="20"/>
      <c r="CN38" s="20"/>
      <c r="CO38" s="20"/>
      <c r="CP38" s="20"/>
      <c r="CQ38" s="20"/>
      <c r="CR38" s="20"/>
      <c r="CS38" s="20"/>
      <c r="CT38" s="20"/>
      <c r="CU38" s="20"/>
      <c r="CV38" s="75">
        <f t="shared" si="23"/>
        <v>0</v>
      </c>
      <c r="CW38" s="75">
        <f t="shared" si="66"/>
        <v>1</v>
      </c>
      <c r="CX38" s="75">
        <f t="shared" si="67"/>
        <v>1</v>
      </c>
      <c r="CY38" s="72">
        <f t="shared" si="91"/>
        <v>1</v>
      </c>
      <c r="CZ38">
        <f t="shared" si="25"/>
        <v>0</v>
      </c>
      <c r="DA38" s="72">
        <f t="shared" si="26"/>
        <v>1</v>
      </c>
      <c r="DB38" s="45">
        <f t="shared" si="27"/>
        <v>0</v>
      </c>
      <c r="DC38" s="72">
        <f t="shared" si="28"/>
        <v>1</v>
      </c>
      <c r="DD38" s="45">
        <f t="shared" si="29"/>
        <v>0</v>
      </c>
      <c r="DE38" s="72">
        <f t="shared" si="68"/>
        <v>0</v>
      </c>
      <c r="DF38" s="72">
        <f t="shared" si="69"/>
        <v>0</v>
      </c>
      <c r="DG38" s="75">
        <f t="shared" si="70"/>
        <v>0</v>
      </c>
      <c r="DH38" s="72">
        <f t="shared" si="71"/>
        <v>0</v>
      </c>
      <c r="DI38" s="72">
        <f t="shared" si="72"/>
        <v>0</v>
      </c>
      <c r="DJ38" s="72">
        <f t="shared" si="30"/>
        <v>0</v>
      </c>
      <c r="DK38" s="72">
        <f t="shared" si="31"/>
        <v>0</v>
      </c>
    </row>
    <row r="39" spans="1:115" x14ac:dyDescent="0.25">
      <c r="A39" s="19" t="s">
        <v>4</v>
      </c>
      <c r="B39" s="18" t="s">
        <v>214</v>
      </c>
      <c r="C39" s="18" t="s">
        <v>747</v>
      </c>
      <c r="D39" s="18">
        <v>2017</v>
      </c>
      <c r="E39" s="18">
        <v>2</v>
      </c>
      <c r="F39" s="28">
        <v>42912</v>
      </c>
      <c r="G39" s="28">
        <f t="shared" si="117"/>
        <v>42912</v>
      </c>
      <c r="H39" s="28">
        <f t="shared" si="118"/>
        <v>42926</v>
      </c>
      <c r="I39" s="18">
        <f t="shared" si="116"/>
        <v>14</v>
      </c>
      <c r="J39" s="18" t="s">
        <v>154</v>
      </c>
      <c r="K39" s="22">
        <v>4.8768000000000002</v>
      </c>
      <c r="L39" s="22">
        <f t="shared" ref="L39:L47" si="119">($K$38-K39)/MAX($K$38:$K$47)</f>
        <v>0.30434782608695649</v>
      </c>
      <c r="M39" s="22">
        <f t="shared" ref="M39:M47" si="120">L39-L38</f>
        <v>0.30434782608695649</v>
      </c>
      <c r="N39" s="22"/>
      <c r="O39" s="22">
        <v>14.783963</v>
      </c>
      <c r="P39" s="22">
        <f t="shared" ref="P39:P47" si="121">(MAX($O$38:$O$47)-O39)/MAX($O$38:$O$47)</f>
        <v>0</v>
      </c>
      <c r="Q39" s="22">
        <f t="shared" ref="Q39:Q47" si="122">P39-P38</f>
        <v>0</v>
      </c>
      <c r="R39" s="22"/>
      <c r="S39" s="22">
        <v>59.7408</v>
      </c>
      <c r="T39" s="22">
        <f t="shared" ref="T39:T47" si="123">(MAX($S$38:$S$47)-S39)/MAX($S$38:$S$47)</f>
        <v>2.4875621890547279E-2</v>
      </c>
      <c r="U39" s="22">
        <f t="shared" ref="U39:U47" si="124">T39-T38</f>
        <v>2.4875621890547279E-2</v>
      </c>
      <c r="V39" s="22"/>
      <c r="W39" s="22">
        <v>77.775139999999993</v>
      </c>
      <c r="X39" s="22">
        <f t="shared" ref="X39:X47" si="125">(MAX($W$38:$W$47)-W39)/MAX($W$38:$W$47)</f>
        <v>8.094964419019185E-2</v>
      </c>
      <c r="Y39" s="22">
        <f t="shared" ref="Y39:Y47" si="126">X39-X38</f>
        <v>8.094964419019185E-2</v>
      </c>
      <c r="Z39" s="22"/>
      <c r="AA39" s="22"/>
      <c r="AB39" s="22">
        <v>14.075340000000001</v>
      </c>
      <c r="AC39" s="22">
        <f t="shared" ref="AC39:AC47" si="127">(MAX($AB$38:$AB$47)-AB39)/MAX($AB$38:$AB$47)</f>
        <v>0.15031528427258598</v>
      </c>
      <c r="AD39" s="22">
        <f t="shared" ref="AD39:AD47" si="128">AC39-AC38</f>
        <v>0.15031528427258598</v>
      </c>
      <c r="AE39" s="22"/>
      <c r="AF39" s="22">
        <v>0.56789143520343555</v>
      </c>
      <c r="AG39" s="22">
        <f>(MAX($AF$28:$AF$37)-AF39)/MAX($AF$28:$AF$37)</f>
        <v>0.56692527736662102</v>
      </c>
      <c r="AH39" s="22">
        <f t="shared" si="54"/>
        <v>0.56692527736662102</v>
      </c>
      <c r="AI39" s="22"/>
      <c r="AJ39" s="22">
        <v>17.399999999999999</v>
      </c>
      <c r="AK39" s="22">
        <f t="shared" ref="AK39:AK47" si="129">(MAX($AJ$38:$AJ$47)-AJ39)/MAX($AJ$38:$AJ$47)</f>
        <v>4.9180327868852576E-2</v>
      </c>
      <c r="AL39" s="22">
        <f t="shared" ref="AL39:AL47" si="130">AK39-AK38</f>
        <v>4.9180327868852576E-2</v>
      </c>
      <c r="AM39" s="22"/>
      <c r="AN39" s="22">
        <v>7.91</v>
      </c>
      <c r="AO39" s="22">
        <f t="shared" ref="AO39:AO47" si="131">(MAX($AN$38:$AN$47)-AN39)/MAX($AN$38:$AN$47)</f>
        <v>0.12208657047724747</v>
      </c>
      <c r="AP39" s="22">
        <f t="shared" ref="AP39:AP47" si="132">AO39-AO38</f>
        <v>0.12208657047724747</v>
      </c>
      <c r="AQ39" s="22"/>
      <c r="AR39" s="18">
        <v>2</v>
      </c>
      <c r="AS39" s="18">
        <v>32</v>
      </c>
      <c r="AT39" s="18">
        <v>56</v>
      </c>
      <c r="AU39" s="18">
        <v>0</v>
      </c>
      <c r="AV39" s="18">
        <f t="shared" ref="AV39:AV47" si="133">SUM(AS39,AT39,AU39)</f>
        <v>88</v>
      </c>
      <c r="AW39" s="18"/>
      <c r="AX39" s="18">
        <v>0</v>
      </c>
      <c r="AY39" s="18">
        <v>0</v>
      </c>
      <c r="AZ39" s="22">
        <v>7.48</v>
      </c>
      <c r="BA39" s="22">
        <f>(MAX($AZ$38:$AZ$47)-AZ39)/MAX($AZ$38:$AZ$47)</f>
        <v>0.13924050632911383</v>
      </c>
      <c r="BB39" s="22">
        <f t="shared" ref="BB39:BB47" si="134">BA39-BA38</f>
        <v>0.13924050632911383</v>
      </c>
      <c r="BC39" s="22">
        <v>7.8333333333333348</v>
      </c>
      <c r="BD39" s="22"/>
      <c r="BE39" s="22"/>
      <c r="BF39" s="22"/>
      <c r="BG39" s="22">
        <v>8.18</v>
      </c>
      <c r="BH39" s="22"/>
      <c r="BI39" s="22"/>
      <c r="BJ39" s="18">
        <v>7.04</v>
      </c>
      <c r="BK39" s="18">
        <v>8.5399999999999991</v>
      </c>
      <c r="BL39" s="18"/>
      <c r="BM39" s="18"/>
      <c r="BN39" s="18"/>
      <c r="BO39" s="18"/>
      <c r="BP39" s="22">
        <v>7.4973333333333336</v>
      </c>
      <c r="BQ39" s="22">
        <v>0.27382394993052661</v>
      </c>
      <c r="BR39" s="18"/>
      <c r="BS39" s="22">
        <v>7.8335686728395073</v>
      </c>
      <c r="BT39" s="22">
        <v>0.26961025811460881</v>
      </c>
      <c r="BU39" s="22">
        <v>8.1486666666666654</v>
      </c>
      <c r="BV39" s="22">
        <v>0.29863839151872101</v>
      </c>
      <c r="BW39" s="22">
        <v>17.02</v>
      </c>
      <c r="BX39" s="22">
        <v>17.673124999999995</v>
      </c>
      <c r="BY39" s="22">
        <v>18.600000000000001</v>
      </c>
      <c r="BZ39" s="22">
        <v>18.382916666666663</v>
      </c>
      <c r="CA39" s="22">
        <v>19.98</v>
      </c>
      <c r="CB39" s="18"/>
      <c r="CC39" s="18"/>
      <c r="CD39" s="18"/>
      <c r="CE39" s="18"/>
      <c r="CF39" s="18"/>
      <c r="CG39" s="18"/>
      <c r="CH39" s="18"/>
      <c r="CI39" s="18"/>
      <c r="CJ39" s="18"/>
      <c r="CK39" s="18"/>
      <c r="CL39" s="18"/>
      <c r="CM39" s="18"/>
      <c r="CN39" s="18"/>
      <c r="CO39" s="18"/>
      <c r="CP39" s="18"/>
      <c r="CQ39" s="18"/>
      <c r="CR39" s="18"/>
      <c r="CS39" s="18"/>
      <c r="CT39" s="18"/>
      <c r="CU39" s="18"/>
      <c r="CV39" s="75">
        <f t="shared" si="23"/>
        <v>0</v>
      </c>
      <c r="CW39" s="75">
        <f t="shared" si="66"/>
        <v>1</v>
      </c>
      <c r="CX39" s="75">
        <f t="shared" si="67"/>
        <v>0</v>
      </c>
      <c r="CY39" s="72">
        <f t="shared" si="91"/>
        <v>0</v>
      </c>
      <c r="CZ39">
        <f t="shared" si="25"/>
        <v>0</v>
      </c>
      <c r="DA39" s="72">
        <f t="shared" si="26"/>
        <v>0</v>
      </c>
      <c r="DB39" s="45">
        <f t="shared" si="27"/>
        <v>0</v>
      </c>
      <c r="DC39" s="72">
        <f t="shared" si="28"/>
        <v>0</v>
      </c>
      <c r="DD39" s="45">
        <f t="shared" si="29"/>
        <v>0</v>
      </c>
      <c r="DE39" s="72">
        <f t="shared" si="68"/>
        <v>0</v>
      </c>
      <c r="DF39" s="72">
        <f t="shared" si="69"/>
        <v>0</v>
      </c>
      <c r="DG39" s="75">
        <f t="shared" si="70"/>
        <v>1</v>
      </c>
      <c r="DH39" s="72">
        <f t="shared" si="71"/>
        <v>0</v>
      </c>
      <c r="DI39" s="72">
        <f t="shared" si="72"/>
        <v>0</v>
      </c>
      <c r="DJ39" s="72">
        <f t="shared" si="30"/>
        <v>0</v>
      </c>
      <c r="DK39" s="72">
        <f t="shared" si="31"/>
        <v>0</v>
      </c>
    </row>
    <row r="40" spans="1:115" x14ac:dyDescent="0.25">
      <c r="A40" s="19" t="s">
        <v>4</v>
      </c>
      <c r="B40" s="18" t="s">
        <v>214</v>
      </c>
      <c r="C40" s="18" t="s">
        <v>747</v>
      </c>
      <c r="D40" s="18">
        <v>2017</v>
      </c>
      <c r="E40" s="18">
        <v>3</v>
      </c>
      <c r="F40" s="28">
        <v>42926</v>
      </c>
      <c r="G40" s="28">
        <f t="shared" si="117"/>
        <v>42926</v>
      </c>
      <c r="H40" s="28">
        <f t="shared" si="118"/>
        <v>42940</v>
      </c>
      <c r="I40" s="18">
        <f t="shared" si="116"/>
        <v>14</v>
      </c>
      <c r="J40" s="18" t="s">
        <v>154</v>
      </c>
      <c r="K40" s="22">
        <v>4.5720000000000001</v>
      </c>
      <c r="L40" s="22">
        <f t="shared" si="119"/>
        <v>0.34782608695652173</v>
      </c>
      <c r="M40" s="22">
        <f t="shared" si="120"/>
        <v>4.3478260869565244E-2</v>
      </c>
      <c r="N40" s="22"/>
      <c r="O40" s="22">
        <v>14.495964000000001</v>
      </c>
      <c r="P40" s="22">
        <f t="shared" si="121"/>
        <v>1.9480500593785255E-2</v>
      </c>
      <c r="Q40" s="22">
        <f t="shared" si="122"/>
        <v>1.9480500593785255E-2</v>
      </c>
      <c r="R40" s="22"/>
      <c r="S40" s="22">
        <v>59.1312</v>
      </c>
      <c r="T40" s="22">
        <f t="shared" si="123"/>
        <v>3.4825870646766191E-2</v>
      </c>
      <c r="U40" s="22">
        <f t="shared" si="124"/>
        <v>9.9502487562189122E-3</v>
      </c>
      <c r="V40" s="22"/>
      <c r="W40" s="22">
        <v>71.675128999999998</v>
      </c>
      <c r="X40" s="22">
        <f t="shared" si="125"/>
        <v>0.15303202526972112</v>
      </c>
      <c r="Y40" s="22">
        <f t="shared" si="126"/>
        <v>7.2082381079529273E-2</v>
      </c>
      <c r="Z40" s="22"/>
      <c r="AA40" s="22"/>
      <c r="AB40" s="22">
        <v>11.414825</v>
      </c>
      <c r="AC40" s="22">
        <f t="shared" si="127"/>
        <v>0.31092234111551276</v>
      </c>
      <c r="AD40" s="22">
        <f t="shared" si="128"/>
        <v>0.16060705684292678</v>
      </c>
      <c r="AE40" s="22"/>
      <c r="AF40" s="22">
        <v>0.33514189139109674</v>
      </c>
      <c r="AG40" s="22">
        <f t="shared" ref="AG40:AG47" si="135">(MAX($AF$28:$AF$37)-AF40)/MAX($AF$28:$AF$37)</f>
        <v>0.74442037217019963</v>
      </c>
      <c r="AH40" s="22">
        <f t="shared" si="54"/>
        <v>0.17749509480357861</v>
      </c>
      <c r="AI40" s="22"/>
      <c r="AJ40" s="22">
        <v>16.7</v>
      </c>
      <c r="AK40" s="22">
        <f t="shared" si="129"/>
        <v>8.7431693989071108E-2</v>
      </c>
      <c r="AL40" s="22">
        <f t="shared" si="130"/>
        <v>3.8251366120218531E-2</v>
      </c>
      <c r="AM40" s="22"/>
      <c r="AN40" s="22">
        <v>7.32</v>
      </c>
      <c r="AO40" s="22">
        <f t="shared" si="131"/>
        <v>0.18756936736958929</v>
      </c>
      <c r="AP40" s="22">
        <f t="shared" si="132"/>
        <v>6.5482796892341821E-2</v>
      </c>
      <c r="AQ40" s="22"/>
      <c r="AR40" s="18">
        <v>2</v>
      </c>
      <c r="AS40" s="18">
        <v>46</v>
      </c>
      <c r="AT40" s="18">
        <v>54</v>
      </c>
      <c r="AU40" s="18">
        <v>0</v>
      </c>
      <c r="AV40" s="18">
        <f t="shared" si="133"/>
        <v>100</v>
      </c>
      <c r="AW40" s="18"/>
      <c r="AX40" s="18">
        <v>0</v>
      </c>
      <c r="AY40" s="18">
        <v>0</v>
      </c>
      <c r="AZ40" s="22">
        <v>7.09</v>
      </c>
      <c r="BA40" s="22">
        <f t="shared" ref="BA40:BA47" si="136">(MAX($AZ$38:$AZ$47)-AZ40)/MAX($AZ$38:$AZ$47)</f>
        <v>0.18411967779056385</v>
      </c>
      <c r="BB40" s="22">
        <f t="shared" si="134"/>
        <v>4.4879171461450013E-2</v>
      </c>
      <c r="BC40" s="22">
        <v>7.4460416666666633</v>
      </c>
      <c r="BD40" s="22"/>
      <c r="BE40" s="22"/>
      <c r="BF40" s="22"/>
      <c r="BG40" s="22">
        <v>7.8</v>
      </c>
      <c r="BH40" s="22"/>
      <c r="BI40" s="22"/>
      <c r="BJ40" s="18">
        <v>6.3</v>
      </c>
      <c r="BK40" s="18">
        <v>8</v>
      </c>
      <c r="BL40" s="18"/>
      <c r="BM40" s="18"/>
      <c r="BN40" s="18"/>
      <c r="BO40" s="18"/>
      <c r="BP40" s="22">
        <v>6.9066666666666663</v>
      </c>
      <c r="BQ40" s="22">
        <v>0.34179265969622907</v>
      </c>
      <c r="BR40" s="18"/>
      <c r="BS40" s="22">
        <v>7.2484528989756827</v>
      </c>
      <c r="BT40" s="22">
        <v>0.30814033896290016</v>
      </c>
      <c r="BU40" s="22">
        <v>7.616666666666668</v>
      </c>
      <c r="BV40" s="22">
        <v>0.25541252035786255</v>
      </c>
      <c r="BW40" s="22">
        <v>16.52</v>
      </c>
      <c r="BX40" s="22">
        <v>17.794999999999998</v>
      </c>
      <c r="BY40" s="22">
        <v>19.239999999999998</v>
      </c>
      <c r="BZ40" s="22">
        <v>18.58583333333333</v>
      </c>
      <c r="CA40" s="22">
        <v>20.3</v>
      </c>
      <c r="CB40" s="18"/>
      <c r="CC40" s="18"/>
      <c r="CD40" s="18"/>
      <c r="CE40" s="18"/>
      <c r="CF40" s="18"/>
      <c r="CG40" s="18"/>
      <c r="CH40" s="18"/>
      <c r="CI40" s="18"/>
      <c r="CJ40" s="18"/>
      <c r="CK40" s="18"/>
      <c r="CL40" s="18"/>
      <c r="CM40" s="18"/>
      <c r="CN40" s="18"/>
      <c r="CO40" s="18"/>
      <c r="CP40" s="18"/>
      <c r="CQ40" s="18"/>
      <c r="CR40" s="18"/>
      <c r="CS40" s="18"/>
      <c r="CT40" s="18"/>
      <c r="CU40" s="18"/>
      <c r="CV40" s="75">
        <f t="shared" si="23"/>
        <v>0</v>
      </c>
      <c r="CW40" s="75">
        <f t="shared" si="66"/>
        <v>1</v>
      </c>
      <c r="CX40" s="75">
        <f t="shared" si="67"/>
        <v>0</v>
      </c>
      <c r="CY40" s="72">
        <f t="shared" si="91"/>
        <v>0</v>
      </c>
      <c r="CZ40">
        <f t="shared" si="25"/>
        <v>0</v>
      </c>
      <c r="DA40" s="72">
        <f t="shared" si="26"/>
        <v>0</v>
      </c>
      <c r="DB40" s="45">
        <f t="shared" si="27"/>
        <v>0</v>
      </c>
      <c r="DC40" s="72">
        <f t="shared" si="28"/>
        <v>0</v>
      </c>
      <c r="DD40" s="45">
        <f t="shared" si="29"/>
        <v>0</v>
      </c>
      <c r="DE40" s="72">
        <f t="shared" si="68"/>
        <v>0</v>
      </c>
      <c r="DF40" s="72">
        <f t="shared" si="69"/>
        <v>0</v>
      </c>
      <c r="DG40" s="75">
        <f t="shared" si="70"/>
        <v>1</v>
      </c>
      <c r="DH40" s="72">
        <f t="shared" si="71"/>
        <v>0</v>
      </c>
      <c r="DI40" s="72">
        <f t="shared" si="72"/>
        <v>0</v>
      </c>
      <c r="DJ40" s="72">
        <f t="shared" si="30"/>
        <v>0</v>
      </c>
      <c r="DK40" s="72">
        <f t="shared" si="31"/>
        <v>0</v>
      </c>
    </row>
    <row r="41" spans="1:115" x14ac:dyDescent="0.25">
      <c r="A41" s="19" t="s">
        <v>4</v>
      </c>
      <c r="B41" s="18" t="s">
        <v>214</v>
      </c>
      <c r="C41" s="18" t="s">
        <v>747</v>
      </c>
      <c r="D41" s="18">
        <v>2017</v>
      </c>
      <c r="E41" s="18">
        <v>4</v>
      </c>
      <c r="F41" s="28">
        <v>42940</v>
      </c>
      <c r="G41" s="28">
        <f t="shared" si="117"/>
        <v>42940</v>
      </c>
      <c r="H41" s="28">
        <f t="shared" si="118"/>
        <v>42954</v>
      </c>
      <c r="I41" s="18">
        <f t="shared" si="116"/>
        <v>14</v>
      </c>
      <c r="J41" s="18" t="s">
        <v>154</v>
      </c>
      <c r="K41" s="22">
        <v>3.3527999999999998</v>
      </c>
      <c r="L41" s="22">
        <f t="shared" si="119"/>
        <v>0.52173913043478259</v>
      </c>
      <c r="M41" s="22">
        <f t="shared" si="120"/>
        <v>0.17391304347826086</v>
      </c>
      <c r="N41" s="22"/>
      <c r="O41" s="22">
        <v>13.151966</v>
      </c>
      <c r="P41" s="22">
        <f t="shared" si="121"/>
        <v>0.11038968374041522</v>
      </c>
      <c r="Q41" s="22">
        <f t="shared" si="122"/>
        <v>9.0909183146629963E-2</v>
      </c>
      <c r="R41" s="22"/>
      <c r="S41" s="22">
        <v>56.083199999999998</v>
      </c>
      <c r="T41" s="22">
        <f t="shared" si="123"/>
        <v>8.4577114427860742E-2</v>
      </c>
      <c r="U41" s="22">
        <f t="shared" si="124"/>
        <v>4.9751243781094551E-2</v>
      </c>
      <c r="V41" s="22"/>
      <c r="W41" s="22">
        <v>69.932269000000005</v>
      </c>
      <c r="X41" s="22">
        <f t="shared" si="125"/>
        <v>0.17362698791622586</v>
      </c>
      <c r="Y41" s="22">
        <f t="shared" si="126"/>
        <v>2.0594962646504733E-2</v>
      </c>
      <c r="Z41" s="22"/>
      <c r="AA41" s="22"/>
      <c r="AB41" s="22">
        <v>11.963228000000001</v>
      </c>
      <c r="AC41" s="22">
        <f t="shared" si="127"/>
        <v>0.27781694919183192</v>
      </c>
      <c r="AD41" s="22">
        <f t="shared" si="128"/>
        <v>-3.3105391923680838E-2</v>
      </c>
      <c r="AE41" s="22"/>
      <c r="AF41" s="22">
        <v>0.16672096343882287</v>
      </c>
      <c r="AG41" s="22">
        <f t="shared" si="135"/>
        <v>0.87285838362296686</v>
      </c>
      <c r="AH41" s="22">
        <f t="shared" si="54"/>
        <v>0.12843801145276723</v>
      </c>
      <c r="AI41" s="22"/>
      <c r="AJ41" s="22">
        <v>18.100000000000001</v>
      </c>
      <c r="AK41" s="22">
        <f t="shared" si="129"/>
        <v>1.092896174863384E-2</v>
      </c>
      <c r="AL41" s="22">
        <f t="shared" si="130"/>
        <v>-7.6502732240437271E-2</v>
      </c>
      <c r="AM41" s="22"/>
      <c r="AN41" s="22">
        <v>7.14</v>
      </c>
      <c r="AO41" s="22">
        <f t="shared" si="131"/>
        <v>0.20754716981132076</v>
      </c>
      <c r="AP41" s="22">
        <f t="shared" si="132"/>
        <v>1.9977802441731474E-2</v>
      </c>
      <c r="AQ41" s="22"/>
      <c r="AR41" s="18">
        <v>2</v>
      </c>
      <c r="AS41" s="18">
        <v>44</v>
      </c>
      <c r="AT41" s="18">
        <v>36</v>
      </c>
      <c r="AU41" s="18">
        <v>0</v>
      </c>
      <c r="AV41" s="18">
        <f t="shared" si="133"/>
        <v>80</v>
      </c>
      <c r="AW41" s="18"/>
      <c r="AX41" s="18">
        <v>0</v>
      </c>
      <c r="AY41" s="18">
        <v>0</v>
      </c>
      <c r="AZ41" s="22">
        <v>6.3</v>
      </c>
      <c r="BA41" s="22">
        <f t="shared" si="136"/>
        <v>0.27502876869965476</v>
      </c>
      <c r="BB41" s="22">
        <f t="shared" si="134"/>
        <v>9.0909090909090912E-2</v>
      </c>
      <c r="BC41" s="22">
        <v>7.0458333333333334</v>
      </c>
      <c r="BD41" s="22"/>
      <c r="BE41" s="22"/>
      <c r="BF41" s="22"/>
      <c r="BG41" s="22">
        <v>7.55</v>
      </c>
      <c r="BH41" s="22"/>
      <c r="BI41" s="22"/>
      <c r="BJ41" s="18">
        <v>5.8</v>
      </c>
      <c r="BK41" s="18">
        <v>10.69</v>
      </c>
      <c r="BL41" s="18"/>
      <c r="BM41" s="18"/>
      <c r="BN41" s="18"/>
      <c r="BO41" s="18"/>
      <c r="BP41" s="22">
        <v>7.46</v>
      </c>
      <c r="BQ41" s="22">
        <v>0.61343839679846157</v>
      </c>
      <c r="BR41" s="18"/>
      <c r="BS41" s="22">
        <v>8.4087733731071488</v>
      </c>
      <c r="BT41" s="22">
        <v>0.59093632226222792</v>
      </c>
      <c r="BU41" s="22">
        <v>9.1519999999999992</v>
      </c>
      <c r="BV41" s="22">
        <v>0.86844074831466389</v>
      </c>
      <c r="BW41" s="22">
        <v>16.68</v>
      </c>
      <c r="BX41" s="22">
        <v>17.430625000000003</v>
      </c>
      <c r="BY41" s="22">
        <v>18.68</v>
      </c>
      <c r="BZ41" s="22">
        <v>17.948333333333334</v>
      </c>
      <c r="CA41" s="22">
        <v>19.28</v>
      </c>
      <c r="CB41" s="18"/>
      <c r="CC41" s="18"/>
      <c r="CD41" s="18"/>
      <c r="CE41" s="18"/>
      <c r="CF41" s="18"/>
      <c r="CG41" s="18"/>
      <c r="CH41" s="18"/>
      <c r="CI41" s="18"/>
      <c r="CJ41" s="18"/>
      <c r="CK41" s="18"/>
      <c r="CL41" s="18"/>
      <c r="CM41" s="18"/>
      <c r="CN41" s="18"/>
      <c r="CO41" s="18"/>
      <c r="CP41" s="18"/>
      <c r="CQ41" s="18"/>
      <c r="CR41" s="18"/>
      <c r="CS41" s="18"/>
      <c r="CT41" s="18"/>
      <c r="CU41" s="18"/>
      <c r="CV41" s="75">
        <f t="shared" si="23"/>
        <v>0</v>
      </c>
      <c r="CW41" s="75">
        <f t="shared" si="66"/>
        <v>1</v>
      </c>
      <c r="CX41" s="75">
        <f t="shared" si="67"/>
        <v>0</v>
      </c>
      <c r="CY41" s="72">
        <f t="shared" si="91"/>
        <v>0</v>
      </c>
      <c r="CZ41">
        <f t="shared" si="25"/>
        <v>0</v>
      </c>
      <c r="DA41" s="72">
        <f t="shared" si="26"/>
        <v>0</v>
      </c>
      <c r="DB41" s="45">
        <f t="shared" si="27"/>
        <v>0</v>
      </c>
      <c r="DC41" s="72">
        <f t="shared" si="28"/>
        <v>0</v>
      </c>
      <c r="DD41" s="45">
        <f t="shared" si="29"/>
        <v>0</v>
      </c>
      <c r="DE41" s="72">
        <f t="shared" si="68"/>
        <v>0</v>
      </c>
      <c r="DF41" s="72">
        <f t="shared" si="69"/>
        <v>0</v>
      </c>
      <c r="DG41" s="75">
        <f t="shared" si="70"/>
        <v>1</v>
      </c>
      <c r="DH41" s="72">
        <f t="shared" si="71"/>
        <v>0</v>
      </c>
      <c r="DI41" s="72">
        <f t="shared" si="72"/>
        <v>0</v>
      </c>
      <c r="DJ41" s="72">
        <f t="shared" si="30"/>
        <v>0</v>
      </c>
      <c r="DK41" s="72">
        <f t="shared" si="31"/>
        <v>0</v>
      </c>
    </row>
    <row r="42" spans="1:115" x14ac:dyDescent="0.25">
      <c r="A42" s="19" t="s">
        <v>4</v>
      </c>
      <c r="B42" s="18" t="s">
        <v>214</v>
      </c>
      <c r="C42" s="18" t="s">
        <v>747</v>
      </c>
      <c r="D42" s="18">
        <v>2017</v>
      </c>
      <c r="E42" s="18">
        <v>5</v>
      </c>
      <c r="F42" s="28">
        <v>42954</v>
      </c>
      <c r="G42" s="28">
        <f t="shared" si="117"/>
        <v>42954</v>
      </c>
      <c r="H42" s="28">
        <f t="shared" si="118"/>
        <v>42968</v>
      </c>
      <c r="I42" s="18">
        <f t="shared" si="116"/>
        <v>14</v>
      </c>
      <c r="J42" s="18" t="s">
        <v>154</v>
      </c>
      <c r="K42" s="22">
        <v>2.7431999999999999</v>
      </c>
      <c r="L42" s="22">
        <f t="shared" si="119"/>
        <v>0.60869565217391308</v>
      </c>
      <c r="M42" s="22">
        <f t="shared" si="120"/>
        <v>8.6956521739130488E-2</v>
      </c>
      <c r="N42" s="22"/>
      <c r="O42" s="22">
        <v>11.519971999999999</v>
      </c>
      <c r="P42" s="22">
        <f t="shared" si="121"/>
        <v>0.22077916455824467</v>
      </c>
      <c r="Q42" s="22">
        <f t="shared" si="122"/>
        <v>0.11038948081782946</v>
      </c>
      <c r="R42" s="22"/>
      <c r="S42" s="22">
        <v>51.816000000000003</v>
      </c>
      <c r="T42" s="22">
        <f t="shared" si="123"/>
        <v>0.154228855721393</v>
      </c>
      <c r="U42" s="22">
        <f t="shared" si="124"/>
        <v>6.9651741293532257E-2</v>
      </c>
      <c r="V42" s="22"/>
      <c r="W42" s="22">
        <v>66.664406</v>
      </c>
      <c r="X42" s="22">
        <f t="shared" si="125"/>
        <v>0.21224254878680368</v>
      </c>
      <c r="Y42" s="22">
        <f t="shared" si="126"/>
        <v>3.8615560870577825E-2</v>
      </c>
      <c r="Z42" s="22"/>
      <c r="AA42" s="22"/>
      <c r="AB42" s="22">
        <v>10.210440999999999</v>
      </c>
      <c r="AC42" s="22">
        <f t="shared" si="127"/>
        <v>0.38362727589269374</v>
      </c>
      <c r="AD42" s="22">
        <f t="shared" si="128"/>
        <v>0.10581032670086182</v>
      </c>
      <c r="AE42" s="22"/>
      <c r="AF42" s="22">
        <v>9.9771761732965966E-2</v>
      </c>
      <c r="AG42" s="22">
        <f t="shared" si="135"/>
        <v>0.92391392903527558</v>
      </c>
      <c r="AH42" s="22">
        <f t="shared" si="54"/>
        <v>5.1055545412308723E-2</v>
      </c>
      <c r="AI42" s="22"/>
      <c r="AJ42" s="22">
        <v>16.600000000000001</v>
      </c>
      <c r="AK42" s="22">
        <f t="shared" si="129"/>
        <v>9.2896174863387942E-2</v>
      </c>
      <c r="AL42" s="22">
        <f t="shared" si="130"/>
        <v>8.1967213114754106E-2</v>
      </c>
      <c r="AM42" s="22"/>
      <c r="AN42" s="22">
        <v>6.65</v>
      </c>
      <c r="AO42" s="22">
        <f t="shared" si="131"/>
        <v>0.26193118756936729</v>
      </c>
      <c r="AP42" s="22">
        <f t="shared" si="132"/>
        <v>5.4384017758046521E-2</v>
      </c>
      <c r="AQ42" s="22"/>
      <c r="AR42" s="18">
        <v>1</v>
      </c>
      <c r="AS42" s="18">
        <v>36</v>
      </c>
      <c r="AT42" s="18">
        <v>28</v>
      </c>
      <c r="AU42" s="18">
        <v>0</v>
      </c>
      <c r="AV42" s="18">
        <f t="shared" si="133"/>
        <v>64</v>
      </c>
      <c r="AW42" s="18"/>
      <c r="AX42" s="18">
        <v>0</v>
      </c>
      <c r="AY42" s="18">
        <v>0</v>
      </c>
      <c r="AZ42" s="22">
        <v>6.65</v>
      </c>
      <c r="BA42" s="22">
        <f t="shared" si="136"/>
        <v>0.23475258918296885</v>
      </c>
      <c r="BB42" s="22">
        <f t="shared" si="134"/>
        <v>-4.0276179516685912E-2</v>
      </c>
      <c r="BC42" s="22">
        <v>8.9447916666666689</v>
      </c>
      <c r="BD42" s="22"/>
      <c r="BE42" s="22"/>
      <c r="BF42" s="22"/>
      <c r="BG42" s="22">
        <v>10.7</v>
      </c>
      <c r="BH42" s="22"/>
      <c r="BI42" s="22"/>
      <c r="BJ42" s="18">
        <v>6.22</v>
      </c>
      <c r="BK42" s="18">
        <v>10.79</v>
      </c>
      <c r="BL42" s="18"/>
      <c r="BM42" s="18"/>
      <c r="BN42" s="18"/>
      <c r="BO42" s="18"/>
      <c r="BP42" s="22">
        <v>7.3546666666666658</v>
      </c>
      <c r="BQ42" s="22">
        <v>0.79916511991508776</v>
      </c>
      <c r="BR42" s="18"/>
      <c r="BS42" s="22">
        <v>8.3051419749896649</v>
      </c>
      <c r="BT42" s="22">
        <v>0.87179251617898557</v>
      </c>
      <c r="BU42" s="22">
        <v>9.4593333333333316</v>
      </c>
      <c r="BV42" s="22">
        <v>1.1257854542002639</v>
      </c>
      <c r="BW42" s="22">
        <v>16.54</v>
      </c>
      <c r="BX42" s="22">
        <v>17.395416666666662</v>
      </c>
      <c r="BY42" s="22">
        <v>18.78</v>
      </c>
      <c r="BZ42" s="22">
        <v>17.772203389830512</v>
      </c>
      <c r="CA42" s="22">
        <v>19.22</v>
      </c>
      <c r="CB42" s="18"/>
      <c r="CC42" s="18"/>
      <c r="CD42" s="18"/>
      <c r="CE42" s="18"/>
      <c r="CF42" s="18"/>
      <c r="CG42" s="18"/>
      <c r="CH42" s="18"/>
      <c r="CI42" s="18"/>
      <c r="CJ42" s="18"/>
      <c r="CK42" s="18"/>
      <c r="CL42" s="18"/>
      <c r="CM42" s="18"/>
      <c r="CN42" s="18"/>
      <c r="CO42" s="18"/>
      <c r="CP42" s="18"/>
      <c r="CQ42" s="18"/>
      <c r="CR42" s="18"/>
      <c r="CS42" s="18"/>
      <c r="CT42" s="18"/>
      <c r="CU42" s="18"/>
      <c r="CV42" s="75">
        <f t="shared" si="23"/>
        <v>0</v>
      </c>
      <c r="CW42" s="75">
        <f t="shared" si="66"/>
        <v>1</v>
      </c>
      <c r="CX42" s="75">
        <f t="shared" si="67"/>
        <v>0</v>
      </c>
      <c r="CY42" s="72">
        <f t="shared" si="91"/>
        <v>0</v>
      </c>
      <c r="CZ42">
        <f t="shared" si="25"/>
        <v>0</v>
      </c>
      <c r="DA42" s="72">
        <f t="shared" si="26"/>
        <v>0</v>
      </c>
      <c r="DB42" s="45">
        <f t="shared" si="27"/>
        <v>0</v>
      </c>
      <c r="DC42" s="72">
        <f t="shared" si="28"/>
        <v>0</v>
      </c>
      <c r="DD42" s="45">
        <f t="shared" si="29"/>
        <v>0</v>
      </c>
      <c r="DE42" s="72">
        <f t="shared" si="68"/>
        <v>0</v>
      </c>
      <c r="DF42" s="72">
        <f t="shared" si="69"/>
        <v>0</v>
      </c>
      <c r="DG42" s="75">
        <f t="shared" si="70"/>
        <v>1</v>
      </c>
      <c r="DH42" s="72">
        <f t="shared" si="71"/>
        <v>0</v>
      </c>
      <c r="DI42" s="72">
        <f t="shared" si="72"/>
        <v>0</v>
      </c>
      <c r="DJ42" s="72">
        <f t="shared" si="30"/>
        <v>0</v>
      </c>
      <c r="DK42" s="72">
        <f t="shared" si="31"/>
        <v>0</v>
      </c>
    </row>
    <row r="43" spans="1:115" x14ac:dyDescent="0.25">
      <c r="A43" s="19" t="s">
        <v>4</v>
      </c>
      <c r="B43" s="18" t="s">
        <v>214</v>
      </c>
      <c r="C43" s="18" t="s">
        <v>747</v>
      </c>
      <c r="D43" s="18">
        <v>2017</v>
      </c>
      <c r="E43" s="18">
        <v>6</v>
      </c>
      <c r="F43" s="28">
        <v>42968</v>
      </c>
      <c r="G43" s="28">
        <f t="shared" si="117"/>
        <v>42968</v>
      </c>
      <c r="H43" s="28">
        <f t="shared" si="118"/>
        <v>42983</v>
      </c>
      <c r="I43" s="18">
        <f t="shared" si="116"/>
        <v>15</v>
      </c>
      <c r="J43" s="18" t="s">
        <v>154</v>
      </c>
      <c r="K43" s="22">
        <v>3.3527999999999998</v>
      </c>
      <c r="L43" s="22">
        <f t="shared" si="119"/>
        <v>0.52173913043478259</v>
      </c>
      <c r="M43" s="22">
        <f t="shared" si="120"/>
        <v>-8.6956521739130488E-2</v>
      </c>
      <c r="N43" s="22"/>
      <c r="O43" s="22">
        <v>9.5039770000000008</v>
      </c>
      <c r="P43" s="22">
        <f t="shared" si="121"/>
        <v>0.35714280399646559</v>
      </c>
      <c r="Q43" s="22">
        <f t="shared" si="122"/>
        <v>0.13636363943822091</v>
      </c>
      <c r="R43" s="22"/>
      <c r="S43" s="22">
        <v>53.34</v>
      </c>
      <c r="T43" s="22">
        <f t="shared" si="123"/>
        <v>0.12935323383084574</v>
      </c>
      <c r="U43" s="22">
        <f t="shared" si="124"/>
        <v>-2.4875621890547261E-2</v>
      </c>
      <c r="V43" s="22"/>
      <c r="W43" s="22">
        <v>67.862622000000002</v>
      </c>
      <c r="X43" s="22">
        <f t="shared" si="125"/>
        <v>0.19808351492152221</v>
      </c>
      <c r="Y43" s="22">
        <f t="shared" si="126"/>
        <v>-1.4159033865281473E-2</v>
      </c>
      <c r="Z43" s="22"/>
      <c r="AA43" s="22"/>
      <c r="AB43" s="22">
        <v>9.7734279999999991</v>
      </c>
      <c r="AC43" s="22">
        <f t="shared" si="127"/>
        <v>0.41000839824385432</v>
      </c>
      <c r="AD43" s="22">
        <f t="shared" si="128"/>
        <v>2.638112235116058E-2</v>
      </c>
      <c r="AE43" s="22"/>
      <c r="AF43" s="22">
        <v>8.9719638525618262E-2</v>
      </c>
      <c r="AG43" s="22">
        <f t="shared" si="135"/>
        <v>0.93157969083416436</v>
      </c>
      <c r="AH43" s="22">
        <f t="shared" si="54"/>
        <v>7.6657617988887816E-3</v>
      </c>
      <c r="AI43" s="22"/>
      <c r="AJ43" s="22">
        <v>16.3</v>
      </c>
      <c r="AK43" s="22">
        <f t="shared" si="129"/>
        <v>0.10928961748633879</v>
      </c>
      <c r="AL43" s="22">
        <f t="shared" si="130"/>
        <v>1.6393442622950852E-2</v>
      </c>
      <c r="AM43" s="22"/>
      <c r="AN43" s="22">
        <v>6.76</v>
      </c>
      <c r="AO43" s="22">
        <f t="shared" si="131"/>
        <v>0.24972253052164262</v>
      </c>
      <c r="AP43" s="22">
        <f t="shared" si="132"/>
        <v>-1.2208657047724669E-2</v>
      </c>
      <c r="AQ43" s="22"/>
      <c r="AR43" s="18">
        <v>2</v>
      </c>
      <c r="AS43" s="18">
        <v>36</v>
      </c>
      <c r="AT43" s="18">
        <v>32</v>
      </c>
      <c r="AU43" s="18">
        <v>0</v>
      </c>
      <c r="AV43" s="18">
        <f t="shared" si="133"/>
        <v>68</v>
      </c>
      <c r="AW43" s="18"/>
      <c r="AX43" s="18">
        <v>0</v>
      </c>
      <c r="AY43" s="18">
        <v>0</v>
      </c>
      <c r="AZ43" s="22">
        <v>6.39</v>
      </c>
      <c r="BA43" s="22">
        <f t="shared" si="136"/>
        <v>0.26467203682393553</v>
      </c>
      <c r="BB43" s="22">
        <f t="shared" si="134"/>
        <v>2.9919447640966684E-2</v>
      </c>
      <c r="BC43" s="22">
        <v>6.8656249999999988</v>
      </c>
      <c r="BD43" s="22"/>
      <c r="BE43" s="22"/>
      <c r="BF43" s="22"/>
      <c r="BG43" s="22">
        <v>7.39</v>
      </c>
      <c r="BH43" s="22"/>
      <c r="BI43" s="22"/>
      <c r="BJ43" s="18">
        <v>0</v>
      </c>
      <c r="BK43" s="18">
        <v>9.17</v>
      </c>
      <c r="BL43" s="18"/>
      <c r="BM43" s="18"/>
      <c r="BN43" s="18"/>
      <c r="BO43" s="18"/>
      <c r="BP43" s="22">
        <v>3.9706249999999996</v>
      </c>
      <c r="BQ43" s="22">
        <v>2.2379049040062013</v>
      </c>
      <c r="BR43" s="18"/>
      <c r="BS43" s="22">
        <v>6.4668649320485256</v>
      </c>
      <c r="BT43" s="22">
        <v>1.263378996900447</v>
      </c>
      <c r="BU43" s="22">
        <v>7.9612499999999997</v>
      </c>
      <c r="BV43" s="22">
        <v>0.61630831367100669</v>
      </c>
      <c r="BW43" s="22">
        <v>16.239999999999998</v>
      </c>
      <c r="BX43" s="22">
        <v>16.512083333333333</v>
      </c>
      <c r="BY43" s="22">
        <v>16.8</v>
      </c>
      <c r="BZ43" s="22">
        <v>18.759583333333328</v>
      </c>
      <c r="CA43" s="22">
        <v>19.059999999999999</v>
      </c>
      <c r="CB43" s="18"/>
      <c r="CC43" s="18"/>
      <c r="CD43" s="18"/>
      <c r="CE43" s="18"/>
      <c r="CF43" s="18"/>
      <c r="CG43" s="18"/>
      <c r="CH43" s="18"/>
      <c r="CI43" s="18"/>
      <c r="CJ43" s="18"/>
      <c r="CK43" s="18"/>
      <c r="CL43" s="18"/>
      <c r="CM43" s="18"/>
      <c r="CN43" s="18"/>
      <c r="CO43" s="18"/>
      <c r="CP43" s="18"/>
      <c r="CQ43" s="18"/>
      <c r="CR43" s="18"/>
      <c r="CS43" s="18"/>
      <c r="CT43" s="18"/>
      <c r="CU43" s="18"/>
      <c r="CV43" s="75">
        <f t="shared" si="23"/>
        <v>0</v>
      </c>
      <c r="CW43" s="75">
        <f t="shared" si="66"/>
        <v>1</v>
      </c>
      <c r="CX43" s="75">
        <f t="shared" si="67"/>
        <v>0</v>
      </c>
      <c r="CY43" s="72">
        <f t="shared" si="91"/>
        <v>0</v>
      </c>
      <c r="CZ43">
        <f t="shared" si="25"/>
        <v>0</v>
      </c>
      <c r="DA43" s="72">
        <f t="shared" si="26"/>
        <v>0</v>
      </c>
      <c r="DB43" s="45">
        <f t="shared" si="27"/>
        <v>0</v>
      </c>
      <c r="DC43" s="72">
        <f t="shared" si="28"/>
        <v>0</v>
      </c>
      <c r="DD43" s="45">
        <f t="shared" si="29"/>
        <v>0</v>
      </c>
      <c r="DE43" s="72">
        <f t="shared" si="68"/>
        <v>0</v>
      </c>
      <c r="DF43" s="72">
        <f t="shared" si="69"/>
        <v>0</v>
      </c>
      <c r="DG43" s="75">
        <f t="shared" si="70"/>
        <v>1</v>
      </c>
      <c r="DH43" s="72">
        <f t="shared" si="71"/>
        <v>0</v>
      </c>
      <c r="DI43" s="72">
        <f t="shared" si="72"/>
        <v>0</v>
      </c>
      <c r="DJ43" s="72">
        <f t="shared" si="30"/>
        <v>0</v>
      </c>
      <c r="DK43" s="72">
        <f t="shared" si="31"/>
        <v>0</v>
      </c>
    </row>
    <row r="44" spans="1:115" x14ac:dyDescent="0.25">
      <c r="A44" s="19" t="s">
        <v>4</v>
      </c>
      <c r="B44" s="18" t="s">
        <v>214</v>
      </c>
      <c r="C44" s="18" t="s">
        <v>747</v>
      </c>
      <c r="D44" s="18">
        <v>2017</v>
      </c>
      <c r="E44" s="18">
        <v>7</v>
      </c>
      <c r="F44" s="28">
        <v>42983</v>
      </c>
      <c r="G44" s="28">
        <f t="shared" si="117"/>
        <v>42983</v>
      </c>
      <c r="H44" s="28">
        <f t="shared" si="118"/>
        <v>42996</v>
      </c>
      <c r="I44" s="18">
        <f t="shared" si="116"/>
        <v>13</v>
      </c>
      <c r="J44" s="18" t="s">
        <v>154</v>
      </c>
      <c r="K44" s="22">
        <v>1.524</v>
      </c>
      <c r="L44" s="22">
        <f t="shared" si="119"/>
        <v>0.78260869565217395</v>
      </c>
      <c r="M44" s="22">
        <f t="shared" si="120"/>
        <v>0.26086956521739135</v>
      </c>
      <c r="N44" s="22"/>
      <c r="O44" s="22">
        <v>8.9279779999999995</v>
      </c>
      <c r="P44" s="22">
        <f t="shared" si="121"/>
        <v>0.39610387282489817</v>
      </c>
      <c r="Q44" s="22">
        <f t="shared" si="122"/>
        <v>3.8961068828432588E-2</v>
      </c>
      <c r="R44" s="22"/>
      <c r="S44" s="22">
        <v>54.863999999999997</v>
      </c>
      <c r="T44" s="22">
        <f t="shared" si="123"/>
        <v>0.10447761194029857</v>
      </c>
      <c r="U44" s="22">
        <f t="shared" si="124"/>
        <v>-2.4875621890547164E-2</v>
      </c>
      <c r="V44" s="22"/>
      <c r="W44" s="22">
        <v>62.416184000000001</v>
      </c>
      <c r="X44" s="22">
        <f t="shared" si="125"/>
        <v>0.26244277910023101</v>
      </c>
      <c r="Y44" s="22">
        <f t="shared" si="126"/>
        <v>6.4359264178708797E-2</v>
      </c>
      <c r="Z44" s="22"/>
      <c r="AA44" s="22"/>
      <c r="AB44" s="22">
        <v>8.9414820000000006</v>
      </c>
      <c r="AC44" s="22">
        <f t="shared" si="127"/>
        <v>0.46023040357449341</v>
      </c>
      <c r="AD44" s="22">
        <f t="shared" si="128"/>
        <v>5.0222005330639086E-2</v>
      </c>
      <c r="AE44" s="22"/>
      <c r="AF44" s="22">
        <v>3.2743235120244928E-2</v>
      </c>
      <c r="AG44" s="22">
        <f t="shared" si="135"/>
        <v>0.97502996772131312</v>
      </c>
      <c r="AH44" s="22">
        <f t="shared" si="54"/>
        <v>4.3450276887148753E-2</v>
      </c>
      <c r="AI44" s="22"/>
      <c r="AJ44" s="22">
        <v>18.3</v>
      </c>
      <c r="AK44" s="22">
        <f t="shared" si="129"/>
        <v>0</v>
      </c>
      <c r="AL44" s="22">
        <f t="shared" si="130"/>
        <v>-0.10928961748633879</v>
      </c>
      <c r="AM44" s="22"/>
      <c r="AN44" s="22">
        <v>5.68</v>
      </c>
      <c r="AO44" s="22">
        <f t="shared" si="131"/>
        <v>0.36958934517203107</v>
      </c>
      <c r="AP44" s="22">
        <f t="shared" si="132"/>
        <v>0.11986681465038845</v>
      </c>
      <c r="AQ44" s="22"/>
      <c r="AR44" s="18">
        <v>2</v>
      </c>
      <c r="AS44" s="18">
        <v>54</v>
      </c>
      <c r="AT44" s="18">
        <v>54</v>
      </c>
      <c r="AU44" s="18">
        <v>2</v>
      </c>
      <c r="AV44" s="18">
        <f t="shared" si="133"/>
        <v>110</v>
      </c>
      <c r="AW44" s="18"/>
      <c r="AX44" s="18">
        <v>0</v>
      </c>
      <c r="AY44" s="18">
        <v>0</v>
      </c>
      <c r="AZ44" s="22">
        <v>0.75</v>
      </c>
      <c r="BA44" s="22">
        <f t="shared" si="136"/>
        <v>0.91369390103567316</v>
      </c>
      <c r="BB44" s="22">
        <f t="shared" si="134"/>
        <v>0.64902186421173758</v>
      </c>
      <c r="BC44" s="22">
        <v>5.6721875000000024</v>
      </c>
      <c r="BD44" s="22"/>
      <c r="BE44" s="22"/>
      <c r="BF44" s="22"/>
      <c r="BG44" s="22">
        <v>8.56</v>
      </c>
      <c r="BH44" s="22"/>
      <c r="BI44" s="22"/>
      <c r="BJ44" s="18">
        <v>0.34</v>
      </c>
      <c r="BK44" s="18">
        <v>9.5</v>
      </c>
      <c r="BL44" s="18"/>
      <c r="BM44" s="18"/>
      <c r="BN44" s="18"/>
      <c r="BO44" s="18"/>
      <c r="BP44" s="22">
        <v>3.6114285714285717</v>
      </c>
      <c r="BQ44" s="22">
        <v>1.9472099349100096</v>
      </c>
      <c r="BR44" s="18"/>
      <c r="BS44" s="22">
        <v>6.7004206822671089</v>
      </c>
      <c r="BT44" s="22">
        <v>0.86331719776953308</v>
      </c>
      <c r="BU44" s="22">
        <v>8.3564285714285713</v>
      </c>
      <c r="BV44" s="22">
        <v>0.66971856714867439</v>
      </c>
      <c r="BW44" s="22">
        <v>18.28</v>
      </c>
      <c r="BX44" s="22">
        <v>18.76166666666666</v>
      </c>
      <c r="BY44" s="22">
        <v>19.22</v>
      </c>
      <c r="BZ44" s="22">
        <v>18.934915254237289</v>
      </c>
      <c r="CA44" s="22">
        <v>19.22</v>
      </c>
      <c r="CB44" s="18"/>
      <c r="CC44" s="18"/>
      <c r="CD44" s="18"/>
      <c r="CE44" s="18"/>
      <c r="CF44" s="18"/>
      <c r="CG44" s="18"/>
      <c r="CH44" s="18"/>
      <c r="CI44" s="18"/>
      <c r="CJ44" s="18"/>
      <c r="CK44" s="18"/>
      <c r="CL44" s="18"/>
      <c r="CM44" s="18"/>
      <c r="CN44" s="18"/>
      <c r="CO44" s="18"/>
      <c r="CP44" s="18"/>
      <c r="CQ44" s="18"/>
      <c r="CR44" s="18"/>
      <c r="CS44" s="18"/>
      <c r="CT44" s="18"/>
      <c r="CU44" s="18"/>
      <c r="CV44" s="75">
        <f t="shared" si="23"/>
        <v>1</v>
      </c>
      <c r="CW44" s="75">
        <f t="shared" si="66"/>
        <v>0</v>
      </c>
      <c r="CX44" s="75">
        <f t="shared" si="67"/>
        <v>0</v>
      </c>
      <c r="CY44" s="72">
        <f t="shared" si="91"/>
        <v>0</v>
      </c>
      <c r="CZ44">
        <f t="shared" si="25"/>
        <v>0</v>
      </c>
      <c r="DA44" s="72">
        <f t="shared" si="26"/>
        <v>0</v>
      </c>
      <c r="DB44" s="45">
        <f t="shared" si="27"/>
        <v>0</v>
      </c>
      <c r="DC44" s="72">
        <f t="shared" si="28"/>
        <v>0</v>
      </c>
      <c r="DD44" s="45">
        <f t="shared" si="29"/>
        <v>0</v>
      </c>
      <c r="DE44" s="72">
        <f t="shared" si="68"/>
        <v>0</v>
      </c>
      <c r="DF44" s="72">
        <f t="shared" si="69"/>
        <v>0</v>
      </c>
      <c r="DG44" s="75">
        <f t="shared" si="70"/>
        <v>1</v>
      </c>
      <c r="DH44" s="72">
        <f t="shared" si="71"/>
        <v>0</v>
      </c>
      <c r="DI44" s="72">
        <f t="shared" si="72"/>
        <v>1</v>
      </c>
      <c r="DJ44" s="72">
        <f t="shared" si="30"/>
        <v>0</v>
      </c>
      <c r="DK44" s="72">
        <f t="shared" si="31"/>
        <v>1</v>
      </c>
    </row>
    <row r="45" spans="1:115" x14ac:dyDescent="0.25">
      <c r="A45" s="19" t="s">
        <v>4</v>
      </c>
      <c r="B45" s="18" t="s">
        <v>214</v>
      </c>
      <c r="C45" s="18" t="s">
        <v>747</v>
      </c>
      <c r="D45" s="18">
        <v>2017</v>
      </c>
      <c r="E45" s="18">
        <v>8</v>
      </c>
      <c r="F45" s="28">
        <v>42996</v>
      </c>
      <c r="G45" s="28">
        <f t="shared" si="117"/>
        <v>42996</v>
      </c>
      <c r="H45" s="28">
        <f t="shared" si="118"/>
        <v>43010</v>
      </c>
      <c r="I45" s="18">
        <f t="shared" si="116"/>
        <v>14</v>
      </c>
      <c r="J45" s="18" t="s">
        <v>154</v>
      </c>
      <c r="K45" s="22">
        <v>2.7431999999999999</v>
      </c>
      <c r="L45" s="22">
        <f t="shared" si="119"/>
        <v>0.60869565217391308</v>
      </c>
      <c r="M45" s="22">
        <f t="shared" si="120"/>
        <v>-0.17391304347826086</v>
      </c>
      <c r="N45" s="22"/>
      <c r="O45" s="22">
        <v>8.6399790000000003</v>
      </c>
      <c r="P45" s="22">
        <f t="shared" si="121"/>
        <v>0.41558437341868343</v>
      </c>
      <c r="Q45" s="22">
        <f t="shared" si="122"/>
        <v>1.9480500593785255E-2</v>
      </c>
      <c r="R45" s="22"/>
      <c r="S45" s="22">
        <v>55.168799999999997</v>
      </c>
      <c r="T45" s="22">
        <f t="shared" si="123"/>
        <v>9.9502487562189115E-2</v>
      </c>
      <c r="U45" s="22">
        <f t="shared" si="124"/>
        <v>-4.9751243781094578E-3</v>
      </c>
      <c r="V45" s="22"/>
      <c r="W45" s="22">
        <v>63.287613999999998</v>
      </c>
      <c r="X45" s="22">
        <f t="shared" si="125"/>
        <v>0.25214529777697864</v>
      </c>
      <c r="Y45" s="22">
        <f t="shared" si="126"/>
        <v>-1.0297481323252367E-2</v>
      </c>
      <c r="Z45" s="22"/>
      <c r="AA45" s="22"/>
      <c r="AB45" s="22">
        <v>9.2109950000000005</v>
      </c>
      <c r="AC45" s="22">
        <f t="shared" si="127"/>
        <v>0.44396073784777973</v>
      </c>
      <c r="AD45" s="22">
        <f t="shared" si="128"/>
        <v>-1.6269665726713678E-2</v>
      </c>
      <c r="AE45" s="22"/>
      <c r="AF45" s="22">
        <v>4.8037354229976563E-2</v>
      </c>
      <c r="AG45" s="22">
        <f t="shared" si="135"/>
        <v>0.96336665325523718</v>
      </c>
      <c r="AH45" s="22">
        <f t="shared" si="54"/>
        <v>-1.1663314466075936E-2</v>
      </c>
      <c r="AI45" s="22"/>
      <c r="AJ45" s="22">
        <v>15.5</v>
      </c>
      <c r="AK45" s="22">
        <f t="shared" si="129"/>
        <v>0.15300546448087435</v>
      </c>
      <c r="AL45" s="22">
        <f t="shared" si="130"/>
        <v>0.15300546448087435</v>
      </c>
      <c r="AM45" s="22"/>
      <c r="AN45" s="22">
        <v>6.65</v>
      </c>
      <c r="AO45" s="22">
        <f t="shared" si="131"/>
        <v>0.26193118756936729</v>
      </c>
      <c r="AP45" s="22">
        <f t="shared" si="132"/>
        <v>-0.10765815760266378</v>
      </c>
      <c r="AQ45" s="22"/>
      <c r="AR45" s="18">
        <v>2</v>
      </c>
      <c r="AS45" s="18">
        <v>38</v>
      </c>
      <c r="AT45" s="18">
        <v>24</v>
      </c>
      <c r="AU45" s="18">
        <v>0</v>
      </c>
      <c r="AV45" s="18">
        <f t="shared" si="133"/>
        <v>62</v>
      </c>
      <c r="AW45" s="18"/>
      <c r="AX45" s="18">
        <v>0</v>
      </c>
      <c r="AY45" s="18">
        <v>0</v>
      </c>
      <c r="AZ45" s="22">
        <v>3.18</v>
      </c>
      <c r="BA45" s="22">
        <f t="shared" si="136"/>
        <v>0.6340621403912543</v>
      </c>
      <c r="BB45" s="22">
        <f t="shared" si="134"/>
        <v>-0.27963176064441886</v>
      </c>
      <c r="BC45" s="22">
        <v>6.5451041666666683</v>
      </c>
      <c r="BD45" s="22"/>
      <c r="BE45" s="22"/>
      <c r="BF45" s="22"/>
      <c r="BG45" s="22">
        <v>7.71</v>
      </c>
      <c r="BH45" s="22"/>
      <c r="BI45" s="22"/>
      <c r="BJ45" s="18">
        <v>2.4900000000000002</v>
      </c>
      <c r="BK45" s="18">
        <v>8.69</v>
      </c>
      <c r="BL45" s="18"/>
      <c r="BM45" s="18"/>
      <c r="BN45" s="18"/>
      <c r="BO45" s="18"/>
      <c r="BP45" s="22">
        <v>3.4353333333333333</v>
      </c>
      <c r="BQ45" s="22">
        <v>2.1987780444803628</v>
      </c>
      <c r="BR45" s="18"/>
      <c r="BS45" s="22">
        <v>6.1731546136653908</v>
      </c>
      <c r="BT45" s="22">
        <v>1.2891037511544263</v>
      </c>
      <c r="BU45" s="22">
        <v>7.7220000000000004</v>
      </c>
      <c r="BV45" s="22">
        <v>0.85391022166657227</v>
      </c>
      <c r="BW45" s="22">
        <v>15.24</v>
      </c>
      <c r="BX45" s="22">
        <v>15.925208333333332</v>
      </c>
      <c r="BY45" s="22">
        <v>16.579999999999998</v>
      </c>
      <c r="BZ45" s="22">
        <v>16.108275862068965</v>
      </c>
      <c r="CA45" s="22">
        <v>16.579999999999998</v>
      </c>
      <c r="CB45" s="18"/>
      <c r="CC45" s="18"/>
      <c r="CD45" s="18"/>
      <c r="CE45" s="18"/>
      <c r="CF45" s="18"/>
      <c r="CG45" s="18"/>
      <c r="CH45" s="18"/>
      <c r="CI45" s="18"/>
      <c r="CJ45" s="18"/>
      <c r="CK45" s="18"/>
      <c r="CL45" s="18"/>
      <c r="CM45" s="18"/>
      <c r="CN45" s="18"/>
      <c r="CO45" s="18"/>
      <c r="CP45" s="18"/>
      <c r="CQ45" s="18"/>
      <c r="CR45" s="18"/>
      <c r="CS45" s="18"/>
      <c r="CT45" s="18"/>
      <c r="CU45" s="18"/>
      <c r="CV45" s="75">
        <f t="shared" si="23"/>
        <v>0</v>
      </c>
      <c r="CW45" s="75">
        <f t="shared" si="66"/>
        <v>1</v>
      </c>
      <c r="CX45" s="75">
        <f t="shared" si="67"/>
        <v>0</v>
      </c>
      <c r="CY45" s="72">
        <f t="shared" si="91"/>
        <v>0</v>
      </c>
      <c r="CZ45">
        <f t="shared" si="25"/>
        <v>0</v>
      </c>
      <c r="DA45" s="72">
        <f t="shared" si="26"/>
        <v>0</v>
      </c>
      <c r="DB45" s="45">
        <f t="shared" si="27"/>
        <v>0</v>
      </c>
      <c r="DC45" s="72">
        <f t="shared" si="28"/>
        <v>0</v>
      </c>
      <c r="DD45" s="45">
        <f t="shared" si="29"/>
        <v>0</v>
      </c>
      <c r="DE45" s="72">
        <f t="shared" si="68"/>
        <v>0</v>
      </c>
      <c r="DF45" s="72">
        <f t="shared" si="69"/>
        <v>0</v>
      </c>
      <c r="DG45" s="75">
        <f t="shared" si="70"/>
        <v>1</v>
      </c>
      <c r="DH45" s="72">
        <f t="shared" si="71"/>
        <v>0</v>
      </c>
      <c r="DI45" s="72">
        <f t="shared" si="72"/>
        <v>0</v>
      </c>
      <c r="DJ45" s="72">
        <f t="shared" si="30"/>
        <v>0</v>
      </c>
      <c r="DK45" s="72">
        <f t="shared" si="31"/>
        <v>0</v>
      </c>
    </row>
    <row r="46" spans="1:115" x14ac:dyDescent="0.25">
      <c r="A46" s="19" t="s">
        <v>4</v>
      </c>
      <c r="B46" s="18" t="s">
        <v>214</v>
      </c>
      <c r="C46" s="18" t="s">
        <v>747</v>
      </c>
      <c r="D46" s="18">
        <v>2017</v>
      </c>
      <c r="E46" s="18">
        <v>9</v>
      </c>
      <c r="F46" s="28">
        <v>43010</v>
      </c>
      <c r="G46" s="28">
        <f t="shared" si="117"/>
        <v>43010</v>
      </c>
      <c r="H46" s="28">
        <f t="shared" si="118"/>
        <v>43024</v>
      </c>
      <c r="I46" s="18">
        <f t="shared" si="116"/>
        <v>14</v>
      </c>
      <c r="J46" s="18" t="s">
        <v>154</v>
      </c>
      <c r="K46" s="22">
        <v>3.3527999999999998</v>
      </c>
      <c r="L46" s="22">
        <f t="shared" si="119"/>
        <v>0.52173913043478259</v>
      </c>
      <c r="M46" s="22">
        <f t="shared" si="120"/>
        <v>-8.6956521739130488E-2</v>
      </c>
      <c r="N46" s="22"/>
      <c r="O46" s="22">
        <v>11.999969</v>
      </c>
      <c r="P46" s="22">
        <f t="shared" si="121"/>
        <v>0.18831175375641834</v>
      </c>
      <c r="Q46" s="22">
        <f t="shared" si="122"/>
        <v>-0.22727261966226509</v>
      </c>
      <c r="R46" s="22"/>
      <c r="S46" s="22">
        <v>53.035200000000003</v>
      </c>
      <c r="T46" s="22">
        <f t="shared" si="123"/>
        <v>0.1343283582089552</v>
      </c>
      <c r="U46" s="22">
        <f t="shared" si="124"/>
        <v>3.482587064676608E-2</v>
      </c>
      <c r="V46" s="22"/>
      <c r="W46" s="22">
        <v>69.932269000000005</v>
      </c>
      <c r="X46" s="22">
        <f t="shared" si="125"/>
        <v>0.17362698791622586</v>
      </c>
      <c r="Y46" s="22">
        <f t="shared" si="126"/>
        <v>-7.8518309860752783E-2</v>
      </c>
      <c r="Z46" s="22"/>
      <c r="AA46" s="22"/>
      <c r="AB46" s="22">
        <v>10.204715</v>
      </c>
      <c r="AC46" s="22">
        <f t="shared" si="127"/>
        <v>0.38397293679198674</v>
      </c>
      <c r="AD46" s="22">
        <f t="shared" si="128"/>
        <v>-5.9987801055792989E-2</v>
      </c>
      <c r="AE46" s="22"/>
      <c r="AF46" s="22">
        <v>9.1126088061738594E-2</v>
      </c>
      <c r="AG46" s="22">
        <f t="shared" si="135"/>
        <v>0.93050713064924995</v>
      </c>
      <c r="AH46" s="22">
        <f t="shared" si="54"/>
        <v>-3.2859522605987235E-2</v>
      </c>
      <c r="AI46" s="22"/>
      <c r="AJ46" s="22">
        <v>12.9</v>
      </c>
      <c r="AK46" s="22">
        <f t="shared" si="129"/>
        <v>0.29508196721311475</v>
      </c>
      <c r="AL46" s="22">
        <f t="shared" si="130"/>
        <v>0.1420765027322404</v>
      </c>
      <c r="AM46" s="22"/>
      <c r="AN46" s="22">
        <v>7.71</v>
      </c>
      <c r="AO46" s="22">
        <f t="shared" si="131"/>
        <v>0.14428412874583793</v>
      </c>
      <c r="AP46" s="22">
        <f t="shared" si="132"/>
        <v>-0.11764705882352935</v>
      </c>
      <c r="AQ46" s="22"/>
      <c r="AR46" s="18">
        <v>2</v>
      </c>
      <c r="AS46" s="18">
        <v>33</v>
      </c>
      <c r="AT46" s="18">
        <v>27</v>
      </c>
      <c r="AU46" s="18">
        <v>2</v>
      </c>
      <c r="AV46" s="18">
        <f t="shared" si="133"/>
        <v>62</v>
      </c>
      <c r="AW46" s="18"/>
      <c r="AX46" s="18">
        <v>0</v>
      </c>
      <c r="AY46" s="18">
        <v>0</v>
      </c>
      <c r="AZ46" s="22">
        <v>6.97</v>
      </c>
      <c r="BA46" s="22">
        <f t="shared" si="136"/>
        <v>0.19792865362485615</v>
      </c>
      <c r="BB46" s="22">
        <f t="shared" si="134"/>
        <v>-0.43613348676639818</v>
      </c>
      <c r="BC46" s="22">
        <v>8.3684374999999971</v>
      </c>
      <c r="BD46" s="22"/>
      <c r="BE46" s="22"/>
      <c r="BF46" s="22"/>
      <c r="BG46" s="22">
        <v>9.02</v>
      </c>
      <c r="BH46" s="22"/>
      <c r="BI46" s="22"/>
      <c r="BJ46" s="18">
        <v>0</v>
      </c>
      <c r="BK46" s="18">
        <v>10.119999999999999</v>
      </c>
      <c r="BL46" s="18"/>
      <c r="BM46" s="18"/>
      <c r="BN46" s="18"/>
      <c r="BO46" s="18"/>
      <c r="BP46" s="22">
        <v>4.985384615384616</v>
      </c>
      <c r="BQ46" s="22">
        <v>1.53406757139621</v>
      </c>
      <c r="BR46" s="18"/>
      <c r="BS46" s="22">
        <v>7.2294559640522866</v>
      </c>
      <c r="BT46" s="22">
        <v>0.98166531757596021</v>
      </c>
      <c r="BU46" s="22">
        <v>9.2380000000000013</v>
      </c>
      <c r="BV46" s="22">
        <v>0.5979208420295562</v>
      </c>
      <c r="BW46" s="22">
        <v>12.88</v>
      </c>
      <c r="BX46" s="22">
        <v>13.985625000000001</v>
      </c>
      <c r="BY46" s="22">
        <v>15.14</v>
      </c>
      <c r="BZ46" s="22">
        <v>14.185666666666666</v>
      </c>
      <c r="CA46" s="22">
        <v>15.14</v>
      </c>
      <c r="CB46" s="18"/>
      <c r="CC46" s="18"/>
      <c r="CD46" s="18"/>
      <c r="CE46" s="18"/>
      <c r="CF46" s="18"/>
      <c r="CG46" s="18"/>
      <c r="CH46" s="18"/>
      <c r="CI46" s="18"/>
      <c r="CJ46" s="18"/>
      <c r="CK46" s="18"/>
      <c r="CL46" s="18"/>
      <c r="CM46" s="18"/>
      <c r="CN46" s="18"/>
      <c r="CO46" s="18"/>
      <c r="CP46" s="18"/>
      <c r="CQ46" s="18"/>
      <c r="CR46" s="18"/>
      <c r="CS46" s="18"/>
      <c r="CT46" s="18"/>
      <c r="CU46" s="18"/>
      <c r="CV46" s="75">
        <f t="shared" si="23"/>
        <v>0</v>
      </c>
      <c r="CW46" s="75">
        <f t="shared" si="66"/>
        <v>1</v>
      </c>
      <c r="CX46" s="75">
        <f t="shared" si="67"/>
        <v>0</v>
      </c>
      <c r="CY46" s="72">
        <f t="shared" si="91"/>
        <v>0</v>
      </c>
      <c r="CZ46">
        <f t="shared" si="25"/>
        <v>0</v>
      </c>
      <c r="DA46" s="72">
        <f t="shared" si="26"/>
        <v>0</v>
      </c>
      <c r="DB46" s="45">
        <f t="shared" si="27"/>
        <v>0</v>
      </c>
      <c r="DC46" s="72">
        <f t="shared" si="28"/>
        <v>0</v>
      </c>
      <c r="DD46" s="45">
        <f t="shared" si="29"/>
        <v>0</v>
      </c>
      <c r="DE46" s="72">
        <f t="shared" si="68"/>
        <v>0</v>
      </c>
      <c r="DF46" s="72">
        <f t="shared" si="69"/>
        <v>0</v>
      </c>
      <c r="DG46" s="75">
        <f t="shared" si="70"/>
        <v>1</v>
      </c>
      <c r="DH46" s="72">
        <f t="shared" si="71"/>
        <v>0</v>
      </c>
      <c r="DI46" s="72">
        <f t="shared" si="72"/>
        <v>0</v>
      </c>
      <c r="DJ46" s="72">
        <f t="shared" si="30"/>
        <v>0</v>
      </c>
      <c r="DK46" s="72">
        <f t="shared" si="31"/>
        <v>0</v>
      </c>
    </row>
    <row r="47" spans="1:115" x14ac:dyDescent="0.25">
      <c r="A47" s="19" t="s">
        <v>4</v>
      </c>
      <c r="B47" s="18" t="s">
        <v>214</v>
      </c>
      <c r="C47" s="18" t="s">
        <v>747</v>
      </c>
      <c r="D47" s="18">
        <v>2017</v>
      </c>
      <c r="E47" s="18">
        <v>10</v>
      </c>
      <c r="F47" s="28">
        <v>43024</v>
      </c>
      <c r="G47" s="28"/>
      <c r="H47" s="28"/>
      <c r="I47" s="18">
        <f t="shared" si="116"/>
        <v>0</v>
      </c>
      <c r="J47" s="18" t="s">
        <v>154</v>
      </c>
      <c r="K47" s="22">
        <v>1.524</v>
      </c>
      <c r="L47" s="22">
        <f t="shared" si="119"/>
        <v>0.78260869565217395</v>
      </c>
      <c r="M47" s="22">
        <f t="shared" si="120"/>
        <v>0.26086956521739135</v>
      </c>
      <c r="N47" s="22"/>
      <c r="O47" s="22">
        <v>5.2799860000000001</v>
      </c>
      <c r="P47" s="22">
        <f t="shared" si="121"/>
        <v>0.6428571960035343</v>
      </c>
      <c r="Q47" s="22">
        <f t="shared" si="122"/>
        <v>0.45454544224711596</v>
      </c>
      <c r="R47" s="22"/>
      <c r="S47" s="22">
        <v>52.120800000000003</v>
      </c>
      <c r="T47" s="22">
        <f t="shared" si="123"/>
        <v>0.14925373134328354</v>
      </c>
      <c r="U47" s="22">
        <f t="shared" si="124"/>
        <v>1.4925373134328346E-2</v>
      </c>
      <c r="V47" s="22"/>
      <c r="W47" s="22">
        <v>64.159043999999994</v>
      </c>
      <c r="X47" s="22">
        <f t="shared" si="125"/>
        <v>0.24184781645372627</v>
      </c>
      <c r="Y47" s="22">
        <f t="shared" si="126"/>
        <v>6.8220828537500416E-2</v>
      </c>
      <c r="Z47" s="22"/>
      <c r="AA47" s="22"/>
      <c r="AB47" s="22">
        <v>9.1911570000000005</v>
      </c>
      <c r="AC47" s="22">
        <f t="shared" si="127"/>
        <v>0.44515829651354555</v>
      </c>
      <c r="AD47" s="22">
        <f t="shared" si="128"/>
        <v>6.1185359721558807E-2</v>
      </c>
      <c r="AE47" s="22"/>
      <c r="AF47" s="22">
        <v>1.9394431947954389E-2</v>
      </c>
      <c r="AG47" s="22">
        <f t="shared" si="135"/>
        <v>0.98520978180718033</v>
      </c>
      <c r="AH47" s="22">
        <f t="shared" si="54"/>
        <v>5.4702651157930382E-2</v>
      </c>
      <c r="AI47" s="22"/>
      <c r="AJ47" s="22">
        <v>11.5</v>
      </c>
      <c r="AK47" s="22">
        <f t="shared" si="129"/>
        <v>0.37158469945355194</v>
      </c>
      <c r="AL47" s="22">
        <f t="shared" si="130"/>
        <v>7.6502732240437188E-2</v>
      </c>
      <c r="AM47" s="22"/>
      <c r="AN47" s="22">
        <v>8.1199999999999992</v>
      </c>
      <c r="AO47" s="22">
        <f t="shared" si="131"/>
        <v>9.8779134295227597E-2</v>
      </c>
      <c r="AP47" s="22">
        <f t="shared" si="132"/>
        <v>-4.5504994450610334E-2</v>
      </c>
      <c r="AQ47" s="22"/>
      <c r="AR47" s="18">
        <v>2</v>
      </c>
      <c r="AS47" s="18">
        <v>36</v>
      </c>
      <c r="AT47" s="18">
        <v>18</v>
      </c>
      <c r="AU47" s="18">
        <v>4</v>
      </c>
      <c r="AV47" s="18">
        <f t="shared" si="133"/>
        <v>58</v>
      </c>
      <c r="AW47" s="18"/>
      <c r="AX47" s="18">
        <v>0</v>
      </c>
      <c r="AY47" s="18">
        <v>0</v>
      </c>
      <c r="AZ47" s="22">
        <v>4.2699999999999996</v>
      </c>
      <c r="BA47" s="22">
        <f t="shared" si="136"/>
        <v>0.50863060989643272</v>
      </c>
      <c r="BB47" s="22">
        <f t="shared" si="134"/>
        <v>0.3107019562715766</v>
      </c>
      <c r="BC47" s="22">
        <v>7.2257692307692318</v>
      </c>
      <c r="BD47" s="22"/>
      <c r="BE47" s="22"/>
      <c r="BF47" s="22"/>
      <c r="BG47" s="22">
        <v>8.7100000000000009</v>
      </c>
      <c r="BH47" s="22"/>
      <c r="BI47" s="22"/>
      <c r="BJ47" s="18"/>
      <c r="BK47" s="18"/>
      <c r="BL47" s="18"/>
      <c r="BM47" s="18"/>
      <c r="BN47" s="18"/>
      <c r="BO47" s="18"/>
      <c r="BP47" s="18"/>
      <c r="BQ47" s="18"/>
      <c r="BR47" s="18"/>
      <c r="BS47" s="18"/>
      <c r="BT47" s="18"/>
      <c r="BU47" s="22"/>
      <c r="BV47" s="22"/>
      <c r="BW47" s="22"/>
      <c r="BX47" s="22"/>
      <c r="BY47" s="22"/>
      <c r="BZ47" s="22"/>
      <c r="CA47" s="22"/>
      <c r="CB47" s="18"/>
      <c r="CC47" s="18"/>
      <c r="CD47" s="18"/>
      <c r="CE47" s="18"/>
      <c r="CF47" s="18"/>
      <c r="CG47" s="18"/>
      <c r="CH47" s="18"/>
      <c r="CI47" s="18"/>
      <c r="CJ47" s="18"/>
      <c r="CK47" s="18"/>
      <c r="CL47" s="18"/>
      <c r="CM47" s="18"/>
      <c r="CN47" s="18"/>
      <c r="CO47" s="18"/>
      <c r="CP47" s="18"/>
      <c r="CQ47" s="18"/>
      <c r="CR47" s="18"/>
      <c r="CS47" s="18"/>
      <c r="CT47" s="18"/>
      <c r="CU47" s="18"/>
      <c r="CV47" s="75">
        <f t="shared" si="23"/>
        <v>1</v>
      </c>
      <c r="CW47" s="75">
        <f t="shared" si="66"/>
        <v>0</v>
      </c>
      <c r="CX47" s="75">
        <f t="shared" si="67"/>
        <v>0</v>
      </c>
      <c r="CY47" s="72">
        <f t="shared" si="91"/>
        <v>0</v>
      </c>
      <c r="CZ47">
        <f t="shared" si="25"/>
        <v>0</v>
      </c>
      <c r="DA47" s="72">
        <f t="shared" si="26"/>
        <v>0</v>
      </c>
      <c r="DB47" s="45">
        <f t="shared" si="27"/>
        <v>0</v>
      </c>
      <c r="DC47" s="72">
        <f t="shared" si="28"/>
        <v>0</v>
      </c>
      <c r="DD47" s="45">
        <f t="shared" si="29"/>
        <v>0</v>
      </c>
      <c r="DE47" s="72">
        <f t="shared" si="68"/>
        <v>0</v>
      </c>
      <c r="DF47" s="72">
        <f t="shared" si="69"/>
        <v>0</v>
      </c>
      <c r="DG47" s="75">
        <f t="shared" si="70"/>
        <v>1</v>
      </c>
      <c r="DH47" s="72">
        <f t="shared" si="71"/>
        <v>0</v>
      </c>
      <c r="DI47" s="72">
        <f t="shared" si="72"/>
        <v>0</v>
      </c>
      <c r="DJ47" s="72">
        <f t="shared" si="30"/>
        <v>0</v>
      </c>
      <c r="DK47" s="72">
        <f t="shared" si="31"/>
        <v>0</v>
      </c>
    </row>
    <row r="48" spans="1:115" x14ac:dyDescent="0.25">
      <c r="A48" s="16" t="s">
        <v>5</v>
      </c>
      <c r="B48" s="34" t="s">
        <v>215</v>
      </c>
      <c r="C48" s="34" t="s">
        <v>748</v>
      </c>
      <c r="D48" s="34">
        <v>2017</v>
      </c>
      <c r="E48" s="34">
        <v>1</v>
      </c>
      <c r="F48" s="35">
        <v>42894</v>
      </c>
      <c r="G48" s="35">
        <f t="shared" ref="G48:G56" si="137">F48</f>
        <v>42894</v>
      </c>
      <c r="H48" s="35">
        <f t="shared" ref="H48:H56" si="138">F49</f>
        <v>42912</v>
      </c>
      <c r="I48" s="38">
        <f t="shared" si="116"/>
        <v>18</v>
      </c>
      <c r="J48" s="34"/>
      <c r="K48" s="59"/>
      <c r="L48" s="36"/>
      <c r="M48" s="36"/>
      <c r="N48" s="36">
        <f>MIN(K48:K57)</f>
        <v>0</v>
      </c>
      <c r="O48" s="36">
        <v>10.769316</v>
      </c>
      <c r="P48" s="36"/>
      <c r="Q48" s="36"/>
      <c r="R48" s="36">
        <f>MIN(O48:O57)</f>
        <v>0</v>
      </c>
      <c r="S48" s="36">
        <v>67.055999999999997</v>
      </c>
      <c r="T48" s="36"/>
      <c r="U48" s="36"/>
      <c r="V48" s="36">
        <f>MIN(S48:S57)</f>
        <v>46.634399999999999</v>
      </c>
      <c r="W48" s="36">
        <v>78.280765000000002</v>
      </c>
      <c r="X48" s="36"/>
      <c r="Y48" s="36"/>
      <c r="Z48" s="36">
        <f>MIN(W48:W57)</f>
        <v>28.924768</v>
      </c>
      <c r="AA48" s="36"/>
      <c r="AB48" s="36">
        <v>20.131830999999998</v>
      </c>
      <c r="AC48" s="36"/>
      <c r="AD48" s="36"/>
      <c r="AE48" s="36">
        <f>MIN(AB48:AB57)</f>
        <v>3.495708</v>
      </c>
      <c r="AF48" s="36"/>
      <c r="AG48" s="36"/>
      <c r="AH48" s="36"/>
      <c r="AI48" s="36"/>
      <c r="AJ48" s="36">
        <v>14.6</v>
      </c>
      <c r="AK48" s="36"/>
      <c r="AL48" s="36"/>
      <c r="AM48" s="36">
        <f>MAX(AJ48:AJ57)</f>
        <v>18.7</v>
      </c>
      <c r="AN48" s="36">
        <v>9.18</v>
      </c>
      <c r="AO48" s="36"/>
      <c r="AP48" s="36"/>
      <c r="AQ48" s="36">
        <f>MIN(AN48:AN57)</f>
        <v>3.02</v>
      </c>
      <c r="AR48" s="34">
        <v>2</v>
      </c>
      <c r="AS48" s="34"/>
      <c r="AT48" s="34"/>
      <c r="AU48" s="34"/>
      <c r="AV48" s="34"/>
      <c r="AW48" s="34"/>
      <c r="AX48" s="34">
        <v>0</v>
      </c>
      <c r="AY48" s="34">
        <f>AX48</f>
        <v>0</v>
      </c>
      <c r="AZ48" s="36">
        <v>8.9499999999999993</v>
      </c>
      <c r="BA48" s="36"/>
      <c r="BB48" s="36"/>
      <c r="BC48" s="36">
        <v>9.3030909090909102</v>
      </c>
      <c r="BD48" s="36"/>
      <c r="BE48" s="36"/>
      <c r="BF48" s="36"/>
      <c r="BG48" s="36">
        <v>9.5500000000000007</v>
      </c>
      <c r="BH48" s="36"/>
      <c r="BI48" s="36"/>
      <c r="BJ48" s="34">
        <v>6.5</v>
      </c>
      <c r="BK48" s="34">
        <v>10.92</v>
      </c>
      <c r="BL48" s="34"/>
      <c r="BM48" s="34"/>
      <c r="BN48" s="34"/>
      <c r="BO48" s="34"/>
      <c r="BP48" s="36">
        <v>7.958947368421053</v>
      </c>
      <c r="BQ48" s="36">
        <v>0.79068188251355553</v>
      </c>
      <c r="BR48" s="34"/>
      <c r="BS48" s="36">
        <v>8.6258734637395627</v>
      </c>
      <c r="BT48" s="36">
        <v>0.67989764710027534</v>
      </c>
      <c r="BU48" s="36">
        <v>9.9268421052631588</v>
      </c>
      <c r="BV48" s="36">
        <v>0.5528305406254248</v>
      </c>
      <c r="BW48" s="36">
        <v>14.6</v>
      </c>
      <c r="BX48" s="36">
        <v>14.873454545454551</v>
      </c>
      <c r="BY48" s="36">
        <v>15</v>
      </c>
      <c r="BZ48" s="36">
        <v>19.603750000000005</v>
      </c>
      <c r="CA48" s="36">
        <v>20.78</v>
      </c>
      <c r="CB48" s="34"/>
      <c r="CC48" s="34"/>
      <c r="CD48" s="34"/>
      <c r="CE48" s="34"/>
      <c r="CF48" s="34"/>
      <c r="CG48" s="34"/>
      <c r="CH48" s="34"/>
      <c r="CI48" s="34"/>
      <c r="CJ48" s="34"/>
      <c r="CK48" s="34"/>
      <c r="CL48" s="34"/>
      <c r="CM48" s="34"/>
      <c r="CN48" s="34"/>
      <c r="CO48" s="34"/>
      <c r="CP48" s="34"/>
      <c r="CQ48" s="34"/>
      <c r="CR48" s="34"/>
      <c r="CS48" s="34"/>
      <c r="CT48" s="34"/>
      <c r="CU48" s="34"/>
      <c r="CV48" s="75"/>
      <c r="CW48" s="75"/>
      <c r="CX48" s="75"/>
      <c r="CY48" s="72"/>
      <c r="DA48" s="72"/>
      <c r="DC48" s="72"/>
      <c r="DE48" s="72"/>
      <c r="DF48" s="72"/>
      <c r="DG48" s="75"/>
      <c r="DH48" s="72"/>
      <c r="DI48" s="72"/>
      <c r="DJ48" s="72"/>
      <c r="DK48" s="72"/>
    </row>
    <row r="49" spans="1:115" x14ac:dyDescent="0.25">
      <c r="A49" s="15" t="s">
        <v>5</v>
      </c>
      <c r="B49" t="s">
        <v>215</v>
      </c>
      <c r="C49" t="s">
        <v>748</v>
      </c>
      <c r="D49">
        <v>2017</v>
      </c>
      <c r="E49">
        <v>2</v>
      </c>
      <c r="F49" s="29">
        <v>42912</v>
      </c>
      <c r="G49" s="29">
        <f t="shared" si="137"/>
        <v>42912</v>
      </c>
      <c r="H49" s="29">
        <f t="shared" si="138"/>
        <v>42926</v>
      </c>
      <c r="I49" s="39">
        <f t="shared" si="116"/>
        <v>14</v>
      </c>
      <c r="J49" t="s">
        <v>154</v>
      </c>
      <c r="K49" s="4">
        <v>7.9248000000000003</v>
      </c>
      <c r="O49" s="4">
        <v>9.2475649999999998</v>
      </c>
      <c r="P49" s="4">
        <f t="shared" ref="P49:P57" si="139">(MAX($O$48:$O$57)-O49)/MAX($O$48:$O$57)</f>
        <v>0.14130433167714646</v>
      </c>
      <c r="Q49" s="4">
        <f t="shared" ref="Q49:Q57" si="140">P49-P48</f>
        <v>0.14130433167714646</v>
      </c>
      <c r="S49" s="4">
        <v>64.007999999999996</v>
      </c>
      <c r="T49" s="4">
        <f t="shared" ref="T49:T57" si="141">(MAX($S$48:$S$57)-S49)/MAX($S$48:$S$57)</f>
        <v>4.5454545454545484E-2</v>
      </c>
      <c r="U49" s="4">
        <f t="shared" ref="U49:U57" si="142">T49-T48</f>
        <v>4.5454545454545484E-2</v>
      </c>
      <c r="W49" s="4">
        <v>75.704913000000005</v>
      </c>
      <c r="X49" s="4">
        <f t="shared" ref="X49:X57" si="143">(MAX($W$48:$W$57)-W49)/MAX($W$48:$W$57)</f>
        <v>3.29052992775428E-2</v>
      </c>
      <c r="Y49" s="4">
        <f t="shared" ref="Y49:Y57" si="144">X49-X48</f>
        <v>3.29052992775428E-2</v>
      </c>
      <c r="AB49" s="4">
        <v>17.017686999999999</v>
      </c>
      <c r="AC49" s="4">
        <f t="shared" ref="AC49:AC57" si="145">(MAX($AB$48:$AB$57)-AB49)/MAX($AB$48:$AB$57)</f>
        <v>0.15468756915354592</v>
      </c>
      <c r="AD49" s="4">
        <f t="shared" ref="AD49:AD57" si="146">AC49-AC48</f>
        <v>0.15468756915354592</v>
      </c>
      <c r="AF49" s="4">
        <v>0.45225616597657403</v>
      </c>
      <c r="AG49" s="4">
        <f>(MAX($AF$48:$AF$57)-AF49)/MAX($AF$48:$AF$57)</f>
        <v>0</v>
      </c>
      <c r="AH49" s="4">
        <f t="shared" si="54"/>
        <v>0</v>
      </c>
      <c r="AJ49" s="4">
        <v>18.7</v>
      </c>
      <c r="AK49" s="4">
        <f t="shared" ref="AK49:AK57" si="147">(MAX($AJ$48:$AJ$57)-AJ49)/MAX($AJ$48:$AJ$57)</f>
        <v>0</v>
      </c>
      <c r="AL49" s="4">
        <f t="shared" ref="AL49:AL57" si="148">AK49-AK48</f>
        <v>0</v>
      </c>
      <c r="AN49" s="4">
        <v>9.57</v>
      </c>
      <c r="AO49" s="4">
        <f t="shared" ref="AO49:AO57" si="149">(MAX($AN$48:$AN$57)-AN49)/MAX($AN$48:$AN$57)</f>
        <v>0</v>
      </c>
      <c r="AP49" s="4">
        <f t="shared" ref="AP49:AP57" si="150">AO49-AO48</f>
        <v>0</v>
      </c>
      <c r="AR49">
        <v>5</v>
      </c>
      <c r="AS49">
        <v>42</v>
      </c>
      <c r="AT49">
        <v>24</v>
      </c>
      <c r="AU49">
        <v>0</v>
      </c>
      <c r="AV49">
        <f t="shared" ref="AV49:AV57" si="151">SUM(AS49,AT49,AU49)</f>
        <v>66</v>
      </c>
      <c r="AX49" s="39">
        <v>0</v>
      </c>
      <c r="AY49">
        <f>AX49+AX48</f>
        <v>0</v>
      </c>
      <c r="AZ49" s="4">
        <v>7.75</v>
      </c>
      <c r="BA49" s="4">
        <f>(MAX($AZ$48:$AZ$57)-AZ49)/MAX($AZ$48:$AZ$57)</f>
        <v>0.13407821229050274</v>
      </c>
      <c r="BB49" s="4">
        <f t="shared" ref="BB49:BB57" si="152">BA49-BA48</f>
        <v>0.13407821229050274</v>
      </c>
      <c r="BC49" s="4">
        <v>8.6419791666666654</v>
      </c>
      <c r="BG49" s="4">
        <v>10.130000000000001</v>
      </c>
      <c r="BJ49">
        <v>4.96</v>
      </c>
      <c r="BK49">
        <v>10.6</v>
      </c>
      <c r="BP49" s="4">
        <v>7.1560000000000015</v>
      </c>
      <c r="BQ49" s="4">
        <v>0.95716804515542508</v>
      </c>
      <c r="BS49" s="4">
        <v>7.9616215780998383</v>
      </c>
      <c r="BT49" s="4">
        <v>0.66092928386589611</v>
      </c>
      <c r="BU49" s="4">
        <v>9.6099999999999977</v>
      </c>
      <c r="BV49" s="4">
        <v>0.8895467010412289</v>
      </c>
      <c r="BW49" s="4">
        <v>16.66</v>
      </c>
      <c r="BX49" s="4">
        <v>17.378541666666674</v>
      </c>
      <c r="BY49" s="4">
        <v>18.62</v>
      </c>
      <c r="BZ49" s="4">
        <v>17.895555555555553</v>
      </c>
      <c r="CA49" s="4">
        <v>19.96</v>
      </c>
      <c r="CV49" s="75">
        <f t="shared" si="23"/>
        <v>0</v>
      </c>
      <c r="CW49" s="75">
        <f t="shared" ref="CW49:CW66" si="153">IF((K49&gt;2.5),1,0)</f>
        <v>1</v>
      </c>
      <c r="CX49" s="75">
        <f t="shared" ref="CX49:CX80" si="154">IF((K49&gt;5),1,0)</f>
        <v>1</v>
      </c>
      <c r="CY49" s="72">
        <f t="shared" ref="CY49:CY66" si="155">IF((K49&gt;5)*AND(BC49&gt;3),1,0)</f>
        <v>1</v>
      </c>
      <c r="CZ49">
        <f t="shared" si="25"/>
        <v>0</v>
      </c>
      <c r="DA49" s="72">
        <f t="shared" si="26"/>
        <v>1</v>
      </c>
      <c r="DB49" s="45">
        <f t="shared" si="27"/>
        <v>0</v>
      </c>
      <c r="DC49" s="72">
        <f t="shared" si="28"/>
        <v>1</v>
      </c>
      <c r="DD49" s="45">
        <f t="shared" si="29"/>
        <v>0</v>
      </c>
      <c r="DE49" s="72">
        <f t="shared" ref="DE49:DE66" si="156">IF((K49&gt;2.5)*AND(BC49&lt;4.5),1,0)</f>
        <v>0</v>
      </c>
      <c r="DF49" s="72">
        <f t="shared" ref="DF49:DF66" si="157">IF((K49&gt;2.5)*AND(BC49&lt;6),1,0)</f>
        <v>0</v>
      </c>
      <c r="DG49" s="75">
        <f t="shared" ref="DG49:DG66" si="158">IF((K49&lt;5),1,0)</f>
        <v>0</v>
      </c>
      <c r="DH49" s="72">
        <f t="shared" ref="DH49:DH80" si="159">IF((K49&lt;5)*AND(BC49&lt;4.5),1,0)</f>
        <v>0</v>
      </c>
      <c r="DI49" s="72">
        <f t="shared" ref="DI49:DI66" si="160">IF((K49&lt;5)*AND(BC49&lt;6),1,0)</f>
        <v>0</v>
      </c>
      <c r="DJ49" s="72">
        <f t="shared" si="30"/>
        <v>0</v>
      </c>
      <c r="DK49" s="72">
        <f t="shared" si="31"/>
        <v>0</v>
      </c>
    </row>
    <row r="50" spans="1:115" x14ac:dyDescent="0.25">
      <c r="A50" s="15" t="s">
        <v>5</v>
      </c>
      <c r="B50" t="s">
        <v>215</v>
      </c>
      <c r="C50" t="s">
        <v>748</v>
      </c>
      <c r="D50">
        <v>2017</v>
      </c>
      <c r="E50">
        <v>3</v>
      </c>
      <c r="F50" s="29">
        <v>42926</v>
      </c>
      <c r="G50" s="29">
        <f t="shared" si="137"/>
        <v>42926</v>
      </c>
      <c r="H50" s="29">
        <f t="shared" si="138"/>
        <v>42940</v>
      </c>
      <c r="I50" s="39">
        <f t="shared" si="116"/>
        <v>14</v>
      </c>
      <c r="J50" t="s">
        <v>154</v>
      </c>
      <c r="K50" s="4">
        <v>6.7055999999999996</v>
      </c>
      <c r="L50" s="4">
        <f t="shared" ref="L50:L57" si="161">($K$49-K50)/MAX($K$49:$K$57)</f>
        <v>0.15384615384615394</v>
      </c>
      <c r="M50" s="4">
        <f t="shared" ref="M50:M57" si="162">L50-L49</f>
        <v>0.15384615384615394</v>
      </c>
      <c r="O50" s="4">
        <v>9.6767760000000003</v>
      </c>
      <c r="P50" s="4">
        <f t="shared" si="139"/>
        <v>0.10144933995808086</v>
      </c>
      <c r="Q50" s="4">
        <f t="shared" si="140"/>
        <v>-3.9854991719065591E-2</v>
      </c>
      <c r="S50" s="4">
        <v>63.093600000000002</v>
      </c>
      <c r="T50" s="4">
        <f t="shared" si="141"/>
        <v>5.909090909090902E-2</v>
      </c>
      <c r="U50" s="4">
        <f t="shared" si="142"/>
        <v>1.3636363636363537E-2</v>
      </c>
      <c r="W50" s="4">
        <v>75.076656</v>
      </c>
      <c r="X50" s="4">
        <f t="shared" si="143"/>
        <v>4.0930987324919503E-2</v>
      </c>
      <c r="Y50" s="4">
        <f t="shared" si="144"/>
        <v>8.0256880473767028E-3</v>
      </c>
      <c r="AB50" s="4">
        <v>16.132753000000001</v>
      </c>
      <c r="AC50" s="4">
        <f t="shared" si="145"/>
        <v>0.19864452468332353</v>
      </c>
      <c r="AD50" s="4">
        <f t="shared" si="146"/>
        <v>4.3956955529777603E-2</v>
      </c>
      <c r="AF50" s="4">
        <v>0.1648778148239905</v>
      </c>
      <c r="AG50" s="4">
        <f t="shared" ref="AG50:AG57" si="163">(MAX($AF$48:$AF$57)-AF50)/MAX($AF$48:$AF$57)</f>
        <v>0.63543268787068163</v>
      </c>
      <c r="AH50" s="4">
        <f t="shared" si="54"/>
        <v>0.63543268787068163</v>
      </c>
      <c r="AJ50" s="4">
        <v>16.899999999999999</v>
      </c>
      <c r="AK50" s="4">
        <f t="shared" si="147"/>
        <v>9.6256684491978647E-2</v>
      </c>
      <c r="AL50" s="4">
        <f t="shared" si="148"/>
        <v>9.6256684491978647E-2</v>
      </c>
      <c r="AN50" s="4">
        <v>7.22</v>
      </c>
      <c r="AO50" s="4">
        <f t="shared" si="149"/>
        <v>0.24555903866248699</v>
      </c>
      <c r="AP50" s="4">
        <f t="shared" si="150"/>
        <v>0.24555903866248699</v>
      </c>
      <c r="AR50">
        <v>4</v>
      </c>
      <c r="AS50">
        <v>56</v>
      </c>
      <c r="AT50">
        <v>40</v>
      </c>
      <c r="AU50">
        <v>0</v>
      </c>
      <c r="AV50">
        <f t="shared" si="151"/>
        <v>96</v>
      </c>
      <c r="AX50" s="39">
        <v>0</v>
      </c>
      <c r="AY50">
        <f t="shared" ref="AY50:AY53" si="164">AX50+AX49</f>
        <v>0</v>
      </c>
      <c r="AZ50" s="4">
        <v>5.64</v>
      </c>
      <c r="BA50" s="4">
        <f t="shared" ref="BA50:BA57" si="165">(MAX($AZ$48:$AZ$57)-AZ50)/MAX($AZ$48:$AZ$57)</f>
        <v>0.36983240223463687</v>
      </c>
      <c r="BB50" s="4">
        <f t="shared" si="152"/>
        <v>0.23575418994413413</v>
      </c>
      <c r="BC50" s="4">
        <v>6.8326041666666653</v>
      </c>
      <c r="BG50" s="4">
        <v>8.24</v>
      </c>
      <c r="BJ50">
        <v>3.06</v>
      </c>
      <c r="BK50">
        <v>8.68</v>
      </c>
      <c r="BP50" s="4">
        <v>5.0113333333333321</v>
      </c>
      <c r="BQ50" s="4">
        <v>1.0972442248145584</v>
      </c>
      <c r="BS50" s="4">
        <v>6.6339836111111117</v>
      </c>
      <c r="BT50" s="4">
        <v>0.38563552692716885</v>
      </c>
      <c r="BU50" s="4">
        <v>8.2779999999999987</v>
      </c>
      <c r="BV50" s="4">
        <v>0.28731399780263633</v>
      </c>
      <c r="BW50" s="4">
        <v>16.14</v>
      </c>
      <c r="BX50" s="4">
        <v>17.499375000000004</v>
      </c>
      <c r="BY50" s="4">
        <v>19.420000000000002</v>
      </c>
      <c r="BZ50" s="4">
        <v>18.308750000000007</v>
      </c>
      <c r="CA50" s="4">
        <v>20.56</v>
      </c>
      <c r="CV50" s="75">
        <f t="shared" si="23"/>
        <v>0</v>
      </c>
      <c r="CW50" s="75">
        <f t="shared" si="153"/>
        <v>1</v>
      </c>
      <c r="CX50" s="75">
        <f t="shared" si="154"/>
        <v>1</v>
      </c>
      <c r="CY50" s="72">
        <f t="shared" si="155"/>
        <v>1</v>
      </c>
      <c r="CZ50">
        <f t="shared" si="25"/>
        <v>0</v>
      </c>
      <c r="DA50" s="72">
        <f t="shared" si="26"/>
        <v>1</v>
      </c>
      <c r="DB50" s="45">
        <f t="shared" si="27"/>
        <v>0</v>
      </c>
      <c r="DC50" s="72">
        <f t="shared" si="28"/>
        <v>1</v>
      </c>
      <c r="DD50" s="45">
        <f t="shared" si="29"/>
        <v>0</v>
      </c>
      <c r="DE50" s="72">
        <f t="shared" si="156"/>
        <v>0</v>
      </c>
      <c r="DF50" s="72">
        <f t="shared" si="157"/>
        <v>0</v>
      </c>
      <c r="DG50" s="75">
        <f t="shared" si="158"/>
        <v>0</v>
      </c>
      <c r="DH50" s="72">
        <f t="shared" si="159"/>
        <v>0</v>
      </c>
      <c r="DI50" s="72">
        <f t="shared" si="160"/>
        <v>0</v>
      </c>
      <c r="DJ50" s="72">
        <f t="shared" si="30"/>
        <v>0</v>
      </c>
      <c r="DK50" s="72">
        <f t="shared" si="31"/>
        <v>0</v>
      </c>
    </row>
    <row r="51" spans="1:115" x14ac:dyDescent="0.25">
      <c r="A51" s="15" t="s">
        <v>5</v>
      </c>
      <c r="B51" t="s">
        <v>215</v>
      </c>
      <c r="C51" t="s">
        <v>748</v>
      </c>
      <c r="D51">
        <v>2017</v>
      </c>
      <c r="E51">
        <v>4</v>
      </c>
      <c r="F51" s="29">
        <v>42940</v>
      </c>
      <c r="G51" s="29">
        <f t="shared" si="137"/>
        <v>42940</v>
      </c>
      <c r="H51" s="29">
        <f t="shared" si="138"/>
        <v>42954</v>
      </c>
      <c r="I51" s="39">
        <f t="shared" si="116"/>
        <v>14</v>
      </c>
      <c r="J51" t="s">
        <v>154</v>
      </c>
      <c r="K51" s="4">
        <v>5.7911999999999999</v>
      </c>
      <c r="L51" s="4">
        <f t="shared" si="161"/>
        <v>0.26923076923076927</v>
      </c>
      <c r="M51" s="4">
        <f t="shared" si="162"/>
        <v>0.11538461538461534</v>
      </c>
      <c r="O51" s="4">
        <v>7.3356199999999996</v>
      </c>
      <c r="P51" s="4">
        <f t="shared" si="139"/>
        <v>0.31884067660378806</v>
      </c>
      <c r="Q51" s="4">
        <f t="shared" si="140"/>
        <v>0.2173913366457072</v>
      </c>
      <c r="S51" s="4">
        <v>61.569600000000001</v>
      </c>
      <c r="T51" s="4">
        <f t="shared" si="141"/>
        <v>8.1818181818181762E-2</v>
      </c>
      <c r="U51" s="4">
        <f t="shared" si="142"/>
        <v>2.2727272727272742E-2</v>
      </c>
      <c r="W51" s="4">
        <v>74.888178999999994</v>
      </c>
      <c r="X51" s="4">
        <f t="shared" si="143"/>
        <v>4.3338692461679554E-2</v>
      </c>
      <c r="Y51" s="4">
        <f t="shared" si="144"/>
        <v>2.4077051367600508E-3</v>
      </c>
      <c r="AB51" s="4">
        <v>15.179216</v>
      </c>
      <c r="AC51" s="4">
        <f t="shared" si="145"/>
        <v>0.24600916826691016</v>
      </c>
      <c r="AD51" s="4">
        <f t="shared" si="146"/>
        <v>4.7364643583586635E-2</v>
      </c>
      <c r="AF51" s="4">
        <v>8.0604543573284851E-2</v>
      </c>
      <c r="AG51" s="4">
        <f t="shared" si="163"/>
        <v>0.82177237230313405</v>
      </c>
      <c r="AH51" s="4">
        <f t="shared" si="54"/>
        <v>0.18633968443245241</v>
      </c>
      <c r="AJ51" s="4">
        <v>18.600000000000001</v>
      </c>
      <c r="AK51" s="4">
        <f t="shared" si="147"/>
        <v>5.3475935828875866E-3</v>
      </c>
      <c r="AL51" s="4">
        <f t="shared" si="148"/>
        <v>-9.0909090909091064E-2</v>
      </c>
      <c r="AN51" s="4">
        <v>7.82</v>
      </c>
      <c r="AO51" s="4">
        <f t="shared" si="149"/>
        <v>0.18286311389759666</v>
      </c>
      <c r="AP51" s="4">
        <f t="shared" si="150"/>
        <v>-6.2695924764890332E-2</v>
      </c>
      <c r="AR51">
        <v>2</v>
      </c>
      <c r="AS51">
        <v>42</v>
      </c>
      <c r="AT51">
        <v>70</v>
      </c>
      <c r="AU51">
        <v>0</v>
      </c>
      <c r="AV51">
        <f t="shared" si="151"/>
        <v>112</v>
      </c>
      <c r="AX51" s="39">
        <v>0</v>
      </c>
      <c r="AY51">
        <f t="shared" si="164"/>
        <v>0</v>
      </c>
      <c r="AZ51" s="4">
        <v>5.38</v>
      </c>
      <c r="BA51" s="4">
        <f t="shared" si="165"/>
        <v>0.39888268156424578</v>
      </c>
      <c r="BB51" s="4">
        <f t="shared" si="152"/>
        <v>2.9050279329608908E-2</v>
      </c>
      <c r="BC51" s="4">
        <v>6.6627083333333337</v>
      </c>
      <c r="BG51" s="4">
        <v>8.26</v>
      </c>
      <c r="BJ51">
        <v>2.91</v>
      </c>
      <c r="BK51">
        <v>9.48</v>
      </c>
      <c r="BP51" s="4">
        <v>4.7813333333333334</v>
      </c>
      <c r="BQ51" s="4">
        <v>1.2019476786542025</v>
      </c>
      <c r="BS51" s="4">
        <v>6.6816043771043772</v>
      </c>
      <c r="BT51" s="4">
        <v>0.49794285552394713</v>
      </c>
      <c r="BU51" s="4">
        <v>8.3026666666666671</v>
      </c>
      <c r="BV51" s="4">
        <v>0.68293939864545983</v>
      </c>
      <c r="BW51" s="4">
        <v>16.440000000000001</v>
      </c>
      <c r="BX51" s="4">
        <v>17.181249999999999</v>
      </c>
      <c r="BY51" s="4">
        <v>19.420000000000002</v>
      </c>
      <c r="BZ51" s="4">
        <v>17.801041666666663</v>
      </c>
      <c r="CA51" s="4">
        <v>19.66</v>
      </c>
      <c r="CV51" s="75">
        <f t="shared" si="23"/>
        <v>0</v>
      </c>
      <c r="CW51" s="75">
        <f t="shared" si="153"/>
        <v>1</v>
      </c>
      <c r="CX51" s="75">
        <f t="shared" si="154"/>
        <v>1</v>
      </c>
      <c r="CY51" s="72">
        <f t="shared" si="155"/>
        <v>1</v>
      </c>
      <c r="CZ51">
        <f t="shared" si="25"/>
        <v>0</v>
      </c>
      <c r="DA51" s="72">
        <f t="shared" si="26"/>
        <v>1</v>
      </c>
      <c r="DB51" s="45">
        <f t="shared" si="27"/>
        <v>0</v>
      </c>
      <c r="DC51" s="72">
        <f t="shared" si="28"/>
        <v>1</v>
      </c>
      <c r="DD51" s="45">
        <f t="shared" si="29"/>
        <v>0</v>
      </c>
      <c r="DE51" s="72">
        <f t="shared" si="156"/>
        <v>0</v>
      </c>
      <c r="DF51" s="72">
        <f t="shared" si="157"/>
        <v>0</v>
      </c>
      <c r="DG51" s="75">
        <f t="shared" si="158"/>
        <v>0</v>
      </c>
      <c r="DH51" s="72">
        <f t="shared" si="159"/>
        <v>0</v>
      </c>
      <c r="DI51" s="72">
        <f t="shared" si="160"/>
        <v>0</v>
      </c>
      <c r="DJ51" s="72">
        <f t="shared" si="30"/>
        <v>0</v>
      </c>
      <c r="DK51" s="72">
        <f t="shared" si="31"/>
        <v>0</v>
      </c>
    </row>
    <row r="52" spans="1:115" x14ac:dyDescent="0.25">
      <c r="A52" s="15" t="s">
        <v>5</v>
      </c>
      <c r="B52" t="s">
        <v>215</v>
      </c>
      <c r="C52" t="s">
        <v>748</v>
      </c>
      <c r="D52">
        <v>2017</v>
      </c>
      <c r="E52">
        <v>5</v>
      </c>
      <c r="F52" s="29">
        <v>42954</v>
      </c>
      <c r="G52" s="29">
        <f t="shared" si="137"/>
        <v>42954</v>
      </c>
      <c r="H52" s="29">
        <f t="shared" si="138"/>
        <v>42968</v>
      </c>
      <c r="I52" s="39">
        <f t="shared" si="116"/>
        <v>14</v>
      </c>
      <c r="J52" t="s">
        <v>154</v>
      </c>
      <c r="K52" s="4">
        <v>4.8768000000000002</v>
      </c>
      <c r="L52" s="4">
        <f t="shared" si="161"/>
        <v>0.38461538461538458</v>
      </c>
      <c r="M52" s="4">
        <f t="shared" si="162"/>
        <v>0.11538461538461531</v>
      </c>
      <c r="O52" s="4">
        <v>7.413659</v>
      </c>
      <c r="P52" s="4">
        <f t="shared" si="139"/>
        <v>0.31159425538260738</v>
      </c>
      <c r="Q52" s="4">
        <f t="shared" si="140"/>
        <v>-7.2464212211806878E-3</v>
      </c>
      <c r="S52" s="4">
        <v>61.264800000000001</v>
      </c>
      <c r="T52" s="4">
        <f t="shared" si="141"/>
        <v>8.6363636363636309E-2</v>
      </c>
      <c r="U52" s="4">
        <f t="shared" si="142"/>
        <v>4.545454545454547E-3</v>
      </c>
      <c r="W52" s="4">
        <v>75.202308000000002</v>
      </c>
      <c r="X52" s="4">
        <f t="shared" si="143"/>
        <v>3.9325842050726E-2</v>
      </c>
      <c r="Y52" s="4">
        <f t="shared" si="144"/>
        <v>-4.0128504109535543E-3</v>
      </c>
      <c r="AB52" s="4">
        <v>14.698499</v>
      </c>
      <c r="AC52" s="4">
        <f t="shared" si="145"/>
        <v>0.26988762224360013</v>
      </c>
      <c r="AD52" s="4">
        <f t="shared" si="146"/>
        <v>2.3878453976689973E-2</v>
      </c>
      <c r="AF52" s="4">
        <v>0.11820280839460448</v>
      </c>
      <c r="AG52" s="4">
        <f t="shared" si="163"/>
        <v>0.73863748625877845</v>
      </c>
      <c r="AH52" s="4">
        <f t="shared" si="54"/>
        <v>-8.3134886044355594E-2</v>
      </c>
      <c r="AJ52" s="4">
        <v>16.600000000000001</v>
      </c>
      <c r="AK52" s="4">
        <f t="shared" si="147"/>
        <v>0.1122994652406416</v>
      </c>
      <c r="AL52" s="4">
        <f t="shared" si="148"/>
        <v>0.10695187165775402</v>
      </c>
      <c r="AN52" s="4">
        <v>7.58</v>
      </c>
      <c r="AO52" s="4">
        <f t="shared" si="149"/>
        <v>0.20794148380355279</v>
      </c>
      <c r="AP52" s="4">
        <f t="shared" si="150"/>
        <v>2.5078369905956133E-2</v>
      </c>
      <c r="AR52">
        <v>2</v>
      </c>
      <c r="AS52">
        <v>52</v>
      </c>
      <c r="AT52">
        <v>24</v>
      </c>
      <c r="AU52">
        <v>0</v>
      </c>
      <c r="AV52">
        <f t="shared" si="151"/>
        <v>76</v>
      </c>
      <c r="AX52" s="39">
        <v>0</v>
      </c>
      <c r="AY52">
        <f t="shared" si="164"/>
        <v>0</v>
      </c>
      <c r="AZ52" s="4">
        <v>6.76</v>
      </c>
      <c r="BA52" s="4">
        <f t="shared" si="165"/>
        <v>0.24469273743016756</v>
      </c>
      <c r="BB52" s="4">
        <f t="shared" si="152"/>
        <v>-0.15418994413407822</v>
      </c>
      <c r="BC52" s="4">
        <v>7.3228125000000013</v>
      </c>
      <c r="BG52" s="4">
        <v>8.7899999999999991</v>
      </c>
      <c r="BJ52">
        <v>2.5299999999999998</v>
      </c>
      <c r="BK52">
        <v>11.77</v>
      </c>
      <c r="BP52" s="4">
        <v>4.8006666666666664</v>
      </c>
      <c r="BQ52" s="4">
        <v>1.1131365095480847</v>
      </c>
      <c r="BS52" s="4">
        <v>6.609758853882524</v>
      </c>
      <c r="BT52" s="4">
        <v>0.56304237708591831</v>
      </c>
      <c r="BU52" s="4">
        <v>9.038000000000002</v>
      </c>
      <c r="BV52" s="4">
        <v>1.1625672740390665</v>
      </c>
      <c r="BW52" s="4">
        <v>16.46</v>
      </c>
      <c r="BX52" s="4">
        <v>17.251666666666654</v>
      </c>
      <c r="BY52" s="4">
        <v>19.239999999999998</v>
      </c>
      <c r="BZ52" s="4">
        <v>17.827692307692299</v>
      </c>
      <c r="CA52" s="4">
        <v>19.239999999999998</v>
      </c>
      <c r="CV52" s="75">
        <f t="shared" si="23"/>
        <v>0</v>
      </c>
      <c r="CW52" s="75">
        <f t="shared" si="153"/>
        <v>1</v>
      </c>
      <c r="CX52" s="75">
        <f t="shared" si="154"/>
        <v>0</v>
      </c>
      <c r="CY52" s="72">
        <f t="shared" si="155"/>
        <v>0</v>
      </c>
      <c r="CZ52">
        <f t="shared" si="25"/>
        <v>0</v>
      </c>
      <c r="DA52" s="72">
        <f t="shared" si="26"/>
        <v>0</v>
      </c>
      <c r="DB52" s="45">
        <f t="shared" si="27"/>
        <v>0</v>
      </c>
      <c r="DC52" s="72">
        <f t="shared" si="28"/>
        <v>0</v>
      </c>
      <c r="DD52" s="45">
        <f t="shared" si="29"/>
        <v>0</v>
      </c>
      <c r="DE52" s="72">
        <f t="shared" si="156"/>
        <v>0</v>
      </c>
      <c r="DF52" s="72">
        <f t="shared" si="157"/>
        <v>0</v>
      </c>
      <c r="DG52" s="75">
        <f t="shared" si="158"/>
        <v>1</v>
      </c>
      <c r="DH52" s="72">
        <f t="shared" si="159"/>
        <v>0</v>
      </c>
      <c r="DI52" s="72">
        <f t="shared" si="160"/>
        <v>0</v>
      </c>
      <c r="DJ52" s="72">
        <f t="shared" si="30"/>
        <v>0</v>
      </c>
      <c r="DK52" s="72">
        <f t="shared" si="31"/>
        <v>0</v>
      </c>
    </row>
    <row r="53" spans="1:115" x14ac:dyDescent="0.25">
      <c r="A53" s="15" t="s">
        <v>5</v>
      </c>
      <c r="B53" t="s">
        <v>215</v>
      </c>
      <c r="C53" t="s">
        <v>748</v>
      </c>
      <c r="D53">
        <v>2017</v>
      </c>
      <c r="E53">
        <v>6</v>
      </c>
      <c r="F53" s="29">
        <v>42968</v>
      </c>
      <c r="G53" s="29">
        <f t="shared" si="137"/>
        <v>42968</v>
      </c>
      <c r="H53" s="29">
        <f t="shared" si="138"/>
        <v>42983</v>
      </c>
      <c r="I53" s="39">
        <f t="shared" si="116"/>
        <v>15</v>
      </c>
      <c r="J53" t="s">
        <v>155</v>
      </c>
      <c r="K53" s="4">
        <v>5.7911999999999999</v>
      </c>
      <c r="L53" s="4">
        <f t="shared" si="161"/>
        <v>0.26923076923076927</v>
      </c>
      <c r="M53" s="4">
        <f t="shared" si="162"/>
        <v>-0.11538461538461531</v>
      </c>
      <c r="O53" s="4">
        <v>6.4771970000000003</v>
      </c>
      <c r="P53" s="4">
        <f t="shared" si="139"/>
        <v>0.39855075289832703</v>
      </c>
      <c r="Q53" s="4">
        <f t="shared" si="140"/>
        <v>8.6956497515719655E-2</v>
      </c>
      <c r="S53" s="4">
        <v>58.8264</v>
      </c>
      <c r="T53" s="4">
        <f t="shared" si="141"/>
        <v>0.1227272727272727</v>
      </c>
      <c r="U53" s="4">
        <f t="shared" si="142"/>
        <v>3.636363636363639E-2</v>
      </c>
      <c r="W53" s="4">
        <v>72.123851000000002</v>
      </c>
      <c r="X53" s="4">
        <f t="shared" si="143"/>
        <v>7.8651684101451999E-2</v>
      </c>
      <c r="Y53" s="4">
        <f t="shared" si="144"/>
        <v>3.9325842050726E-2</v>
      </c>
      <c r="AB53" s="4">
        <v>13.876973</v>
      </c>
      <c r="AC53" s="4">
        <f t="shared" si="145"/>
        <v>0.31069493877630899</v>
      </c>
      <c r="AD53" s="4">
        <f t="shared" si="146"/>
        <v>4.0807316532708859E-2</v>
      </c>
      <c r="AF53" s="4">
        <v>6.8883135340710416E-2</v>
      </c>
      <c r="AG53" s="4">
        <f t="shared" si="163"/>
        <v>0.84769000287266738</v>
      </c>
      <c r="AH53" s="4">
        <f t="shared" si="54"/>
        <v>0.10905251661388893</v>
      </c>
      <c r="AJ53" s="4">
        <v>16.399999999999999</v>
      </c>
      <c r="AK53" s="4">
        <f t="shared" si="147"/>
        <v>0.12299465240641716</v>
      </c>
      <c r="AL53" s="4">
        <f t="shared" si="148"/>
        <v>1.0695187165775555E-2</v>
      </c>
      <c r="AN53" s="4">
        <v>7.33</v>
      </c>
      <c r="AO53" s="4">
        <f t="shared" si="149"/>
        <v>0.23406478578892373</v>
      </c>
      <c r="AP53" s="4">
        <f t="shared" si="150"/>
        <v>2.6123301985370939E-2</v>
      </c>
      <c r="AR53">
        <v>2</v>
      </c>
      <c r="AS53">
        <v>69</v>
      </c>
      <c r="AT53">
        <v>24</v>
      </c>
      <c r="AU53">
        <v>2</v>
      </c>
      <c r="AV53">
        <f t="shared" si="151"/>
        <v>95</v>
      </c>
      <c r="AW53" s="29">
        <v>42980</v>
      </c>
      <c r="AX53">
        <f>H53-AW53-1</f>
        <v>2</v>
      </c>
      <c r="AY53">
        <f t="shared" si="164"/>
        <v>2</v>
      </c>
      <c r="AZ53" s="4">
        <v>6.36</v>
      </c>
      <c r="BA53" s="4">
        <f t="shared" si="165"/>
        <v>0.28938547486033511</v>
      </c>
      <c r="BB53" s="4">
        <f t="shared" si="152"/>
        <v>4.4692737430167551E-2</v>
      </c>
      <c r="BC53" s="4">
        <v>7.0131249999999978</v>
      </c>
      <c r="BG53" s="4">
        <v>7.91</v>
      </c>
      <c r="BJ53">
        <v>1.5</v>
      </c>
      <c r="BK53">
        <v>8.69</v>
      </c>
      <c r="BP53" s="4">
        <v>3.8324999999999996</v>
      </c>
      <c r="BQ53" s="4">
        <v>1.3659223074538325</v>
      </c>
      <c r="BS53" s="4">
        <v>5.3136760834420969</v>
      </c>
      <c r="BT53" s="4">
        <v>1.6527978360315871</v>
      </c>
      <c r="BU53" s="4">
        <v>6.841874999999999</v>
      </c>
      <c r="BV53" s="4">
        <v>1.7199353866860871</v>
      </c>
      <c r="BW53" s="4">
        <v>16.16</v>
      </c>
      <c r="BX53" s="4">
        <v>16.437291666666663</v>
      </c>
      <c r="BY53" s="4">
        <v>16.88</v>
      </c>
      <c r="BZ53" s="4">
        <v>18.722083333333362</v>
      </c>
      <c r="CA53" s="4">
        <v>19.66</v>
      </c>
      <c r="CV53" s="75">
        <f t="shared" si="23"/>
        <v>0</v>
      </c>
      <c r="CW53" s="75">
        <f t="shared" si="153"/>
        <v>1</v>
      </c>
      <c r="CX53" s="75">
        <f t="shared" si="154"/>
        <v>1</v>
      </c>
      <c r="CY53" s="72">
        <f t="shared" si="155"/>
        <v>1</v>
      </c>
      <c r="CZ53">
        <f t="shared" si="25"/>
        <v>0</v>
      </c>
      <c r="DA53" s="72">
        <f t="shared" si="26"/>
        <v>1</v>
      </c>
      <c r="DB53" s="45">
        <f t="shared" si="27"/>
        <v>0</v>
      </c>
      <c r="DC53" s="72">
        <f t="shared" si="28"/>
        <v>1</v>
      </c>
      <c r="DD53" s="45">
        <f t="shared" si="29"/>
        <v>0</v>
      </c>
      <c r="DE53" s="72">
        <f t="shared" si="156"/>
        <v>0</v>
      </c>
      <c r="DF53" s="72">
        <f t="shared" si="157"/>
        <v>0</v>
      </c>
      <c r="DG53" s="75">
        <f t="shared" si="158"/>
        <v>0</v>
      </c>
      <c r="DH53" s="72">
        <f t="shared" si="159"/>
        <v>0</v>
      </c>
      <c r="DI53" s="72">
        <f t="shared" si="160"/>
        <v>0</v>
      </c>
      <c r="DJ53" s="72">
        <f t="shared" si="30"/>
        <v>0</v>
      </c>
      <c r="DK53" s="72">
        <f t="shared" si="31"/>
        <v>0</v>
      </c>
    </row>
    <row r="54" spans="1:115" x14ac:dyDescent="0.25">
      <c r="A54" s="15" t="s">
        <v>5</v>
      </c>
      <c r="B54" t="s">
        <v>215</v>
      </c>
      <c r="C54" t="s">
        <v>748</v>
      </c>
      <c r="D54">
        <v>2017</v>
      </c>
      <c r="E54">
        <v>7</v>
      </c>
      <c r="F54" s="29">
        <v>42983</v>
      </c>
      <c r="G54" s="29">
        <f t="shared" si="137"/>
        <v>42983</v>
      </c>
      <c r="H54" s="29">
        <f t="shared" si="138"/>
        <v>42996</v>
      </c>
      <c r="I54" s="39">
        <f t="shared" si="116"/>
        <v>13</v>
      </c>
      <c r="J54" t="s">
        <v>157</v>
      </c>
      <c r="K54" s="4">
        <v>0</v>
      </c>
      <c r="L54" s="4">
        <f t="shared" si="161"/>
        <v>1</v>
      </c>
      <c r="M54" s="4">
        <f t="shared" si="162"/>
        <v>0.73076923076923073</v>
      </c>
      <c r="O54" s="4">
        <v>0</v>
      </c>
      <c r="P54" s="4">
        <f t="shared" si="139"/>
        <v>1</v>
      </c>
      <c r="Q54" s="4">
        <f t="shared" si="140"/>
        <v>0.60144924710167302</v>
      </c>
      <c r="S54" s="4">
        <v>47.244</v>
      </c>
      <c r="T54" s="4">
        <f t="shared" si="141"/>
        <v>0.29545454545454541</v>
      </c>
      <c r="U54" s="4">
        <f t="shared" si="142"/>
        <v>0.17272727272727273</v>
      </c>
      <c r="W54" s="4">
        <v>31.628478000000001</v>
      </c>
      <c r="X54" s="4">
        <f t="shared" si="143"/>
        <v>0.59596105122375853</v>
      </c>
      <c r="Y54" s="4">
        <f t="shared" si="144"/>
        <v>0.51730936712230657</v>
      </c>
      <c r="AB54" s="4">
        <v>3.7235849999999999</v>
      </c>
      <c r="AC54" s="4">
        <f t="shared" si="145"/>
        <v>0.81503992359164945</v>
      </c>
      <c r="AD54" s="4">
        <f t="shared" si="146"/>
        <v>0.50434498481534051</v>
      </c>
      <c r="AF54" s="4">
        <v>0</v>
      </c>
      <c r="AG54" s="4">
        <f t="shared" si="163"/>
        <v>1</v>
      </c>
      <c r="AH54" s="4">
        <f t="shared" si="54"/>
        <v>0.15230999712733262</v>
      </c>
      <c r="AJ54" s="4">
        <v>18</v>
      </c>
      <c r="AK54" s="4">
        <f t="shared" si="147"/>
        <v>3.7433155080213866E-2</v>
      </c>
      <c r="AL54" s="4">
        <f t="shared" si="148"/>
        <v>-8.5561497326203301E-2</v>
      </c>
      <c r="AN54" s="4">
        <v>3.02</v>
      </c>
      <c r="AO54" s="4">
        <f t="shared" si="149"/>
        <v>0.68443051201671901</v>
      </c>
      <c r="AP54" s="4">
        <f t="shared" si="150"/>
        <v>0.45036572622779525</v>
      </c>
      <c r="AR54">
        <v>2</v>
      </c>
      <c r="AS54">
        <v>52</v>
      </c>
      <c r="AT54">
        <v>28</v>
      </c>
      <c r="AU54">
        <v>0</v>
      </c>
      <c r="AV54">
        <f t="shared" si="151"/>
        <v>80</v>
      </c>
      <c r="AX54">
        <v>8</v>
      </c>
      <c r="AY54">
        <f>AX54+AX53</f>
        <v>10</v>
      </c>
      <c r="AZ54" s="4">
        <v>1.55</v>
      </c>
      <c r="BA54" s="4">
        <f t="shared" si="165"/>
        <v>0.82681564245810057</v>
      </c>
      <c r="BB54" s="4">
        <f t="shared" si="152"/>
        <v>0.53743016759776552</v>
      </c>
      <c r="BC54" s="4">
        <v>2.2678125000000007</v>
      </c>
      <c r="BG54" s="4">
        <v>4.12</v>
      </c>
      <c r="BJ54">
        <v>1.02</v>
      </c>
      <c r="BK54">
        <v>7.08</v>
      </c>
      <c r="BP54" s="4">
        <v>2.5428571428571431</v>
      </c>
      <c r="BQ54" s="4">
        <v>0.89339983507168863</v>
      </c>
      <c r="BS54" s="4">
        <v>3.6038728252879202</v>
      </c>
      <c r="BT54" s="4">
        <v>0.90716209369944489</v>
      </c>
      <c r="BU54" s="4">
        <v>5.0542857142857134</v>
      </c>
      <c r="BV54" s="4">
        <v>1.0609612507109818</v>
      </c>
      <c r="BW54" s="4">
        <v>18.559999999999999</v>
      </c>
      <c r="BX54" s="4">
        <v>19.029999999999998</v>
      </c>
      <c r="BY54" s="4">
        <v>20.6</v>
      </c>
      <c r="BZ54" s="4">
        <v>19.337735849056607</v>
      </c>
      <c r="CA54" s="4">
        <v>20.6</v>
      </c>
      <c r="CV54" s="75">
        <f t="shared" si="23"/>
        <v>1</v>
      </c>
      <c r="CW54" s="75">
        <f t="shared" si="153"/>
        <v>0</v>
      </c>
      <c r="CX54" s="75">
        <f t="shared" si="154"/>
        <v>0</v>
      </c>
      <c r="CY54" s="72">
        <f t="shared" si="155"/>
        <v>0</v>
      </c>
      <c r="CZ54">
        <f t="shared" si="25"/>
        <v>0</v>
      </c>
      <c r="DA54" s="72">
        <f t="shared" si="26"/>
        <v>0</v>
      </c>
      <c r="DB54" s="45">
        <f t="shared" si="27"/>
        <v>0</v>
      </c>
      <c r="DC54" s="72">
        <f t="shared" si="28"/>
        <v>0</v>
      </c>
      <c r="DD54" s="45">
        <f t="shared" si="29"/>
        <v>0</v>
      </c>
      <c r="DE54" s="72">
        <f t="shared" si="156"/>
        <v>0</v>
      </c>
      <c r="DF54" s="72">
        <f t="shared" si="157"/>
        <v>0</v>
      </c>
      <c r="DG54" s="75">
        <f t="shared" si="158"/>
        <v>1</v>
      </c>
      <c r="DH54" s="72">
        <f t="shared" si="159"/>
        <v>1</v>
      </c>
      <c r="DI54" s="72">
        <f t="shared" si="160"/>
        <v>1</v>
      </c>
      <c r="DJ54" s="72">
        <f t="shared" si="30"/>
        <v>1</v>
      </c>
      <c r="DK54" s="72">
        <f t="shared" si="31"/>
        <v>1</v>
      </c>
    </row>
    <row r="55" spans="1:115" x14ac:dyDescent="0.25">
      <c r="A55" s="15" t="s">
        <v>5</v>
      </c>
      <c r="B55" t="s">
        <v>215</v>
      </c>
      <c r="C55" t="s">
        <v>748</v>
      </c>
      <c r="D55">
        <v>2017</v>
      </c>
      <c r="E55">
        <v>8</v>
      </c>
      <c r="F55" s="29">
        <v>42996</v>
      </c>
      <c r="G55" s="29">
        <f t="shared" si="137"/>
        <v>42996</v>
      </c>
      <c r="H55" s="29">
        <f t="shared" si="138"/>
        <v>43010</v>
      </c>
      <c r="I55" s="39">
        <f t="shared" si="116"/>
        <v>14</v>
      </c>
      <c r="J55" t="s">
        <v>157</v>
      </c>
      <c r="K55" s="4">
        <v>0</v>
      </c>
      <c r="L55" s="4">
        <f t="shared" si="161"/>
        <v>1</v>
      </c>
      <c r="M55" s="4">
        <f t="shared" si="162"/>
        <v>0</v>
      </c>
      <c r="O55" s="4">
        <v>0</v>
      </c>
      <c r="P55" s="4">
        <f t="shared" si="139"/>
        <v>1</v>
      </c>
      <c r="Q55" s="4">
        <f t="shared" si="140"/>
        <v>0</v>
      </c>
      <c r="S55" s="4">
        <v>47.5488</v>
      </c>
      <c r="T55" s="4">
        <f t="shared" si="141"/>
        <v>0.29090909090909089</v>
      </c>
      <c r="U55" s="4">
        <f t="shared" si="142"/>
        <v>-4.5454545454545192E-3</v>
      </c>
      <c r="W55" s="4">
        <v>29.886313999999999</v>
      </c>
      <c r="X55" s="4">
        <f t="shared" si="143"/>
        <v>0.61821637793141138</v>
      </c>
      <c r="Y55" s="4">
        <f t="shared" si="144"/>
        <v>2.2255326707652845E-2</v>
      </c>
      <c r="AB55" s="4">
        <v>3.495708</v>
      </c>
      <c r="AC55" s="4">
        <f t="shared" si="145"/>
        <v>0.82635916226397887</v>
      </c>
      <c r="AD55" s="4">
        <f t="shared" si="146"/>
        <v>1.1319238672329424E-2</v>
      </c>
      <c r="AF55" s="4">
        <v>0</v>
      </c>
      <c r="AG55" s="4">
        <f t="shared" si="163"/>
        <v>1</v>
      </c>
      <c r="AH55" s="4">
        <f t="shared" si="54"/>
        <v>0</v>
      </c>
      <c r="AJ55" s="4">
        <v>15.8</v>
      </c>
      <c r="AK55" s="4">
        <f t="shared" si="147"/>
        <v>0.15508021390374324</v>
      </c>
      <c r="AL55" s="4">
        <f t="shared" si="148"/>
        <v>0.11764705882352938</v>
      </c>
      <c r="AN55" s="4">
        <v>4.1900000000000004</v>
      </c>
      <c r="AO55" s="4">
        <f t="shared" si="149"/>
        <v>0.56217345872518287</v>
      </c>
      <c r="AP55" s="4">
        <f t="shared" si="150"/>
        <v>-0.12225705329153613</v>
      </c>
      <c r="AR55">
        <v>2</v>
      </c>
      <c r="AS55">
        <v>66</v>
      </c>
      <c r="AT55">
        <v>16</v>
      </c>
      <c r="AU55">
        <v>0</v>
      </c>
      <c r="AV55">
        <f t="shared" si="151"/>
        <v>82</v>
      </c>
      <c r="AX55" s="45">
        <v>12</v>
      </c>
      <c r="AY55">
        <f>SUM(AX53:AX55)</f>
        <v>22</v>
      </c>
      <c r="AZ55" s="4">
        <v>3.56</v>
      </c>
      <c r="BA55" s="4">
        <f t="shared" si="165"/>
        <v>0.60223463687150824</v>
      </c>
      <c r="BB55" s="4">
        <f t="shared" si="152"/>
        <v>-0.22458100558659233</v>
      </c>
      <c r="BC55" s="4">
        <v>4.1984375000000016</v>
      </c>
      <c r="BG55" s="4">
        <v>4.83</v>
      </c>
      <c r="BJ55">
        <v>3.96</v>
      </c>
      <c r="BK55">
        <v>8.64</v>
      </c>
      <c r="BP55" s="4">
        <v>4.1840000000000002</v>
      </c>
      <c r="BQ55" s="4">
        <v>1.3327255281314798</v>
      </c>
      <c r="BS55" s="4">
        <v>4.9382736111111107</v>
      </c>
      <c r="BT55" s="4">
        <v>1.3105641395525731</v>
      </c>
      <c r="BU55" s="4">
        <v>5.6806666666666663</v>
      </c>
      <c r="BV55" s="4">
        <v>1.4342778283473876</v>
      </c>
      <c r="BW55" s="4">
        <v>15.44</v>
      </c>
      <c r="BX55" s="4">
        <v>16.060416666666658</v>
      </c>
      <c r="BY55" s="4">
        <v>17.36</v>
      </c>
      <c r="BZ55" s="4">
        <v>16.45730769230769</v>
      </c>
      <c r="CA55" s="4">
        <v>17.46</v>
      </c>
      <c r="CV55" s="75">
        <f t="shared" si="23"/>
        <v>1</v>
      </c>
      <c r="CW55" s="75">
        <f t="shared" si="153"/>
        <v>0</v>
      </c>
      <c r="CX55" s="75">
        <f t="shared" si="154"/>
        <v>0</v>
      </c>
      <c r="CY55" s="72">
        <f t="shared" si="155"/>
        <v>0</v>
      </c>
      <c r="CZ55">
        <f t="shared" si="25"/>
        <v>0</v>
      </c>
      <c r="DA55" s="72">
        <f t="shared" si="26"/>
        <v>0</v>
      </c>
      <c r="DB55" s="45">
        <f t="shared" si="27"/>
        <v>0</v>
      </c>
      <c r="DC55" s="72">
        <f t="shared" si="28"/>
        <v>0</v>
      </c>
      <c r="DD55" s="45">
        <f t="shared" si="29"/>
        <v>0</v>
      </c>
      <c r="DE55" s="72">
        <f t="shared" si="156"/>
        <v>0</v>
      </c>
      <c r="DF55" s="72">
        <f t="shared" si="157"/>
        <v>0</v>
      </c>
      <c r="DG55" s="75">
        <f t="shared" si="158"/>
        <v>1</v>
      </c>
      <c r="DH55" s="72">
        <f t="shared" si="159"/>
        <v>1</v>
      </c>
      <c r="DI55" s="72">
        <f t="shared" si="160"/>
        <v>1</v>
      </c>
      <c r="DJ55" s="72">
        <f t="shared" si="30"/>
        <v>1</v>
      </c>
      <c r="DK55" s="72">
        <f t="shared" si="31"/>
        <v>1</v>
      </c>
    </row>
    <row r="56" spans="1:115" x14ac:dyDescent="0.25">
      <c r="A56" s="15" t="s">
        <v>5</v>
      </c>
      <c r="B56" t="s">
        <v>215</v>
      </c>
      <c r="C56" t="s">
        <v>748</v>
      </c>
      <c r="D56">
        <v>2017</v>
      </c>
      <c r="E56">
        <v>9</v>
      </c>
      <c r="F56" s="29">
        <v>43010</v>
      </c>
      <c r="G56" s="29">
        <f t="shared" si="137"/>
        <v>43010</v>
      </c>
      <c r="H56" s="29">
        <f t="shared" si="138"/>
        <v>43024</v>
      </c>
      <c r="I56" s="39">
        <f t="shared" si="116"/>
        <v>14</v>
      </c>
      <c r="J56" t="s">
        <v>154</v>
      </c>
      <c r="K56" s="4">
        <v>5.4863999999999997</v>
      </c>
      <c r="L56" s="4">
        <f t="shared" si="161"/>
        <v>0.30769230769230776</v>
      </c>
      <c r="M56" s="4">
        <f t="shared" si="162"/>
        <v>-0.69230769230769229</v>
      </c>
      <c r="O56" s="4">
        <v>8.1940449999999991</v>
      </c>
      <c r="P56" s="4">
        <f t="shared" si="139"/>
        <v>0.23913041459643311</v>
      </c>
      <c r="Q56" s="4">
        <f t="shared" si="140"/>
        <v>-0.76086958540356686</v>
      </c>
      <c r="S56" s="4">
        <v>60.96</v>
      </c>
      <c r="T56" s="4">
        <f t="shared" si="141"/>
        <v>9.0909090909090856E-2</v>
      </c>
      <c r="U56" s="4">
        <f t="shared" si="142"/>
        <v>-0.20000000000000004</v>
      </c>
      <c r="W56" s="4">
        <v>75.202308000000002</v>
      </c>
      <c r="X56" s="4">
        <f t="shared" si="143"/>
        <v>3.9325842050726E-2</v>
      </c>
      <c r="Y56" s="4">
        <f t="shared" si="144"/>
        <v>-0.5788905358806854</v>
      </c>
      <c r="AB56" s="4">
        <v>15.586712</v>
      </c>
      <c r="AC56" s="4">
        <f t="shared" si="145"/>
        <v>0.22576779032170488</v>
      </c>
      <c r="AD56" s="4">
        <f t="shared" si="146"/>
        <v>-0.60059137194227397</v>
      </c>
      <c r="AF56" s="4">
        <v>0.12241192206539939</v>
      </c>
      <c r="AG56" s="4">
        <f t="shared" si="163"/>
        <v>0.72933056246768757</v>
      </c>
      <c r="AH56" s="4">
        <f t="shared" si="54"/>
        <v>-0.27066943753231243</v>
      </c>
      <c r="AJ56" s="4">
        <v>12.9</v>
      </c>
      <c r="AK56" s="4">
        <f t="shared" si="147"/>
        <v>0.31016042780748659</v>
      </c>
      <c r="AL56" s="4">
        <f t="shared" si="148"/>
        <v>0.15508021390374335</v>
      </c>
      <c r="AN56" s="4">
        <v>8.64</v>
      </c>
      <c r="AO56" s="4">
        <f t="shared" si="149"/>
        <v>9.7178683385579903E-2</v>
      </c>
      <c r="AP56" s="4">
        <f t="shared" si="150"/>
        <v>-0.46499477533960298</v>
      </c>
      <c r="AR56">
        <v>2</v>
      </c>
      <c r="AS56">
        <v>26</v>
      </c>
      <c r="AT56">
        <v>16</v>
      </c>
      <c r="AU56">
        <v>0</v>
      </c>
      <c r="AV56">
        <f t="shared" si="151"/>
        <v>42</v>
      </c>
      <c r="AX56" s="45">
        <v>7</v>
      </c>
      <c r="AY56">
        <f>SUM(AX53:AX56)</f>
        <v>29</v>
      </c>
      <c r="AZ56" s="4">
        <v>5.91</v>
      </c>
      <c r="BA56" s="4">
        <f t="shared" si="165"/>
        <v>0.33966480446927366</v>
      </c>
      <c r="BB56" s="4">
        <f t="shared" si="152"/>
        <v>-0.26256983240223458</v>
      </c>
      <c r="BC56" s="4">
        <v>8.025520833333335</v>
      </c>
      <c r="BG56" s="4">
        <v>8.64</v>
      </c>
      <c r="BJ56">
        <v>0</v>
      </c>
      <c r="BK56">
        <v>9.66</v>
      </c>
      <c r="BP56" s="4">
        <v>5.233076923076923</v>
      </c>
      <c r="BQ56" s="4">
        <v>0.73804715937903342</v>
      </c>
      <c r="BS56" s="4">
        <v>6.7217320165945171</v>
      </c>
      <c r="BT56" s="4">
        <v>1.2170894426294647</v>
      </c>
      <c r="BU56" s="4">
        <v>7.7019999999999991</v>
      </c>
      <c r="BV56" s="4">
        <v>1.331281087273964</v>
      </c>
      <c r="BW56" s="4">
        <v>12.36</v>
      </c>
      <c r="BX56" s="4">
        <v>13.654166666666669</v>
      </c>
      <c r="BY56" s="4">
        <v>15.5</v>
      </c>
      <c r="BZ56" s="4">
        <v>14.272499999999999</v>
      </c>
      <c r="CA56" s="4">
        <v>15.5</v>
      </c>
      <c r="CV56" s="75">
        <f t="shared" si="23"/>
        <v>0</v>
      </c>
      <c r="CW56" s="75">
        <f t="shared" si="153"/>
        <v>1</v>
      </c>
      <c r="CX56" s="75">
        <f t="shared" si="154"/>
        <v>1</v>
      </c>
      <c r="CY56" s="72">
        <f t="shared" si="155"/>
        <v>1</v>
      </c>
      <c r="CZ56">
        <f t="shared" si="25"/>
        <v>0</v>
      </c>
      <c r="DA56" s="72">
        <f t="shared" si="26"/>
        <v>1</v>
      </c>
      <c r="DB56" s="45">
        <f t="shared" si="27"/>
        <v>0</v>
      </c>
      <c r="DC56" s="72">
        <f t="shared" si="28"/>
        <v>1</v>
      </c>
      <c r="DD56" s="45">
        <f t="shared" si="29"/>
        <v>0</v>
      </c>
      <c r="DE56" s="72">
        <f t="shared" si="156"/>
        <v>0</v>
      </c>
      <c r="DF56" s="72">
        <f t="shared" si="157"/>
        <v>0</v>
      </c>
      <c r="DG56" s="75">
        <f t="shared" si="158"/>
        <v>0</v>
      </c>
      <c r="DH56" s="72">
        <f t="shared" si="159"/>
        <v>0</v>
      </c>
      <c r="DI56" s="72">
        <f t="shared" si="160"/>
        <v>0</v>
      </c>
      <c r="DJ56" s="72">
        <f t="shared" si="30"/>
        <v>0</v>
      </c>
      <c r="DK56" s="72">
        <f t="shared" si="31"/>
        <v>0</v>
      </c>
    </row>
    <row r="57" spans="1:115" x14ac:dyDescent="0.25">
      <c r="A57" s="15" t="s">
        <v>5</v>
      </c>
      <c r="B57" t="s">
        <v>215</v>
      </c>
      <c r="C57" t="s">
        <v>748</v>
      </c>
      <c r="D57">
        <v>2017</v>
      </c>
      <c r="E57">
        <v>10</v>
      </c>
      <c r="F57" s="29">
        <v>43024</v>
      </c>
      <c r="I57" s="39">
        <f t="shared" si="116"/>
        <v>0</v>
      </c>
      <c r="J57" t="s">
        <v>157</v>
      </c>
      <c r="K57" s="4">
        <v>0</v>
      </c>
      <c r="L57" s="4">
        <f t="shared" si="161"/>
        <v>1</v>
      </c>
      <c r="M57" s="4">
        <f t="shared" si="162"/>
        <v>0.69230769230769229</v>
      </c>
      <c r="O57" s="4">
        <v>0</v>
      </c>
      <c r="P57" s="4">
        <f t="shared" si="139"/>
        <v>1</v>
      </c>
      <c r="Q57" s="4">
        <f t="shared" si="140"/>
        <v>0.76086958540356686</v>
      </c>
      <c r="S57" s="4">
        <v>46.634399999999999</v>
      </c>
      <c r="T57" s="4">
        <f t="shared" si="141"/>
        <v>0.30454545454545451</v>
      </c>
      <c r="U57" s="4">
        <f t="shared" si="142"/>
        <v>0.21363636363636365</v>
      </c>
      <c r="W57" s="4">
        <v>28.924768</v>
      </c>
      <c r="X57" s="4">
        <f t="shared" si="143"/>
        <v>0.63049967638921256</v>
      </c>
      <c r="Y57" s="4">
        <f t="shared" si="144"/>
        <v>0.59117383433848658</v>
      </c>
      <c r="AB57" s="4">
        <v>3.5044629999999999</v>
      </c>
      <c r="AC57" s="4">
        <f t="shared" si="145"/>
        <v>0.82592427881994435</v>
      </c>
      <c r="AD57" s="4">
        <f t="shared" si="146"/>
        <v>0.60015648849823944</v>
      </c>
      <c r="AF57" s="4">
        <v>0</v>
      </c>
      <c r="AG57" s="4">
        <f t="shared" si="163"/>
        <v>1</v>
      </c>
      <c r="AH57" s="4">
        <f t="shared" si="54"/>
        <v>0.27066943753231243</v>
      </c>
      <c r="AJ57" s="4">
        <v>11.3</v>
      </c>
      <c r="AK57" s="4">
        <f t="shared" si="147"/>
        <v>0.39572192513368976</v>
      </c>
      <c r="AL57" s="4">
        <f t="shared" si="148"/>
        <v>8.5561497326203162E-2</v>
      </c>
      <c r="AN57" s="4">
        <v>6.73</v>
      </c>
      <c r="AO57" s="4">
        <f t="shared" si="149"/>
        <v>0.29676071055381398</v>
      </c>
      <c r="AP57" s="4">
        <f t="shared" si="150"/>
        <v>0.19958202716823409</v>
      </c>
      <c r="AR57">
        <v>2</v>
      </c>
      <c r="AS57">
        <v>26</v>
      </c>
      <c r="AT57">
        <v>8</v>
      </c>
      <c r="AU57">
        <v>0</v>
      </c>
      <c r="AV57">
        <f t="shared" si="151"/>
        <v>34</v>
      </c>
      <c r="AX57" s="45"/>
      <c r="AY57" s="45"/>
      <c r="AZ57" s="4">
        <v>5.78</v>
      </c>
      <c r="BA57" s="4">
        <f t="shared" si="165"/>
        <v>0.35418994413407812</v>
      </c>
      <c r="BB57" s="4">
        <f t="shared" si="152"/>
        <v>1.4525139664804454E-2</v>
      </c>
      <c r="BC57" s="4">
        <v>6.0628571428571432</v>
      </c>
      <c r="BG57" s="4">
        <v>6.73</v>
      </c>
      <c r="BW57" s="4"/>
      <c r="BX57" s="4"/>
      <c r="BY57" s="4"/>
      <c r="BZ57" s="4"/>
      <c r="CA57" s="4"/>
      <c r="CV57" s="75">
        <f t="shared" si="23"/>
        <v>1</v>
      </c>
      <c r="CW57" s="75">
        <f t="shared" si="153"/>
        <v>0</v>
      </c>
      <c r="CX57" s="75">
        <f t="shared" si="154"/>
        <v>0</v>
      </c>
      <c r="CY57" s="72">
        <f t="shared" si="155"/>
        <v>0</v>
      </c>
      <c r="CZ57">
        <f t="shared" si="25"/>
        <v>0</v>
      </c>
      <c r="DA57" s="72">
        <f t="shared" si="26"/>
        <v>0</v>
      </c>
      <c r="DB57" s="45">
        <f t="shared" si="27"/>
        <v>0</v>
      </c>
      <c r="DC57" s="72">
        <f t="shared" si="28"/>
        <v>0</v>
      </c>
      <c r="DD57" s="45">
        <f t="shared" si="29"/>
        <v>0</v>
      </c>
      <c r="DE57" s="72">
        <f t="shared" si="156"/>
        <v>0</v>
      </c>
      <c r="DF57" s="72">
        <f t="shared" si="157"/>
        <v>0</v>
      </c>
      <c r="DG57" s="75">
        <f t="shared" si="158"/>
        <v>1</v>
      </c>
      <c r="DH57" s="72">
        <f t="shared" si="159"/>
        <v>0</v>
      </c>
      <c r="DI57" s="72">
        <f t="shared" si="160"/>
        <v>0</v>
      </c>
      <c r="DJ57" s="72">
        <f t="shared" si="30"/>
        <v>0</v>
      </c>
      <c r="DK57" s="72">
        <f t="shared" si="31"/>
        <v>0</v>
      </c>
    </row>
    <row r="58" spans="1:115" x14ac:dyDescent="0.25">
      <c r="A58" s="17" t="s">
        <v>6</v>
      </c>
      <c r="B58" s="20" t="s">
        <v>216</v>
      </c>
      <c r="C58" s="20" t="s">
        <v>749</v>
      </c>
      <c r="D58" s="20">
        <v>2017</v>
      </c>
      <c r="E58" s="20">
        <v>1</v>
      </c>
      <c r="F58" s="27">
        <v>42898</v>
      </c>
      <c r="G58" s="27">
        <f t="shared" ref="G58:G66" si="166">F58</f>
        <v>42898</v>
      </c>
      <c r="H58" s="27">
        <f t="shared" ref="H58:H66" si="167">F59</f>
        <v>42912</v>
      </c>
      <c r="I58" s="20">
        <f t="shared" si="116"/>
        <v>14</v>
      </c>
      <c r="J58" s="20"/>
      <c r="K58" s="20">
        <v>7.01</v>
      </c>
      <c r="L58" s="23"/>
      <c r="M58" s="23"/>
      <c r="N58" s="23">
        <f>MIN(K58:K67)</f>
        <v>0</v>
      </c>
      <c r="O58" s="23">
        <v>9.4816800000000008</v>
      </c>
      <c r="P58" s="23"/>
      <c r="Q58" s="23"/>
      <c r="R58" s="23">
        <f>MIN(O58:O67)</f>
        <v>2.3832710000000001</v>
      </c>
      <c r="S58" s="23">
        <v>61.264800000000001</v>
      </c>
      <c r="T58" s="23"/>
      <c r="U58" s="23"/>
      <c r="V58" s="23">
        <f>MIN(S58:S67)</f>
        <v>49.377600000000001</v>
      </c>
      <c r="W58" s="23">
        <v>45.326445</v>
      </c>
      <c r="X58" s="23"/>
      <c r="Y58" s="23"/>
      <c r="Z58" s="23">
        <f>MIN(W58:W67)</f>
        <v>27.703675</v>
      </c>
      <c r="AA58" s="23"/>
      <c r="AB58" s="23">
        <v>10.914232</v>
      </c>
      <c r="AC58" s="23"/>
      <c r="AD58" s="23"/>
      <c r="AE58" s="23">
        <f>MIN(AB58:AB67)</f>
        <v>4.3275860000000002</v>
      </c>
      <c r="AF58" s="23">
        <v>0.65977144628536966</v>
      </c>
      <c r="AG58" s="23"/>
      <c r="AH58" s="23"/>
      <c r="AI58" s="23"/>
      <c r="AJ58" s="23">
        <v>13.6</v>
      </c>
      <c r="AK58" s="23"/>
      <c r="AL58" s="23"/>
      <c r="AM58" s="23">
        <f>MAX(AJ58:AJ67)</f>
        <v>17.5</v>
      </c>
      <c r="AN58" s="23">
        <v>8.32</v>
      </c>
      <c r="AO58" s="23"/>
      <c r="AP58" s="23"/>
      <c r="AQ58" s="23">
        <f>MIN(AN58:AN67)</f>
        <v>1.97</v>
      </c>
      <c r="AR58" s="20">
        <v>2</v>
      </c>
      <c r="AS58" s="20"/>
      <c r="AT58" s="20"/>
      <c r="AU58" s="20"/>
      <c r="AV58" s="20"/>
      <c r="AW58" s="20"/>
      <c r="AX58" s="20">
        <v>0</v>
      </c>
      <c r="AY58" s="20">
        <f>AX58</f>
        <v>0</v>
      </c>
      <c r="AZ58" s="23">
        <v>7.65</v>
      </c>
      <c r="BA58" s="23"/>
      <c r="BB58" s="23"/>
      <c r="BC58" s="23">
        <v>8.2217857142857138</v>
      </c>
      <c r="BD58" s="23"/>
      <c r="BE58" s="23"/>
      <c r="BF58" s="23"/>
      <c r="BG58" s="23">
        <v>8.51</v>
      </c>
      <c r="BH58" s="23"/>
      <c r="BI58" s="23"/>
      <c r="BJ58" s="20">
        <v>5.59</v>
      </c>
      <c r="BK58" s="20">
        <v>8.51</v>
      </c>
      <c r="BL58" s="20"/>
      <c r="BM58" s="20"/>
      <c r="BN58" s="20"/>
      <c r="BO58" s="20"/>
      <c r="BP58" s="23">
        <v>6.2899999999999983</v>
      </c>
      <c r="BQ58" s="23">
        <v>0.69291654139106273</v>
      </c>
      <c r="BR58" s="20"/>
      <c r="BS58" s="23">
        <v>6.7895898078529653</v>
      </c>
      <c r="BT58" s="23">
        <v>0.72987218250802088</v>
      </c>
      <c r="BU58" s="23">
        <v>7.2633333333333328</v>
      </c>
      <c r="BV58" s="23">
        <v>0.6907548206290145</v>
      </c>
      <c r="BW58" s="23">
        <v>13.46</v>
      </c>
      <c r="BX58" s="23">
        <v>14.569999999999999</v>
      </c>
      <c r="BY58" s="23">
        <v>15.06</v>
      </c>
      <c r="BZ58" s="23">
        <v>19.520416666666659</v>
      </c>
      <c r="CA58" s="23">
        <v>20.46</v>
      </c>
      <c r="CB58" s="20"/>
      <c r="CC58" s="20"/>
      <c r="CD58" s="20"/>
      <c r="CE58" s="20"/>
      <c r="CF58" s="20"/>
      <c r="CG58" s="20"/>
      <c r="CH58" s="20"/>
      <c r="CI58" s="20"/>
      <c r="CJ58" s="20"/>
      <c r="CK58" s="20"/>
      <c r="CL58" s="20"/>
      <c r="CM58" s="20"/>
      <c r="CN58" s="20"/>
      <c r="CO58" s="20"/>
      <c r="CP58" s="20"/>
      <c r="CQ58" s="20"/>
      <c r="CR58" s="20"/>
      <c r="CS58" s="20"/>
      <c r="CT58" s="20"/>
      <c r="CU58" s="20"/>
      <c r="CV58" s="75">
        <f t="shared" si="23"/>
        <v>0</v>
      </c>
      <c r="CW58" s="75">
        <f t="shared" si="153"/>
        <v>1</v>
      </c>
      <c r="CX58" s="75">
        <f t="shared" si="154"/>
        <v>1</v>
      </c>
      <c r="CY58" s="72">
        <f t="shared" si="155"/>
        <v>1</v>
      </c>
      <c r="CZ58">
        <f t="shared" si="25"/>
        <v>0</v>
      </c>
      <c r="DA58" s="72">
        <f t="shared" si="26"/>
        <v>1</v>
      </c>
      <c r="DB58" s="45">
        <f t="shared" si="27"/>
        <v>0</v>
      </c>
      <c r="DC58" s="72">
        <f t="shared" si="28"/>
        <v>1</v>
      </c>
      <c r="DD58" s="45">
        <f t="shared" si="29"/>
        <v>0</v>
      </c>
      <c r="DE58" s="72">
        <f t="shared" si="156"/>
        <v>0</v>
      </c>
      <c r="DF58" s="72">
        <f t="shared" si="157"/>
        <v>0</v>
      </c>
      <c r="DG58" s="75">
        <f t="shared" si="158"/>
        <v>0</v>
      </c>
      <c r="DH58" s="72">
        <f t="shared" si="159"/>
        <v>0</v>
      </c>
      <c r="DI58" s="72">
        <f t="shared" si="160"/>
        <v>0</v>
      </c>
      <c r="DJ58" s="72">
        <f t="shared" si="30"/>
        <v>0</v>
      </c>
      <c r="DK58" s="72">
        <f t="shared" si="31"/>
        <v>0</v>
      </c>
    </row>
    <row r="59" spans="1:115" x14ac:dyDescent="0.25">
      <c r="A59" s="19" t="s">
        <v>6</v>
      </c>
      <c r="B59" s="18" t="s">
        <v>216</v>
      </c>
      <c r="C59" s="18" t="s">
        <v>749</v>
      </c>
      <c r="D59" s="18">
        <v>2017</v>
      </c>
      <c r="E59" s="18">
        <v>2</v>
      </c>
      <c r="F59" s="28">
        <v>42912</v>
      </c>
      <c r="G59" s="28">
        <f t="shared" si="166"/>
        <v>42912</v>
      </c>
      <c r="H59" s="28">
        <f t="shared" si="167"/>
        <v>42926</v>
      </c>
      <c r="I59" s="18">
        <f t="shared" si="116"/>
        <v>14</v>
      </c>
      <c r="J59" s="18" t="s">
        <v>154</v>
      </c>
      <c r="K59" s="22">
        <v>5.4863999999999997</v>
      </c>
      <c r="L59" s="22">
        <f t="shared" ref="L59:L67" si="168">(MAX($K$58:$K$67)-K59)/MAX($K$58:$K$67)</f>
        <v>0.21734664764621969</v>
      </c>
      <c r="M59" s="22">
        <f t="shared" ref="M59:M67" si="169">L59-L58</f>
        <v>0.21734664764621969</v>
      </c>
      <c r="N59" s="22"/>
      <c r="O59" s="22">
        <v>8.8963900000000002</v>
      </c>
      <c r="P59" s="22">
        <f t="shared" ref="P59:P67" si="170">(MAX($O$58:$O$67)-O59)/MAX($O$58:$O$67)</f>
        <v>6.1728512246774885E-2</v>
      </c>
      <c r="Q59" s="22">
        <f t="shared" ref="Q59:Q67" si="171">P59-P58</f>
        <v>6.1728512246774885E-2</v>
      </c>
      <c r="R59" s="22"/>
      <c r="S59" s="22">
        <v>66.751199999999997</v>
      </c>
      <c r="T59" s="22">
        <f t="shared" ref="T59:T67" si="172">(MAX($S$58:$S$67)-S59)/MAX($S$58:$S$67)</f>
        <v>0</v>
      </c>
      <c r="U59" s="22">
        <f t="shared" ref="U59:U67" si="173">T59-T58</f>
        <v>0</v>
      </c>
      <c r="V59" s="22"/>
      <c r="W59" s="22">
        <v>43.206862999999998</v>
      </c>
      <c r="X59" s="22">
        <f t="shared" ref="X59:X67" si="174">(MAX($W$58:$W$67)-W59)/MAX($W$58:$W$67)</f>
        <v>4.6762590801021374E-2</v>
      </c>
      <c r="Y59" s="22">
        <f t="shared" ref="Y59:Y67" si="175">X59-X58</f>
        <v>4.6762590801021374E-2</v>
      </c>
      <c r="Z59" s="22"/>
      <c r="AA59" s="22"/>
      <c r="AB59" s="22">
        <v>9.070449</v>
      </c>
      <c r="AC59" s="22">
        <f t="shared" ref="AC59:AC67" si="176">(MAX($AB$58:$AB$67)-AB59)/MAX($AB$58:$AB$67)</f>
        <v>0.16893382878428828</v>
      </c>
      <c r="AD59" s="22">
        <f t="shared" ref="AD59:AD67" si="177">AC59-AC58</f>
        <v>0.16893382878428828</v>
      </c>
      <c r="AE59" s="22"/>
      <c r="AF59" s="22">
        <v>0.35608769965125597</v>
      </c>
      <c r="AG59" s="22">
        <f>(MAX($AF$58:$AF$67)-AF59)/MAX($AF$58:$AF$67)</f>
        <v>0.46028628299073426</v>
      </c>
      <c r="AH59" s="22">
        <f t="shared" si="54"/>
        <v>0.46028628299073426</v>
      </c>
      <c r="AI59" s="22"/>
      <c r="AJ59" s="22">
        <v>17.5</v>
      </c>
      <c r="AK59" s="22">
        <f t="shared" ref="AK59:AK67" si="178">(MAX($AJ$58:$AJ$67)-AJ59)/MAX($AJ$58:$AJ$67)</f>
        <v>0</v>
      </c>
      <c r="AL59" s="22">
        <f t="shared" ref="AL59:AL67" si="179">AK59-AK58</f>
        <v>0</v>
      </c>
      <c r="AM59" s="22"/>
      <c r="AN59" s="22">
        <v>7.33</v>
      </c>
      <c r="AO59" s="22">
        <f t="shared" ref="AO59:AO67" si="180">(MAX($AN$58:$AN$67)-AN59)/MAX($AN$58:$AN$67)</f>
        <v>0.11899038461538464</v>
      </c>
      <c r="AP59" s="22">
        <f t="shared" ref="AP59:AP67" si="181">AO59-AO58</f>
        <v>0.11899038461538464</v>
      </c>
      <c r="AQ59" s="22"/>
      <c r="AR59" s="18">
        <v>2</v>
      </c>
      <c r="AS59" s="18">
        <v>20</v>
      </c>
      <c r="AT59" s="18">
        <v>14</v>
      </c>
      <c r="AU59" s="18">
        <v>0</v>
      </c>
      <c r="AV59" s="18">
        <f t="shared" ref="AV59:AV67" si="182">SUM(AS59,AT59,AU59)</f>
        <v>34</v>
      </c>
      <c r="AW59" s="18"/>
      <c r="AX59" s="18">
        <v>0</v>
      </c>
      <c r="AY59" s="18">
        <f>AX59+AX58</f>
        <v>0</v>
      </c>
      <c r="AZ59" s="22">
        <v>6.46</v>
      </c>
      <c r="BA59" s="22">
        <f>(MAX($AZ$58:$AZ$67)-AZ59)/MAX($AZ$58:$AZ$67)</f>
        <v>0.15555555555555559</v>
      </c>
      <c r="BB59" s="22">
        <f t="shared" ref="BB59:BB67" si="183">BA59-BA58</f>
        <v>0.15555555555555559</v>
      </c>
      <c r="BC59" s="22">
        <v>6.8733333333333348</v>
      </c>
      <c r="BD59" s="22"/>
      <c r="BE59" s="22"/>
      <c r="BF59" s="22"/>
      <c r="BG59" s="22">
        <v>7.34</v>
      </c>
      <c r="BH59" s="22"/>
      <c r="BI59" s="22"/>
      <c r="BJ59" s="18">
        <v>5.33</v>
      </c>
      <c r="BK59" s="18">
        <v>7.34</v>
      </c>
      <c r="BL59" s="18"/>
      <c r="BM59" s="18"/>
      <c r="BN59" s="18"/>
      <c r="BO59" s="18"/>
      <c r="BP59" s="22">
        <v>6.0953333333333326</v>
      </c>
      <c r="BQ59" s="22">
        <v>0.42224584729225634</v>
      </c>
      <c r="BR59" s="18"/>
      <c r="BS59" s="22">
        <v>6.4584833293017256</v>
      </c>
      <c r="BT59" s="22">
        <v>0.46976872549722393</v>
      </c>
      <c r="BU59" s="22">
        <v>6.9373333333333331</v>
      </c>
      <c r="BV59" s="22">
        <v>0.47673146412722617</v>
      </c>
      <c r="BW59" s="22">
        <v>16.38</v>
      </c>
      <c r="BX59" s="22">
        <v>16.99541666666666</v>
      </c>
      <c r="BY59" s="22">
        <v>17.600000000000001</v>
      </c>
      <c r="BZ59" s="22">
        <v>17.893333333333327</v>
      </c>
      <c r="CA59" s="22">
        <v>18.98</v>
      </c>
      <c r="CB59" s="18"/>
      <c r="CC59" s="18"/>
      <c r="CD59" s="18"/>
      <c r="CE59" s="18"/>
      <c r="CF59" s="18"/>
      <c r="CG59" s="18"/>
      <c r="CH59" s="18"/>
      <c r="CI59" s="18"/>
      <c r="CJ59" s="18"/>
      <c r="CK59" s="18"/>
      <c r="CL59" s="18"/>
      <c r="CM59" s="18"/>
      <c r="CN59" s="18"/>
      <c r="CO59" s="18"/>
      <c r="CP59" s="18"/>
      <c r="CQ59" s="18"/>
      <c r="CR59" s="18"/>
      <c r="CS59" s="18"/>
      <c r="CT59" s="18"/>
      <c r="CU59" s="18"/>
      <c r="CV59" s="75">
        <f t="shared" si="23"/>
        <v>0</v>
      </c>
      <c r="CW59" s="75">
        <f t="shared" si="153"/>
        <v>1</v>
      </c>
      <c r="CX59" s="75">
        <f t="shared" si="154"/>
        <v>1</v>
      </c>
      <c r="CY59" s="72">
        <f t="shared" si="155"/>
        <v>1</v>
      </c>
      <c r="CZ59">
        <f t="shared" si="25"/>
        <v>0</v>
      </c>
      <c r="DA59" s="72">
        <f t="shared" si="26"/>
        <v>1</v>
      </c>
      <c r="DB59" s="45">
        <f t="shared" si="27"/>
        <v>0</v>
      </c>
      <c r="DC59" s="72">
        <f t="shared" si="28"/>
        <v>1</v>
      </c>
      <c r="DD59" s="45">
        <f t="shared" si="29"/>
        <v>0</v>
      </c>
      <c r="DE59" s="72">
        <f t="shared" si="156"/>
        <v>0</v>
      </c>
      <c r="DF59" s="72">
        <f t="shared" si="157"/>
        <v>0</v>
      </c>
      <c r="DG59" s="75">
        <f t="shared" si="158"/>
        <v>0</v>
      </c>
      <c r="DH59" s="72">
        <f t="shared" si="159"/>
        <v>0</v>
      </c>
      <c r="DI59" s="72">
        <f t="shared" si="160"/>
        <v>0</v>
      </c>
      <c r="DJ59" s="72">
        <f t="shared" si="30"/>
        <v>0</v>
      </c>
      <c r="DK59" s="72">
        <f t="shared" si="31"/>
        <v>0</v>
      </c>
    </row>
    <row r="60" spans="1:115" x14ac:dyDescent="0.25">
      <c r="A60" s="19" t="s">
        <v>6</v>
      </c>
      <c r="B60" s="18" t="s">
        <v>216</v>
      </c>
      <c r="C60" s="18" t="s">
        <v>749</v>
      </c>
      <c r="D60" s="18">
        <v>2017</v>
      </c>
      <c r="E60" s="18">
        <v>3</v>
      </c>
      <c r="F60" s="28">
        <v>42926</v>
      </c>
      <c r="G60" s="28">
        <f t="shared" si="166"/>
        <v>42926</v>
      </c>
      <c r="H60" s="28">
        <f t="shared" si="167"/>
        <v>42940</v>
      </c>
      <c r="I60" s="18">
        <f t="shared" si="116"/>
        <v>14</v>
      </c>
      <c r="J60" s="18" t="s">
        <v>154</v>
      </c>
      <c r="K60" s="22">
        <v>4.5720000000000001</v>
      </c>
      <c r="L60" s="22">
        <f t="shared" si="168"/>
        <v>0.34778887303851636</v>
      </c>
      <c r="M60" s="22">
        <f t="shared" si="169"/>
        <v>0.13044222539229666</v>
      </c>
      <c r="N60" s="22"/>
      <c r="O60" s="22">
        <v>6.7893499999999998</v>
      </c>
      <c r="P60" s="22">
        <f t="shared" si="170"/>
        <v>0.28395073446899716</v>
      </c>
      <c r="Q60" s="22">
        <f t="shared" si="171"/>
        <v>0.22222222222222227</v>
      </c>
      <c r="R60" s="22"/>
      <c r="S60" s="22">
        <v>64.617599999999996</v>
      </c>
      <c r="T60" s="22">
        <f t="shared" si="172"/>
        <v>3.1963470319634722E-2</v>
      </c>
      <c r="U60" s="22">
        <f t="shared" si="173"/>
        <v>3.1963470319634722E-2</v>
      </c>
      <c r="V60" s="22"/>
      <c r="W60" s="22">
        <v>42.500335</v>
      </c>
      <c r="X60" s="22">
        <f t="shared" si="174"/>
        <v>6.235013577614569E-2</v>
      </c>
      <c r="Y60" s="22">
        <f t="shared" si="175"/>
        <v>1.5587544975124316E-2</v>
      </c>
      <c r="Z60" s="22"/>
      <c r="AA60" s="22"/>
      <c r="AB60" s="22">
        <v>8.9221269999999997</v>
      </c>
      <c r="AC60" s="22">
        <f t="shared" si="176"/>
        <v>0.18252360770780759</v>
      </c>
      <c r="AD60" s="22">
        <f t="shared" si="177"/>
        <v>1.3589778923519313E-2</v>
      </c>
      <c r="AE60" s="22"/>
      <c r="AF60" s="22">
        <v>0.19866523593755978</v>
      </c>
      <c r="AG60" s="22">
        <f t="shared" ref="AG60:AG67" si="184">(MAX($AF$58:$AF$67)-AF60)/MAX($AF$58:$AF$67)</f>
        <v>0.69888779355929942</v>
      </c>
      <c r="AH60" s="22">
        <f t="shared" si="54"/>
        <v>0.23860151056856516</v>
      </c>
      <c r="AI60" s="22"/>
      <c r="AJ60" s="22">
        <v>17.399999999999999</v>
      </c>
      <c r="AK60" s="22">
        <f t="shared" si="178"/>
        <v>5.7142857142857958E-3</v>
      </c>
      <c r="AL60" s="22">
        <f t="shared" si="179"/>
        <v>5.7142857142857958E-3</v>
      </c>
      <c r="AM60" s="22"/>
      <c r="AN60" s="22">
        <v>5.9</v>
      </c>
      <c r="AO60" s="22">
        <f t="shared" si="180"/>
        <v>0.29086538461538458</v>
      </c>
      <c r="AP60" s="22">
        <f t="shared" si="181"/>
        <v>0.17187499999999994</v>
      </c>
      <c r="AQ60" s="22"/>
      <c r="AR60" s="18">
        <v>2</v>
      </c>
      <c r="AS60" s="18">
        <v>18</v>
      </c>
      <c r="AT60" s="18">
        <v>10</v>
      </c>
      <c r="AU60" s="18">
        <v>0</v>
      </c>
      <c r="AV60" s="18">
        <f t="shared" si="182"/>
        <v>28</v>
      </c>
      <c r="AW60" s="18"/>
      <c r="AX60" s="18">
        <v>0</v>
      </c>
      <c r="AY60" s="18">
        <f t="shared" ref="AY60:AY67" si="185">AX60+AX59</f>
        <v>0</v>
      </c>
      <c r="AZ60" s="22">
        <v>5.46</v>
      </c>
      <c r="BA60" s="22">
        <f t="shared" ref="BA60:BA67" si="186">(MAX($AZ$58:$AZ$67)-AZ60)/MAX($AZ$58:$AZ$67)</f>
        <v>0.28627450980392161</v>
      </c>
      <c r="BB60" s="22">
        <f t="shared" si="183"/>
        <v>0.13071895424836602</v>
      </c>
      <c r="BC60" s="22">
        <v>5.7359374999999977</v>
      </c>
      <c r="BD60" s="22"/>
      <c r="BE60" s="22"/>
      <c r="BF60" s="22"/>
      <c r="BG60" s="22">
        <v>6.18</v>
      </c>
      <c r="BH60" s="22"/>
      <c r="BI60" s="22"/>
      <c r="BJ60" s="18">
        <v>1.82</v>
      </c>
      <c r="BK60" s="18">
        <v>6.68</v>
      </c>
      <c r="BL60" s="18"/>
      <c r="BM60" s="18"/>
      <c r="BN60" s="18"/>
      <c r="BO60" s="18"/>
      <c r="BP60" s="22">
        <v>4.3926666666666669</v>
      </c>
      <c r="BQ60" s="22">
        <v>1.1497794957681624</v>
      </c>
      <c r="BR60" s="18"/>
      <c r="BS60" s="22">
        <v>5.4524242864693431</v>
      </c>
      <c r="BT60" s="22">
        <v>0.51853620446289672</v>
      </c>
      <c r="BU60" s="22">
        <v>5.9553333333333338</v>
      </c>
      <c r="BV60" s="22">
        <v>0.47992869840795677</v>
      </c>
      <c r="BW60" s="22">
        <v>16.3</v>
      </c>
      <c r="BX60" s="22">
        <v>17.335624999999993</v>
      </c>
      <c r="BY60" s="22">
        <v>18.32</v>
      </c>
      <c r="BZ60" s="22">
        <v>18.177708333333328</v>
      </c>
      <c r="CA60" s="22">
        <v>19.32</v>
      </c>
      <c r="CB60" s="18"/>
      <c r="CC60" s="18"/>
      <c r="CD60" s="18"/>
      <c r="CE60" s="18"/>
      <c r="CF60" s="18"/>
      <c r="CG60" s="18"/>
      <c r="CH60" s="18"/>
      <c r="CI60" s="18"/>
      <c r="CJ60" s="18"/>
      <c r="CK60" s="18"/>
      <c r="CL60" s="18"/>
      <c r="CM60" s="18"/>
      <c r="CN60" s="18"/>
      <c r="CO60" s="18"/>
      <c r="CP60" s="18"/>
      <c r="CQ60" s="18"/>
      <c r="CR60" s="18"/>
      <c r="CS60" s="18"/>
      <c r="CT60" s="18"/>
      <c r="CU60" s="18"/>
      <c r="CV60" s="75">
        <f t="shared" si="23"/>
        <v>0</v>
      </c>
      <c r="CW60" s="75">
        <f t="shared" si="153"/>
        <v>1</v>
      </c>
      <c r="CX60" s="75">
        <f t="shared" si="154"/>
        <v>0</v>
      </c>
      <c r="CY60" s="72">
        <f t="shared" si="155"/>
        <v>0</v>
      </c>
      <c r="CZ60">
        <f t="shared" si="25"/>
        <v>0</v>
      </c>
      <c r="DA60" s="72">
        <f t="shared" si="26"/>
        <v>0</v>
      </c>
      <c r="DB60" s="45">
        <f t="shared" si="27"/>
        <v>0</v>
      </c>
      <c r="DC60" s="72">
        <f t="shared" si="28"/>
        <v>0</v>
      </c>
      <c r="DD60" s="45">
        <f t="shared" si="29"/>
        <v>0</v>
      </c>
      <c r="DE60" s="72">
        <f t="shared" si="156"/>
        <v>0</v>
      </c>
      <c r="DF60" s="72">
        <f t="shared" si="157"/>
        <v>1</v>
      </c>
      <c r="DG60" s="75">
        <f t="shared" si="158"/>
        <v>1</v>
      </c>
      <c r="DH60" s="72">
        <f t="shared" si="159"/>
        <v>0</v>
      </c>
      <c r="DI60" s="72">
        <f t="shared" si="160"/>
        <v>1</v>
      </c>
      <c r="DJ60" s="72">
        <f t="shared" si="30"/>
        <v>0</v>
      </c>
      <c r="DK60" s="72">
        <f t="shared" si="31"/>
        <v>0</v>
      </c>
    </row>
    <row r="61" spans="1:115" x14ac:dyDescent="0.25">
      <c r="A61" s="19" t="s">
        <v>6</v>
      </c>
      <c r="B61" s="18" t="s">
        <v>216</v>
      </c>
      <c r="C61" s="18" t="s">
        <v>749</v>
      </c>
      <c r="D61" s="18">
        <v>2017</v>
      </c>
      <c r="E61" s="18">
        <v>4</v>
      </c>
      <c r="F61" s="28">
        <v>42940</v>
      </c>
      <c r="G61" s="28">
        <f t="shared" si="166"/>
        <v>42940</v>
      </c>
      <c r="H61" s="28">
        <f t="shared" si="167"/>
        <v>42954</v>
      </c>
      <c r="I61" s="18">
        <f t="shared" si="116"/>
        <v>14</v>
      </c>
      <c r="J61" s="18" t="s">
        <v>154</v>
      </c>
      <c r="K61" s="22">
        <v>3.3527999999999998</v>
      </c>
      <c r="L61" s="22">
        <f t="shared" si="168"/>
        <v>0.52171184022824535</v>
      </c>
      <c r="M61" s="22">
        <f t="shared" si="169"/>
        <v>0.17392296718972899</v>
      </c>
      <c r="N61" s="22"/>
      <c r="O61" s="22">
        <v>6.2625900000000003</v>
      </c>
      <c r="P61" s="22">
        <f t="shared" si="170"/>
        <v>0.33950629002455263</v>
      </c>
      <c r="Q61" s="22">
        <f t="shared" si="171"/>
        <v>5.5555555555555469E-2</v>
      </c>
      <c r="R61" s="22"/>
      <c r="S61" s="22">
        <v>63.703200000000002</v>
      </c>
      <c r="T61" s="22">
        <f t="shared" si="172"/>
        <v>4.5662100456620926E-2</v>
      </c>
      <c r="U61" s="22">
        <f t="shared" si="173"/>
        <v>1.3698630136986203E-2</v>
      </c>
      <c r="V61" s="22"/>
      <c r="W61" s="22">
        <v>40.326405000000001</v>
      </c>
      <c r="X61" s="22">
        <f t="shared" si="174"/>
        <v>0.11031176170996862</v>
      </c>
      <c r="Y61" s="22">
        <f t="shared" si="175"/>
        <v>4.7961625933822929E-2</v>
      </c>
      <c r="Z61" s="22"/>
      <c r="AA61" s="22"/>
      <c r="AB61" s="22">
        <v>8.2045589999999997</v>
      </c>
      <c r="AC61" s="22">
        <f t="shared" si="176"/>
        <v>0.24826969043722</v>
      </c>
      <c r="AD61" s="22">
        <f t="shared" si="177"/>
        <v>6.5746082729412403E-2</v>
      </c>
      <c r="AE61" s="22"/>
      <c r="AF61" s="22">
        <v>5.9968976212574229E-2</v>
      </c>
      <c r="AG61" s="22">
        <f t="shared" si="184"/>
        <v>0.909106438979422</v>
      </c>
      <c r="AH61" s="22">
        <f t="shared" si="54"/>
        <v>0.21021864542012259</v>
      </c>
      <c r="AI61" s="22"/>
      <c r="AJ61" s="22">
        <v>16.600000000000001</v>
      </c>
      <c r="AK61" s="22">
        <f t="shared" si="178"/>
        <v>5.1428571428571344E-2</v>
      </c>
      <c r="AL61" s="22">
        <f t="shared" si="179"/>
        <v>4.5714285714285548E-2</v>
      </c>
      <c r="AM61" s="22"/>
      <c r="AN61" s="22">
        <v>4.7300000000000004</v>
      </c>
      <c r="AO61" s="22">
        <f t="shared" si="180"/>
        <v>0.43149038461538458</v>
      </c>
      <c r="AP61" s="22">
        <f t="shared" si="181"/>
        <v>0.140625</v>
      </c>
      <c r="AQ61" s="22"/>
      <c r="AR61" s="18">
        <v>2</v>
      </c>
      <c r="AS61" s="18">
        <v>22</v>
      </c>
      <c r="AT61" s="18">
        <v>22</v>
      </c>
      <c r="AU61" s="18">
        <v>0</v>
      </c>
      <c r="AV61" s="18">
        <f t="shared" si="182"/>
        <v>44</v>
      </c>
      <c r="AW61" s="18"/>
      <c r="AX61" s="18">
        <v>0</v>
      </c>
      <c r="AY61" s="18">
        <f t="shared" si="185"/>
        <v>0</v>
      </c>
      <c r="AZ61" s="22">
        <v>3.84</v>
      </c>
      <c r="BA61" s="22">
        <f t="shared" si="186"/>
        <v>0.49803921568627457</v>
      </c>
      <c r="BB61" s="22">
        <f t="shared" si="183"/>
        <v>0.21176470588235297</v>
      </c>
      <c r="BC61" s="22">
        <v>4.8747916666666633</v>
      </c>
      <c r="BD61" s="22"/>
      <c r="BE61" s="22"/>
      <c r="BF61" s="22"/>
      <c r="BG61" s="22">
        <v>5.99</v>
      </c>
      <c r="BH61" s="22"/>
      <c r="BI61" s="22"/>
      <c r="BJ61" s="18">
        <v>0</v>
      </c>
      <c r="BK61" s="18">
        <v>7.01</v>
      </c>
      <c r="BL61" s="18"/>
      <c r="BM61" s="18"/>
      <c r="BN61" s="18"/>
      <c r="BO61" s="18"/>
      <c r="BP61" s="22">
        <v>2.3499999999999996</v>
      </c>
      <c r="BQ61" s="22">
        <v>1.5481429735869583</v>
      </c>
      <c r="BR61" s="18"/>
      <c r="BS61" s="22">
        <v>4.3928311965811968</v>
      </c>
      <c r="BT61" s="22">
        <v>1.2577999616201427</v>
      </c>
      <c r="BU61" s="22">
        <v>5.6333333333333337</v>
      </c>
      <c r="BV61" s="22">
        <v>0.8592451467551202</v>
      </c>
      <c r="BW61" s="22">
        <v>16.559999999999999</v>
      </c>
      <c r="BX61" s="22">
        <v>16.967708333333324</v>
      </c>
      <c r="BY61" s="22">
        <v>17.62</v>
      </c>
      <c r="BZ61" s="22">
        <v>17.423541666666665</v>
      </c>
      <c r="CA61" s="22">
        <v>17.8</v>
      </c>
      <c r="CB61" s="18"/>
      <c r="CC61" s="18"/>
      <c r="CD61" s="18"/>
      <c r="CE61" s="18"/>
      <c r="CF61" s="18"/>
      <c r="CG61" s="18"/>
      <c r="CH61" s="18"/>
      <c r="CI61" s="18"/>
      <c r="CJ61" s="18"/>
      <c r="CK61" s="18"/>
      <c r="CL61" s="18"/>
      <c r="CM61" s="18"/>
      <c r="CN61" s="18"/>
      <c r="CO61" s="18"/>
      <c r="CP61" s="18"/>
      <c r="CQ61" s="18"/>
      <c r="CR61" s="18"/>
      <c r="CS61" s="18"/>
      <c r="CT61" s="18"/>
      <c r="CU61" s="18"/>
      <c r="CV61" s="75">
        <f t="shared" si="23"/>
        <v>0</v>
      </c>
      <c r="CW61" s="75">
        <f t="shared" si="153"/>
        <v>1</v>
      </c>
      <c r="CX61" s="75">
        <f t="shared" si="154"/>
        <v>0</v>
      </c>
      <c r="CY61" s="72">
        <f t="shared" si="155"/>
        <v>0</v>
      </c>
      <c r="CZ61">
        <f t="shared" si="25"/>
        <v>0</v>
      </c>
      <c r="DA61" s="72">
        <f t="shared" si="26"/>
        <v>0</v>
      </c>
      <c r="DB61" s="45">
        <f t="shared" si="27"/>
        <v>0</v>
      </c>
      <c r="DC61" s="72">
        <f t="shared" si="28"/>
        <v>0</v>
      </c>
      <c r="DD61" s="45">
        <f t="shared" si="29"/>
        <v>0</v>
      </c>
      <c r="DE61" s="72">
        <f t="shared" si="156"/>
        <v>0</v>
      </c>
      <c r="DF61" s="72">
        <f t="shared" si="157"/>
        <v>1</v>
      </c>
      <c r="DG61" s="75">
        <f t="shared" si="158"/>
        <v>1</v>
      </c>
      <c r="DH61" s="72">
        <f t="shared" si="159"/>
        <v>0</v>
      </c>
      <c r="DI61" s="72">
        <f t="shared" si="160"/>
        <v>1</v>
      </c>
      <c r="DJ61" s="72">
        <f t="shared" si="30"/>
        <v>0</v>
      </c>
      <c r="DK61" s="72">
        <f t="shared" si="31"/>
        <v>0</v>
      </c>
    </row>
    <row r="62" spans="1:115" x14ac:dyDescent="0.25">
      <c r="A62" s="19" t="s">
        <v>6</v>
      </c>
      <c r="B62" s="18" t="s">
        <v>216</v>
      </c>
      <c r="C62" s="18" t="s">
        <v>749</v>
      </c>
      <c r="D62" s="18">
        <v>2017</v>
      </c>
      <c r="E62" s="18">
        <v>5</v>
      </c>
      <c r="F62" s="28">
        <v>42954</v>
      </c>
      <c r="G62" s="28">
        <f t="shared" si="166"/>
        <v>42954</v>
      </c>
      <c r="H62" s="28">
        <f t="shared" si="167"/>
        <v>42968</v>
      </c>
      <c r="I62" s="18">
        <f t="shared" si="116"/>
        <v>14</v>
      </c>
      <c r="J62" s="18" t="s">
        <v>154</v>
      </c>
      <c r="K62" s="22">
        <v>2.4384000000000001</v>
      </c>
      <c r="L62" s="22">
        <f t="shared" si="168"/>
        <v>0.65215406562054212</v>
      </c>
      <c r="M62" s="22">
        <f t="shared" si="169"/>
        <v>0.13044222539229677</v>
      </c>
      <c r="N62" s="22"/>
      <c r="O62" s="22">
        <v>6.1455330000000004</v>
      </c>
      <c r="P62" s="22">
        <f t="shared" si="170"/>
        <v>0.3518518870073658</v>
      </c>
      <c r="Q62" s="22">
        <f t="shared" si="171"/>
        <v>1.2345596982813178E-2</v>
      </c>
      <c r="R62" s="22"/>
      <c r="S62" s="22">
        <v>65.227199999999996</v>
      </c>
      <c r="T62" s="22">
        <f t="shared" si="172"/>
        <v>2.2831050228310518E-2</v>
      </c>
      <c r="U62" s="22">
        <f t="shared" si="173"/>
        <v>-2.2831050228310407E-2</v>
      </c>
      <c r="V62" s="22"/>
      <c r="W62" s="22">
        <v>38.859001999999997</v>
      </c>
      <c r="X62" s="22">
        <f t="shared" si="174"/>
        <v>0.14268586473084319</v>
      </c>
      <c r="Y62" s="22">
        <f t="shared" si="175"/>
        <v>3.2374103020874567E-2</v>
      </c>
      <c r="Z62" s="22"/>
      <c r="AA62" s="22"/>
      <c r="AB62" s="22">
        <v>7.8023730000000002</v>
      </c>
      <c r="AC62" s="22">
        <f t="shared" si="176"/>
        <v>0.28511937440948659</v>
      </c>
      <c r="AD62" s="22">
        <f t="shared" si="177"/>
        <v>3.6849683972266595E-2</v>
      </c>
      <c r="AE62" s="22"/>
      <c r="AF62" s="22">
        <v>4.7946556838245079E-2</v>
      </c>
      <c r="AG62" s="22">
        <f t="shared" si="184"/>
        <v>0.92732853610414223</v>
      </c>
      <c r="AH62" s="22">
        <f t="shared" si="54"/>
        <v>1.8222097124720227E-2</v>
      </c>
      <c r="AI62" s="22"/>
      <c r="AJ62" s="22">
        <v>17</v>
      </c>
      <c r="AK62" s="22">
        <f t="shared" si="178"/>
        <v>2.8571428571428571E-2</v>
      </c>
      <c r="AL62" s="22">
        <f t="shared" si="179"/>
        <v>-2.2857142857142774E-2</v>
      </c>
      <c r="AM62" s="22"/>
      <c r="AN62" s="22">
        <v>4.1900000000000004</v>
      </c>
      <c r="AO62" s="22">
        <f t="shared" si="180"/>
        <v>0.49639423076923073</v>
      </c>
      <c r="AP62" s="22">
        <f t="shared" si="181"/>
        <v>6.4903846153846145E-2</v>
      </c>
      <c r="AQ62" s="22"/>
      <c r="AR62" s="18">
        <v>2</v>
      </c>
      <c r="AS62" s="18">
        <v>20</v>
      </c>
      <c r="AT62" s="18">
        <v>14</v>
      </c>
      <c r="AU62" s="18">
        <v>0</v>
      </c>
      <c r="AV62" s="18">
        <f t="shared" si="182"/>
        <v>34</v>
      </c>
      <c r="AW62" s="18"/>
      <c r="AX62" s="18">
        <v>0</v>
      </c>
      <c r="AY62" s="18">
        <f t="shared" si="185"/>
        <v>0</v>
      </c>
      <c r="AZ62" s="22">
        <v>3.3</v>
      </c>
      <c r="BA62" s="22">
        <f t="shared" si="186"/>
        <v>0.56862745098039225</v>
      </c>
      <c r="BB62" s="22">
        <f t="shared" si="183"/>
        <v>7.0588235294117674E-2</v>
      </c>
      <c r="BC62" s="22">
        <v>4.3558333333333348</v>
      </c>
      <c r="BD62" s="22"/>
      <c r="BE62" s="22"/>
      <c r="BF62" s="22"/>
      <c r="BG62" s="22">
        <v>5.24</v>
      </c>
      <c r="BH62" s="22"/>
      <c r="BI62" s="22"/>
      <c r="BJ62" s="18">
        <v>1.27</v>
      </c>
      <c r="BK62" s="18">
        <v>5.41</v>
      </c>
      <c r="BL62" s="18"/>
      <c r="BM62" s="18"/>
      <c r="BN62" s="18"/>
      <c r="BO62" s="18"/>
      <c r="BP62" s="22">
        <v>1.9746666666666668</v>
      </c>
      <c r="BQ62" s="22">
        <v>0.72260516343451497</v>
      </c>
      <c r="BR62" s="18"/>
      <c r="BS62" s="22">
        <v>3.7426858204688398</v>
      </c>
      <c r="BT62" s="22">
        <v>0.3666113038050734</v>
      </c>
      <c r="BU62" s="22">
        <v>4.8380000000000001</v>
      </c>
      <c r="BV62" s="22">
        <v>0.29507513167553329</v>
      </c>
      <c r="BW62" s="22">
        <v>16.38</v>
      </c>
      <c r="BX62" s="22">
        <v>16.815208333333334</v>
      </c>
      <c r="BY62" s="22">
        <v>17.52</v>
      </c>
      <c r="BZ62" s="22">
        <v>17.200000000000003</v>
      </c>
      <c r="CA62" s="22">
        <v>17.600000000000001</v>
      </c>
      <c r="CB62" s="18"/>
      <c r="CC62" s="18"/>
      <c r="CD62" s="18"/>
      <c r="CE62" s="18"/>
      <c r="CF62" s="18"/>
      <c r="CG62" s="18"/>
      <c r="CH62" s="18"/>
      <c r="CI62" s="18"/>
      <c r="CJ62" s="18"/>
      <c r="CK62" s="18"/>
      <c r="CL62" s="18"/>
      <c r="CM62" s="18"/>
      <c r="CN62" s="18"/>
      <c r="CO62" s="18"/>
      <c r="CP62" s="18"/>
      <c r="CQ62" s="18"/>
      <c r="CR62" s="18"/>
      <c r="CS62" s="18"/>
      <c r="CT62" s="18"/>
      <c r="CU62" s="18"/>
      <c r="CV62" s="75">
        <f t="shared" si="23"/>
        <v>1</v>
      </c>
      <c r="CW62" s="75">
        <f t="shared" si="153"/>
        <v>0</v>
      </c>
      <c r="CX62" s="75">
        <f t="shared" si="154"/>
        <v>0</v>
      </c>
      <c r="CY62" s="72">
        <f t="shared" si="155"/>
        <v>0</v>
      </c>
      <c r="CZ62">
        <f t="shared" si="25"/>
        <v>0</v>
      </c>
      <c r="DA62" s="72">
        <f t="shared" si="26"/>
        <v>0</v>
      </c>
      <c r="DB62" s="45">
        <f t="shared" si="27"/>
        <v>0</v>
      </c>
      <c r="DC62" s="72">
        <f t="shared" si="28"/>
        <v>0</v>
      </c>
      <c r="DD62" s="45">
        <f t="shared" si="29"/>
        <v>0</v>
      </c>
      <c r="DE62" s="72">
        <f t="shared" si="156"/>
        <v>0</v>
      </c>
      <c r="DF62" s="72">
        <f t="shared" si="157"/>
        <v>0</v>
      </c>
      <c r="DG62" s="75">
        <f t="shared" si="158"/>
        <v>1</v>
      </c>
      <c r="DH62" s="72">
        <f t="shared" si="159"/>
        <v>1</v>
      </c>
      <c r="DI62" s="72">
        <f t="shared" si="160"/>
        <v>1</v>
      </c>
      <c r="DJ62" s="72">
        <f t="shared" si="30"/>
        <v>1</v>
      </c>
      <c r="DK62" s="72">
        <f t="shared" si="31"/>
        <v>1</v>
      </c>
    </row>
    <row r="63" spans="1:115" x14ac:dyDescent="0.25">
      <c r="A63" s="19" t="s">
        <v>6</v>
      </c>
      <c r="B63" s="18" t="s">
        <v>216</v>
      </c>
      <c r="C63" s="18" t="s">
        <v>749</v>
      </c>
      <c r="D63" s="18">
        <v>2017</v>
      </c>
      <c r="E63" s="18">
        <v>6</v>
      </c>
      <c r="F63" s="28">
        <v>42968</v>
      </c>
      <c r="G63" s="28">
        <f t="shared" si="166"/>
        <v>42968</v>
      </c>
      <c r="H63" s="28">
        <f t="shared" si="167"/>
        <v>42983</v>
      </c>
      <c r="I63" s="18">
        <f t="shared" si="116"/>
        <v>15</v>
      </c>
      <c r="J63" s="18" t="s">
        <v>154</v>
      </c>
      <c r="K63" s="22">
        <v>3.6576</v>
      </c>
      <c r="L63" s="22">
        <f t="shared" si="168"/>
        <v>0.47823109843081313</v>
      </c>
      <c r="M63" s="22">
        <f t="shared" si="169"/>
        <v>-0.17392296718972899</v>
      </c>
      <c r="N63" s="22"/>
      <c r="O63" s="22">
        <v>6.0870030000000002</v>
      </c>
      <c r="P63" s="22">
        <f t="shared" si="170"/>
        <v>0.35802484369858512</v>
      </c>
      <c r="Q63" s="22">
        <f t="shared" si="171"/>
        <v>6.1729566912193112E-3</v>
      </c>
      <c r="R63" s="22"/>
      <c r="S63" s="22">
        <v>62.179200000000002</v>
      </c>
      <c r="T63" s="22">
        <f t="shared" si="172"/>
        <v>6.8493150684931448E-2</v>
      </c>
      <c r="U63" s="22">
        <f t="shared" si="173"/>
        <v>4.5662100456620933E-2</v>
      </c>
      <c r="V63" s="22"/>
      <c r="W63" s="22">
        <v>42.174245999999997</v>
      </c>
      <c r="X63" s="22">
        <f t="shared" si="174"/>
        <v>6.9544368635131276E-2</v>
      </c>
      <c r="Y63" s="22">
        <f t="shared" si="175"/>
        <v>-7.3141496095711911E-2</v>
      </c>
      <c r="Z63" s="22"/>
      <c r="AA63" s="22"/>
      <c r="AB63" s="22">
        <v>8.9179440000000003</v>
      </c>
      <c r="AC63" s="22">
        <f t="shared" si="176"/>
        <v>0.18290686875631743</v>
      </c>
      <c r="AD63" s="22">
        <f t="shared" si="177"/>
        <v>-0.10221250565316917</v>
      </c>
      <c r="AE63" s="22"/>
      <c r="AF63" s="22">
        <v>4.1000000000000002E-2</v>
      </c>
      <c r="AG63" s="22">
        <f t="shared" si="184"/>
        <v>0.93785726825427607</v>
      </c>
      <c r="AH63" s="22">
        <f t="shared" si="54"/>
        <v>1.0528732150133835E-2</v>
      </c>
      <c r="AI63" s="22"/>
      <c r="AJ63" s="22">
        <v>16.2</v>
      </c>
      <c r="AK63" s="22">
        <f t="shared" si="178"/>
        <v>7.428571428571433E-2</v>
      </c>
      <c r="AL63" s="22">
        <f t="shared" si="179"/>
        <v>4.5714285714285763E-2</v>
      </c>
      <c r="AM63" s="22"/>
      <c r="AN63" s="22">
        <v>3.99</v>
      </c>
      <c r="AO63" s="22">
        <f t="shared" si="180"/>
        <v>0.52043269230769229</v>
      </c>
      <c r="AP63" s="22">
        <f t="shared" si="181"/>
        <v>2.4038461538461564E-2</v>
      </c>
      <c r="AQ63" s="22"/>
      <c r="AR63" s="18">
        <v>2</v>
      </c>
      <c r="AS63" s="18">
        <v>16</v>
      </c>
      <c r="AT63" s="18">
        <v>8</v>
      </c>
      <c r="AU63" s="18">
        <v>0</v>
      </c>
      <c r="AV63" s="18">
        <f t="shared" si="182"/>
        <v>24</v>
      </c>
      <c r="AW63" s="18"/>
      <c r="AX63" s="18">
        <v>0</v>
      </c>
      <c r="AY63" s="18">
        <f t="shared" si="185"/>
        <v>0</v>
      </c>
      <c r="AZ63" s="22">
        <v>3.41</v>
      </c>
      <c r="BA63" s="22">
        <f t="shared" si="186"/>
        <v>0.55424836601307192</v>
      </c>
      <c r="BB63" s="22">
        <f t="shared" si="183"/>
        <v>-1.4379084967320321E-2</v>
      </c>
      <c r="BC63" s="22">
        <v>4.1475</v>
      </c>
      <c r="BD63" s="22"/>
      <c r="BE63" s="22"/>
      <c r="BF63" s="22"/>
      <c r="BG63" s="22">
        <v>4.8899999999999997</v>
      </c>
      <c r="BH63" s="22"/>
      <c r="BI63" s="22"/>
      <c r="BJ63" s="18">
        <v>0</v>
      </c>
      <c r="BK63" s="18">
        <v>5.47</v>
      </c>
      <c r="BL63" s="18"/>
      <c r="BM63" s="18"/>
      <c r="BN63" s="18"/>
      <c r="BO63" s="18"/>
      <c r="BP63" s="22">
        <v>1.1193749999999998</v>
      </c>
      <c r="BQ63" s="22">
        <v>1.066099601057519</v>
      </c>
      <c r="BR63" s="18"/>
      <c r="BS63" s="22">
        <v>2.544480832122094</v>
      </c>
      <c r="BT63" s="22">
        <v>1.642587019261083</v>
      </c>
      <c r="BU63" s="22">
        <v>3.1624999999999996</v>
      </c>
      <c r="BV63" s="22">
        <v>2.135283451129304</v>
      </c>
      <c r="BW63" s="22">
        <v>15.96</v>
      </c>
      <c r="BX63" s="22">
        <v>16.111666666666654</v>
      </c>
      <c r="BY63" s="22">
        <v>16.34</v>
      </c>
      <c r="BZ63" s="22">
        <v>17.591304347826085</v>
      </c>
      <c r="CA63" s="22">
        <v>17.64</v>
      </c>
      <c r="CB63" s="18"/>
      <c r="CC63" s="18"/>
      <c r="CD63" s="18"/>
      <c r="CE63" s="18"/>
      <c r="CF63" s="18"/>
      <c r="CG63" s="18"/>
      <c r="CH63" s="18"/>
      <c r="CI63" s="18"/>
      <c r="CJ63" s="18"/>
      <c r="CK63" s="18"/>
      <c r="CL63" s="18"/>
      <c r="CM63" s="18"/>
      <c r="CN63" s="18"/>
      <c r="CO63" s="18"/>
      <c r="CP63" s="18"/>
      <c r="CQ63" s="18"/>
      <c r="CR63" s="18"/>
      <c r="CS63" s="18"/>
      <c r="CT63" s="18"/>
      <c r="CU63" s="18"/>
      <c r="CV63" s="75">
        <f t="shared" si="23"/>
        <v>0</v>
      </c>
      <c r="CW63" s="75">
        <f t="shared" si="153"/>
        <v>1</v>
      </c>
      <c r="CX63" s="75">
        <f t="shared" si="154"/>
        <v>0</v>
      </c>
      <c r="CY63" s="72">
        <f t="shared" si="155"/>
        <v>0</v>
      </c>
      <c r="CZ63">
        <f t="shared" si="25"/>
        <v>0</v>
      </c>
      <c r="DA63" s="72">
        <f t="shared" si="26"/>
        <v>0</v>
      </c>
      <c r="DB63" s="45">
        <f t="shared" si="27"/>
        <v>0</v>
      </c>
      <c r="DC63" s="72">
        <f t="shared" si="28"/>
        <v>0</v>
      </c>
      <c r="DD63" s="45">
        <f t="shared" si="29"/>
        <v>0</v>
      </c>
      <c r="DE63" s="72">
        <f t="shared" si="156"/>
        <v>1</v>
      </c>
      <c r="DF63" s="72">
        <f t="shared" si="157"/>
        <v>1</v>
      </c>
      <c r="DG63" s="75">
        <f t="shared" si="158"/>
        <v>1</v>
      </c>
      <c r="DH63" s="72">
        <f t="shared" si="159"/>
        <v>1</v>
      </c>
      <c r="DI63" s="72">
        <f t="shared" si="160"/>
        <v>1</v>
      </c>
      <c r="DJ63" s="72">
        <f t="shared" si="30"/>
        <v>0</v>
      </c>
      <c r="DK63" s="72">
        <f t="shared" si="31"/>
        <v>0</v>
      </c>
    </row>
    <row r="64" spans="1:115" x14ac:dyDescent="0.25">
      <c r="A64" s="19" t="s">
        <v>6</v>
      </c>
      <c r="B64" s="18" t="s">
        <v>216</v>
      </c>
      <c r="C64" s="18" t="s">
        <v>749</v>
      </c>
      <c r="D64" s="18">
        <v>2017</v>
      </c>
      <c r="E64" s="18">
        <v>7</v>
      </c>
      <c r="F64" s="28">
        <v>42983</v>
      </c>
      <c r="G64" s="28">
        <f t="shared" si="166"/>
        <v>42983</v>
      </c>
      <c r="H64" s="28">
        <f t="shared" si="167"/>
        <v>42996</v>
      </c>
      <c r="I64" s="18">
        <f t="shared" si="116"/>
        <v>13</v>
      </c>
      <c r="J64" s="18" t="s">
        <v>154</v>
      </c>
      <c r="K64" s="22">
        <v>2.4384000000000001</v>
      </c>
      <c r="L64" s="22">
        <f t="shared" si="168"/>
        <v>0.65215406562054212</v>
      </c>
      <c r="M64" s="22">
        <f t="shared" si="169"/>
        <v>0.17392296718972899</v>
      </c>
      <c r="N64" s="22"/>
      <c r="O64" s="22">
        <v>4.21408</v>
      </c>
      <c r="P64" s="22">
        <f t="shared" si="170"/>
        <v>0.55555555555555558</v>
      </c>
      <c r="Q64" s="22">
        <f t="shared" si="171"/>
        <v>0.19753071185697046</v>
      </c>
      <c r="R64" s="22"/>
      <c r="S64" s="22">
        <v>62.179200000000002</v>
      </c>
      <c r="T64" s="22">
        <f t="shared" si="172"/>
        <v>6.8493150684931448E-2</v>
      </c>
      <c r="U64" s="22">
        <f t="shared" si="173"/>
        <v>0</v>
      </c>
      <c r="V64" s="22"/>
      <c r="W64" s="22">
        <v>38.587260999999998</v>
      </c>
      <c r="X64" s="22">
        <f t="shared" si="174"/>
        <v>0.14868106245702706</v>
      </c>
      <c r="Y64" s="22">
        <f t="shared" si="175"/>
        <v>7.9136693821895782E-2</v>
      </c>
      <c r="Z64" s="22"/>
      <c r="AA64" s="22"/>
      <c r="AB64" s="22">
        <v>7.6007939999999996</v>
      </c>
      <c r="AC64" s="22">
        <f t="shared" si="176"/>
        <v>0.30358874541057956</v>
      </c>
      <c r="AD64" s="22">
        <f t="shared" si="177"/>
        <v>0.12068187665426214</v>
      </c>
      <c r="AE64" s="22"/>
      <c r="AF64" s="22">
        <v>3.0342567285382835E-3</v>
      </c>
      <c r="AG64" s="22">
        <f t="shared" si="184"/>
        <v>0.99540104873343382</v>
      </c>
      <c r="AH64" s="22">
        <f t="shared" si="54"/>
        <v>5.7543780479157758E-2</v>
      </c>
      <c r="AI64" s="22"/>
      <c r="AJ64" s="22">
        <v>17.3</v>
      </c>
      <c r="AK64" s="22">
        <f t="shared" si="178"/>
        <v>1.1428571428571389E-2</v>
      </c>
      <c r="AL64" s="22">
        <f t="shared" si="179"/>
        <v>-6.2857142857142945E-2</v>
      </c>
      <c r="AM64" s="22"/>
      <c r="AN64" s="22">
        <v>1.97</v>
      </c>
      <c r="AO64" s="22">
        <f t="shared" si="180"/>
        <v>0.76322115384615385</v>
      </c>
      <c r="AP64" s="22">
        <f t="shared" si="181"/>
        <v>0.24278846153846156</v>
      </c>
      <c r="AQ64" s="22"/>
      <c r="AR64" s="18">
        <v>2</v>
      </c>
      <c r="AS64" s="18">
        <v>20</v>
      </c>
      <c r="AT64" s="18">
        <v>22</v>
      </c>
      <c r="AU64" s="18">
        <v>0</v>
      </c>
      <c r="AV64" s="18">
        <f t="shared" si="182"/>
        <v>42</v>
      </c>
      <c r="AW64" s="18"/>
      <c r="AX64" s="18">
        <v>0</v>
      </c>
      <c r="AY64" s="18">
        <f t="shared" si="185"/>
        <v>0</v>
      </c>
      <c r="AZ64" s="22">
        <v>0</v>
      </c>
      <c r="BA64" s="22">
        <f t="shared" si="186"/>
        <v>1</v>
      </c>
      <c r="BB64" s="22">
        <f t="shared" si="183"/>
        <v>0.44575163398692808</v>
      </c>
      <c r="BC64" s="22">
        <v>0.1569791666666667</v>
      </c>
      <c r="BD64" s="22"/>
      <c r="BE64" s="22"/>
      <c r="BF64" s="22"/>
      <c r="BG64" s="22">
        <v>1.45</v>
      </c>
      <c r="BH64" s="22"/>
      <c r="BI64" s="22"/>
      <c r="BJ64" s="18">
        <v>0</v>
      </c>
      <c r="BK64" s="18">
        <v>5.54</v>
      </c>
      <c r="BL64" s="18"/>
      <c r="BM64" s="18"/>
      <c r="BN64" s="18"/>
      <c r="BO64" s="18"/>
      <c r="BP64" s="22">
        <v>0.62714285714285711</v>
      </c>
      <c r="BQ64" s="22">
        <v>0.90572329873839008</v>
      </c>
      <c r="BR64" s="18"/>
      <c r="BS64" s="22">
        <v>1.8404319782168184</v>
      </c>
      <c r="BT64" s="22">
        <v>1.4476825154165383</v>
      </c>
      <c r="BU64" s="22">
        <v>3.1035714285714286</v>
      </c>
      <c r="BV64" s="22">
        <v>1.6021664223475538</v>
      </c>
      <c r="BW64" s="22">
        <v>17.54</v>
      </c>
      <c r="BX64" s="22">
        <v>17.816666666666645</v>
      </c>
      <c r="BY64" s="22">
        <v>18.059999999999999</v>
      </c>
      <c r="BZ64" s="22">
        <v>18.023999999999997</v>
      </c>
      <c r="CA64" s="22">
        <v>18.059999999999999</v>
      </c>
      <c r="CB64" s="18"/>
      <c r="CC64" s="18"/>
      <c r="CD64" s="18"/>
      <c r="CE64" s="18"/>
      <c r="CF64" s="18"/>
      <c r="CG64" s="18"/>
      <c r="CH64" s="18"/>
      <c r="CI64" s="18"/>
      <c r="CJ64" s="18"/>
      <c r="CK64" s="18"/>
      <c r="CL64" s="18"/>
      <c r="CM64" s="18"/>
      <c r="CN64" s="18"/>
      <c r="CO64" s="18"/>
      <c r="CP64" s="18"/>
      <c r="CQ64" s="18"/>
      <c r="CR64" s="18"/>
      <c r="CS64" s="18"/>
      <c r="CT64" s="18"/>
      <c r="CU64" s="18"/>
      <c r="CV64" s="75">
        <f t="shared" si="23"/>
        <v>1</v>
      </c>
      <c r="CW64" s="75">
        <f t="shared" si="153"/>
        <v>0</v>
      </c>
      <c r="CX64" s="75">
        <f t="shared" si="154"/>
        <v>0</v>
      </c>
      <c r="CY64" s="72">
        <f t="shared" si="155"/>
        <v>0</v>
      </c>
      <c r="CZ64">
        <f t="shared" si="25"/>
        <v>0</v>
      </c>
      <c r="DA64" s="72">
        <f t="shared" si="26"/>
        <v>0</v>
      </c>
      <c r="DB64" s="45">
        <f t="shared" si="27"/>
        <v>0</v>
      </c>
      <c r="DC64" s="72">
        <f t="shared" si="28"/>
        <v>0</v>
      </c>
      <c r="DD64" s="45">
        <f t="shared" si="29"/>
        <v>0</v>
      </c>
      <c r="DE64" s="72">
        <f t="shared" si="156"/>
        <v>0</v>
      </c>
      <c r="DF64" s="72">
        <f t="shared" si="157"/>
        <v>0</v>
      </c>
      <c r="DG64" s="75">
        <f t="shared" si="158"/>
        <v>1</v>
      </c>
      <c r="DH64" s="72">
        <f t="shared" si="159"/>
        <v>1</v>
      </c>
      <c r="DI64" s="72">
        <f t="shared" si="160"/>
        <v>1</v>
      </c>
      <c r="DJ64" s="72">
        <f t="shared" si="30"/>
        <v>1</v>
      </c>
      <c r="DK64" s="72">
        <f t="shared" si="31"/>
        <v>1</v>
      </c>
    </row>
    <row r="65" spans="1:115" x14ac:dyDescent="0.25">
      <c r="A65" s="19" t="s">
        <v>6</v>
      </c>
      <c r="B65" s="18" t="s">
        <v>216</v>
      </c>
      <c r="C65" s="18" t="s">
        <v>749</v>
      </c>
      <c r="D65" s="18">
        <v>2017</v>
      </c>
      <c r="E65" s="18">
        <v>8</v>
      </c>
      <c r="F65" s="28">
        <v>42996</v>
      </c>
      <c r="G65" s="28">
        <f t="shared" si="166"/>
        <v>42996</v>
      </c>
      <c r="H65" s="28">
        <f t="shared" si="167"/>
        <v>43010</v>
      </c>
      <c r="I65" s="18">
        <f t="shared" si="116"/>
        <v>14</v>
      </c>
      <c r="J65" s="18" t="s">
        <v>155</v>
      </c>
      <c r="K65" s="22">
        <v>2.1335999999999999</v>
      </c>
      <c r="L65" s="22">
        <f t="shared" si="168"/>
        <v>0.69563480741797434</v>
      </c>
      <c r="M65" s="22">
        <f t="shared" si="169"/>
        <v>4.3480741797432221E-2</v>
      </c>
      <c r="N65" s="22"/>
      <c r="O65" s="22">
        <v>4.331137</v>
      </c>
      <c r="P65" s="22">
        <f t="shared" si="170"/>
        <v>0.54320995857274246</v>
      </c>
      <c r="Q65" s="22">
        <f t="shared" si="171"/>
        <v>-1.2345596982813123E-2</v>
      </c>
      <c r="R65" s="22"/>
      <c r="S65" s="22">
        <v>59.436</v>
      </c>
      <c r="T65" s="22">
        <f t="shared" si="172"/>
        <v>0.10958904109589038</v>
      </c>
      <c r="U65" s="22">
        <f t="shared" si="173"/>
        <v>4.109589041095893E-2</v>
      </c>
      <c r="V65" s="22"/>
      <c r="W65" s="22">
        <v>39.456833000000003</v>
      </c>
      <c r="X65" s="22">
        <f t="shared" si="174"/>
        <v>0.12949641208349777</v>
      </c>
      <c r="Y65" s="22">
        <f t="shared" si="175"/>
        <v>-1.9184650373529288E-2</v>
      </c>
      <c r="Z65" s="22"/>
      <c r="AA65" s="22"/>
      <c r="AB65" s="22">
        <v>7.6818809999999997</v>
      </c>
      <c r="AC65" s="22">
        <f t="shared" si="176"/>
        <v>0.29615927167390249</v>
      </c>
      <c r="AD65" s="22">
        <f t="shared" si="177"/>
        <v>-7.4294737366770724E-3</v>
      </c>
      <c r="AE65" s="22"/>
      <c r="AF65" s="22">
        <v>2.206533470648816E-3</v>
      </c>
      <c r="AG65" s="22">
        <f t="shared" si="184"/>
        <v>0.99665560932793928</v>
      </c>
      <c r="AH65" s="22">
        <f t="shared" si="54"/>
        <v>1.2545605945054605E-3</v>
      </c>
      <c r="AI65" s="22"/>
      <c r="AJ65" s="22">
        <v>15.5</v>
      </c>
      <c r="AK65" s="22">
        <f t="shared" si="178"/>
        <v>0.11428571428571428</v>
      </c>
      <c r="AL65" s="22">
        <f t="shared" si="179"/>
        <v>0.1028571428571429</v>
      </c>
      <c r="AM65" s="22"/>
      <c r="AN65" s="22">
        <v>3.73</v>
      </c>
      <c r="AO65" s="22">
        <f t="shared" si="180"/>
        <v>0.55168269230769229</v>
      </c>
      <c r="AP65" s="22">
        <f t="shared" si="181"/>
        <v>-0.21153846153846156</v>
      </c>
      <c r="AQ65" s="22"/>
      <c r="AR65" s="18">
        <v>2</v>
      </c>
      <c r="AS65" s="18">
        <v>14</v>
      </c>
      <c r="AT65" s="18">
        <v>8</v>
      </c>
      <c r="AU65" s="18">
        <v>0</v>
      </c>
      <c r="AV65" s="18">
        <f t="shared" si="182"/>
        <v>22</v>
      </c>
      <c r="AW65" s="18"/>
      <c r="AX65" s="18">
        <v>0</v>
      </c>
      <c r="AY65" s="18">
        <f t="shared" si="185"/>
        <v>0</v>
      </c>
      <c r="AZ65" s="22">
        <v>1.34</v>
      </c>
      <c r="BA65" s="22">
        <f t="shared" si="186"/>
        <v>0.82483660130718961</v>
      </c>
      <c r="BB65" s="22">
        <f t="shared" si="183"/>
        <v>-0.17516339869281039</v>
      </c>
      <c r="BC65" s="22">
        <v>2.9529166666666651</v>
      </c>
      <c r="BD65" s="22"/>
      <c r="BE65" s="22"/>
      <c r="BF65" s="22"/>
      <c r="BG65" s="22">
        <v>4.2300000000000004</v>
      </c>
      <c r="BH65" s="22"/>
      <c r="BI65" s="22"/>
      <c r="BJ65" s="18">
        <v>2.86</v>
      </c>
      <c r="BK65" s="18">
        <v>6.48</v>
      </c>
      <c r="BL65" s="18"/>
      <c r="BM65" s="18"/>
      <c r="BN65" s="18"/>
      <c r="BO65" s="18"/>
      <c r="BP65" s="22">
        <v>3.0333333333333332</v>
      </c>
      <c r="BQ65" s="22">
        <v>1.6057964448279933</v>
      </c>
      <c r="BR65" s="18"/>
      <c r="BS65" s="22">
        <v>4.2446539888682748</v>
      </c>
      <c r="BT65" s="22">
        <v>1.2548124620179375</v>
      </c>
      <c r="BU65" s="22">
        <v>5.1500000000000012</v>
      </c>
      <c r="BV65" s="22">
        <v>0.95154611028577729</v>
      </c>
      <c r="BW65" s="22">
        <v>14.98</v>
      </c>
      <c r="BX65" s="22">
        <v>15.510208333333333</v>
      </c>
      <c r="BY65" s="22">
        <v>15.96</v>
      </c>
      <c r="BZ65" s="22">
        <v>15.787346938775508</v>
      </c>
      <c r="CA65" s="22">
        <v>15.96</v>
      </c>
      <c r="CB65" s="18"/>
      <c r="CC65" s="18"/>
      <c r="CD65" s="18"/>
      <c r="CE65" s="18"/>
      <c r="CF65" s="18"/>
      <c r="CG65" s="18"/>
      <c r="CH65" s="18"/>
      <c r="CI65" s="18"/>
      <c r="CJ65" s="18"/>
      <c r="CK65" s="18"/>
      <c r="CL65" s="18"/>
      <c r="CM65" s="18"/>
      <c r="CN65" s="18"/>
      <c r="CO65" s="18"/>
      <c r="CP65" s="18"/>
      <c r="CQ65" s="18"/>
      <c r="CR65" s="18"/>
      <c r="CS65" s="18"/>
      <c r="CT65" s="18"/>
      <c r="CU65" s="18"/>
      <c r="CV65" s="75">
        <f t="shared" si="23"/>
        <v>1</v>
      </c>
      <c r="CW65" s="75">
        <f t="shared" si="153"/>
        <v>0</v>
      </c>
      <c r="CX65" s="75">
        <f t="shared" si="154"/>
        <v>0</v>
      </c>
      <c r="CY65" s="72">
        <f t="shared" si="155"/>
        <v>0</v>
      </c>
      <c r="CZ65">
        <f t="shared" si="25"/>
        <v>0</v>
      </c>
      <c r="DA65" s="72">
        <f t="shared" si="26"/>
        <v>0</v>
      </c>
      <c r="DB65" s="45">
        <f t="shared" si="27"/>
        <v>0</v>
      </c>
      <c r="DC65" s="72">
        <f t="shared" si="28"/>
        <v>0</v>
      </c>
      <c r="DD65" s="45">
        <f t="shared" si="29"/>
        <v>0</v>
      </c>
      <c r="DE65" s="72">
        <f t="shared" si="156"/>
        <v>0</v>
      </c>
      <c r="DF65" s="72">
        <f t="shared" si="157"/>
        <v>0</v>
      </c>
      <c r="DG65" s="75">
        <f t="shared" si="158"/>
        <v>1</v>
      </c>
      <c r="DH65" s="72">
        <f t="shared" si="159"/>
        <v>1</v>
      </c>
      <c r="DI65" s="72">
        <f t="shared" si="160"/>
        <v>1</v>
      </c>
      <c r="DJ65" s="72">
        <f t="shared" si="30"/>
        <v>1</v>
      </c>
      <c r="DK65" s="72">
        <f t="shared" si="31"/>
        <v>1</v>
      </c>
    </row>
    <row r="66" spans="1:115" x14ac:dyDescent="0.25">
      <c r="A66" s="19" t="s">
        <v>6</v>
      </c>
      <c r="B66" s="18" t="s">
        <v>216</v>
      </c>
      <c r="C66" s="18" t="s">
        <v>749</v>
      </c>
      <c r="D66" s="18">
        <v>2017</v>
      </c>
      <c r="E66" s="18">
        <v>9</v>
      </c>
      <c r="F66" s="28">
        <v>43010</v>
      </c>
      <c r="G66" s="28">
        <f t="shared" si="166"/>
        <v>43010</v>
      </c>
      <c r="H66" s="28">
        <f t="shared" si="167"/>
        <v>43024</v>
      </c>
      <c r="I66" s="18">
        <f t="shared" ref="I66:I97" si="187">H66-G66</f>
        <v>14</v>
      </c>
      <c r="J66" s="18" t="s">
        <v>154</v>
      </c>
      <c r="K66" s="22">
        <v>2.7431999999999999</v>
      </c>
      <c r="L66" s="22">
        <f t="shared" si="168"/>
        <v>0.6086733238231099</v>
      </c>
      <c r="M66" s="22">
        <f t="shared" si="169"/>
        <v>-8.6961483594864442E-2</v>
      </c>
      <c r="N66" s="22"/>
      <c r="O66" s="22">
        <v>7.4916970000000003</v>
      </c>
      <c r="P66" s="22">
        <f t="shared" si="170"/>
        <v>0.20987662523940909</v>
      </c>
      <c r="Q66" s="22">
        <f t="shared" si="171"/>
        <v>-0.33333333333333337</v>
      </c>
      <c r="R66" s="22"/>
      <c r="S66" s="22">
        <v>59.436</v>
      </c>
      <c r="T66" s="22">
        <f t="shared" si="172"/>
        <v>0.10958904109589038</v>
      </c>
      <c r="U66" s="22">
        <f t="shared" si="173"/>
        <v>0</v>
      </c>
      <c r="V66" s="22"/>
      <c r="W66" s="22">
        <v>42.772077000000003</v>
      </c>
      <c r="X66" s="22">
        <f t="shared" si="174"/>
        <v>5.6354915987785865E-2</v>
      </c>
      <c r="Y66" s="22">
        <f t="shared" si="175"/>
        <v>-7.3141496095711911E-2</v>
      </c>
      <c r="Z66" s="22"/>
      <c r="AA66" s="22"/>
      <c r="AB66" s="22">
        <v>9.1910240000000005</v>
      </c>
      <c r="AC66" s="22">
        <f t="shared" si="176"/>
        <v>0.15788632677040396</v>
      </c>
      <c r="AD66" s="22">
        <f t="shared" si="177"/>
        <v>-0.13827294490349853</v>
      </c>
      <c r="AE66" s="22"/>
      <c r="AF66" s="22">
        <v>7.680939179682883E-2</v>
      </c>
      <c r="AG66" s="22">
        <f t="shared" si="184"/>
        <v>0.88358181878091357</v>
      </c>
      <c r="AH66" s="22">
        <f t="shared" si="54"/>
        <v>-0.11307379054702571</v>
      </c>
      <c r="AI66" s="22"/>
      <c r="AJ66" s="22">
        <v>13.3</v>
      </c>
      <c r="AK66" s="22">
        <f t="shared" si="178"/>
        <v>0.23999999999999996</v>
      </c>
      <c r="AL66" s="22">
        <f t="shared" si="179"/>
        <v>0.12571428571428567</v>
      </c>
      <c r="AM66" s="22"/>
      <c r="AN66" s="22">
        <v>5.97</v>
      </c>
      <c r="AO66" s="22">
        <f t="shared" si="180"/>
        <v>0.28245192307692313</v>
      </c>
      <c r="AP66" s="22">
        <f t="shared" si="181"/>
        <v>-0.26923076923076916</v>
      </c>
      <c r="AQ66" s="22"/>
      <c r="AR66" s="18">
        <v>1</v>
      </c>
      <c r="AS66" s="18">
        <v>6</v>
      </c>
      <c r="AT66" s="18">
        <v>8</v>
      </c>
      <c r="AU66" s="18">
        <v>0</v>
      </c>
      <c r="AV66" s="18">
        <f t="shared" si="182"/>
        <v>14</v>
      </c>
      <c r="AW66" s="18"/>
      <c r="AX66" s="18">
        <v>0</v>
      </c>
      <c r="AY66" s="18">
        <f t="shared" si="185"/>
        <v>0</v>
      </c>
      <c r="AZ66" s="22">
        <v>4.97</v>
      </c>
      <c r="BA66" s="22">
        <f t="shared" si="186"/>
        <v>0.350326797385621</v>
      </c>
      <c r="BB66" s="22">
        <f t="shared" si="183"/>
        <v>-0.47450980392156861</v>
      </c>
      <c r="BC66" s="22">
        <v>5.7828125000000012</v>
      </c>
      <c r="BD66" s="22"/>
      <c r="BE66" s="22"/>
      <c r="BF66" s="22"/>
      <c r="BG66" s="22">
        <v>6.23</v>
      </c>
      <c r="BH66" s="22"/>
      <c r="BI66" s="22"/>
      <c r="BJ66" s="18">
        <v>0</v>
      </c>
      <c r="BK66" s="18">
        <v>6.28</v>
      </c>
      <c r="BL66" s="18"/>
      <c r="BM66" s="18"/>
      <c r="BN66" s="18"/>
      <c r="BO66" s="18"/>
      <c r="BP66" s="22">
        <v>3.7893333333333339</v>
      </c>
      <c r="BQ66" s="22">
        <v>0.50539049808593284</v>
      </c>
      <c r="BR66" s="18"/>
      <c r="BS66" s="22">
        <v>4.9714994842322415</v>
      </c>
      <c r="BT66" s="22">
        <v>0.43291709132019685</v>
      </c>
      <c r="BU66" s="22">
        <v>5.6786666666666674</v>
      </c>
      <c r="BV66" s="22">
        <v>0.41724280168213279</v>
      </c>
      <c r="BW66" s="22">
        <v>12.92</v>
      </c>
      <c r="BX66" s="22">
        <v>13.698541666666669</v>
      </c>
      <c r="BY66" s="22">
        <v>14.36</v>
      </c>
      <c r="BZ66" s="22">
        <v>13.883461538461543</v>
      </c>
      <c r="CA66" s="22">
        <v>14.36</v>
      </c>
      <c r="CB66" s="18"/>
      <c r="CC66" s="18"/>
      <c r="CD66" s="18"/>
      <c r="CE66" s="18"/>
      <c r="CF66" s="18"/>
      <c r="CG66" s="18"/>
      <c r="CH66" s="18"/>
      <c r="CI66" s="18"/>
      <c r="CJ66" s="18"/>
      <c r="CK66" s="18"/>
      <c r="CL66" s="18"/>
      <c r="CM66" s="18"/>
      <c r="CN66" s="18"/>
      <c r="CO66" s="18"/>
      <c r="CP66" s="18"/>
      <c r="CQ66" s="18"/>
      <c r="CR66" s="18"/>
      <c r="CS66" s="18"/>
      <c r="CT66" s="18"/>
      <c r="CU66" s="18"/>
      <c r="CV66" s="75">
        <f t="shared" si="23"/>
        <v>0</v>
      </c>
      <c r="CW66" s="75">
        <f t="shared" si="153"/>
        <v>1</v>
      </c>
      <c r="CX66" s="75">
        <f t="shared" si="154"/>
        <v>0</v>
      </c>
      <c r="CY66" s="72">
        <f t="shared" si="155"/>
        <v>0</v>
      </c>
      <c r="CZ66">
        <f t="shared" si="25"/>
        <v>0</v>
      </c>
      <c r="DA66" s="72">
        <f t="shared" si="26"/>
        <v>0</v>
      </c>
      <c r="DB66" s="45">
        <f t="shared" si="27"/>
        <v>0</v>
      </c>
      <c r="DC66" s="72">
        <f t="shared" si="28"/>
        <v>0</v>
      </c>
      <c r="DD66" s="45">
        <f t="shared" si="29"/>
        <v>0</v>
      </c>
      <c r="DE66" s="72">
        <f t="shared" si="156"/>
        <v>0</v>
      </c>
      <c r="DF66" s="72">
        <f t="shared" si="157"/>
        <v>1</v>
      </c>
      <c r="DG66" s="75">
        <f t="shared" si="158"/>
        <v>1</v>
      </c>
      <c r="DH66" s="72">
        <f t="shared" si="159"/>
        <v>0</v>
      </c>
      <c r="DI66" s="72">
        <f t="shared" si="160"/>
        <v>1</v>
      </c>
      <c r="DJ66" s="72">
        <f t="shared" si="30"/>
        <v>0</v>
      </c>
      <c r="DK66" s="72">
        <f t="shared" si="31"/>
        <v>0</v>
      </c>
    </row>
    <row r="67" spans="1:115" x14ac:dyDescent="0.25">
      <c r="A67" s="19" t="s">
        <v>6</v>
      </c>
      <c r="B67" s="18" t="s">
        <v>216</v>
      </c>
      <c r="C67" s="18" t="s">
        <v>749</v>
      </c>
      <c r="D67" s="18">
        <v>2017</v>
      </c>
      <c r="E67" s="18">
        <v>10</v>
      </c>
      <c r="F67" s="28">
        <v>43024</v>
      </c>
      <c r="G67" s="28"/>
      <c r="H67" s="28"/>
      <c r="I67" s="18">
        <f t="shared" si="187"/>
        <v>0</v>
      </c>
      <c r="J67" s="18" t="s">
        <v>157</v>
      </c>
      <c r="K67" s="22">
        <v>0</v>
      </c>
      <c r="L67" s="22">
        <f t="shared" si="168"/>
        <v>1</v>
      </c>
      <c r="M67" s="22">
        <f t="shared" si="169"/>
        <v>0.3913266761768901</v>
      </c>
      <c r="N67" s="22"/>
      <c r="O67" s="22">
        <v>2.3832710000000001</v>
      </c>
      <c r="P67" s="22">
        <f t="shared" si="170"/>
        <v>0.74864464947140164</v>
      </c>
      <c r="Q67" s="22">
        <f t="shared" si="171"/>
        <v>0.53876802423199255</v>
      </c>
      <c r="R67" s="22"/>
      <c r="S67" s="22">
        <v>49.377600000000001</v>
      </c>
      <c r="T67" s="22">
        <f t="shared" si="172"/>
        <v>0.26027397260273966</v>
      </c>
      <c r="U67" s="22">
        <f t="shared" si="173"/>
        <v>0.15068493150684928</v>
      </c>
      <c r="V67" s="22"/>
      <c r="W67" s="22">
        <v>27.703675</v>
      </c>
      <c r="X67" s="22">
        <f t="shared" si="174"/>
        <v>0.38879665060871194</v>
      </c>
      <c r="Y67" s="22">
        <f t="shared" si="175"/>
        <v>0.33244173462092608</v>
      </c>
      <c r="Z67" s="22"/>
      <c r="AA67" s="22"/>
      <c r="AB67" s="22">
        <v>4.3275860000000002</v>
      </c>
      <c r="AC67" s="22">
        <f t="shared" si="176"/>
        <v>0.60349147791617408</v>
      </c>
      <c r="AD67" s="22">
        <f t="shared" si="177"/>
        <v>0.44560515114577015</v>
      </c>
      <c r="AE67" s="22"/>
      <c r="AF67" s="22">
        <v>0</v>
      </c>
      <c r="AG67" s="22">
        <f t="shared" si="184"/>
        <v>1</v>
      </c>
      <c r="AH67" s="22">
        <f t="shared" si="54"/>
        <v>0.11641818121908643</v>
      </c>
      <c r="AI67" s="22"/>
      <c r="AJ67" s="22">
        <v>11.2</v>
      </c>
      <c r="AK67" s="22">
        <f t="shared" si="178"/>
        <v>0.36000000000000004</v>
      </c>
      <c r="AL67" s="22">
        <f t="shared" si="179"/>
        <v>0.12000000000000008</v>
      </c>
      <c r="AM67" s="22"/>
      <c r="AN67" s="22">
        <v>5.2</v>
      </c>
      <c r="AO67" s="22">
        <f t="shared" si="180"/>
        <v>0.375</v>
      </c>
      <c r="AP67" s="22">
        <f t="shared" si="181"/>
        <v>9.2548076923076872E-2</v>
      </c>
      <c r="AQ67" s="22"/>
      <c r="AR67" s="18">
        <v>1</v>
      </c>
      <c r="AS67" s="18">
        <v>6</v>
      </c>
      <c r="AT67" s="18">
        <v>2</v>
      </c>
      <c r="AU67" s="18">
        <v>0</v>
      </c>
      <c r="AV67" s="18">
        <f t="shared" si="182"/>
        <v>8</v>
      </c>
      <c r="AW67" s="28">
        <v>43025</v>
      </c>
      <c r="AX67" s="18">
        <v>0</v>
      </c>
      <c r="AY67" s="18">
        <f t="shared" si="185"/>
        <v>0</v>
      </c>
      <c r="AZ67" s="22">
        <v>3.82</v>
      </c>
      <c r="BA67" s="22">
        <f t="shared" si="186"/>
        <v>0.50065359477124183</v>
      </c>
      <c r="BB67" s="22">
        <f t="shared" si="183"/>
        <v>0.15032679738562083</v>
      </c>
      <c r="BC67" s="22">
        <v>4.9054237288135596</v>
      </c>
      <c r="BD67" s="22"/>
      <c r="BE67" s="22"/>
      <c r="BF67" s="22"/>
      <c r="BG67" s="22">
        <v>5.43</v>
      </c>
      <c r="BH67" s="22"/>
      <c r="BI67" s="22"/>
      <c r="BJ67" s="18"/>
      <c r="BK67" s="18"/>
      <c r="BL67" s="18"/>
      <c r="BM67" s="18"/>
      <c r="BN67" s="18"/>
      <c r="BO67" s="18"/>
      <c r="BP67" s="18"/>
      <c r="BQ67" s="18"/>
      <c r="BR67" s="18"/>
      <c r="BS67" s="18"/>
      <c r="BT67" s="18"/>
      <c r="BU67" s="18"/>
      <c r="BV67" s="18"/>
      <c r="BW67" s="22"/>
      <c r="BX67" s="22"/>
      <c r="BY67" s="22"/>
      <c r="BZ67" s="22"/>
      <c r="CA67" s="22"/>
      <c r="CB67" s="18"/>
      <c r="CC67" s="18"/>
      <c r="CD67" s="18"/>
      <c r="CE67" s="18"/>
      <c r="CF67" s="18"/>
      <c r="CG67" s="18"/>
      <c r="CH67" s="18"/>
      <c r="CI67" s="18"/>
      <c r="CJ67" s="18"/>
      <c r="CK67" s="18"/>
      <c r="CL67" s="18"/>
      <c r="CM67" s="18"/>
      <c r="CN67" s="18"/>
      <c r="CO67" s="18"/>
      <c r="CP67" s="18"/>
      <c r="CQ67" s="18"/>
      <c r="CR67" s="18"/>
      <c r="CS67" s="18"/>
      <c r="CT67" s="18"/>
      <c r="CU67" s="18"/>
      <c r="CV67" s="75">
        <f t="shared" ref="CV67:CV117" si="188">IF((K67&lt;2.5),1,0)</f>
        <v>1</v>
      </c>
      <c r="CW67" s="75">
        <f t="shared" ref="CW67:CW117" si="189">IF((K67&gt;2.5),1,0)</f>
        <v>0</v>
      </c>
      <c r="CX67" s="75">
        <f t="shared" si="154"/>
        <v>0</v>
      </c>
      <c r="CY67" s="72">
        <f t="shared" ref="CY67:CY117" si="190">IF((K67&gt;5)*AND(BC67&gt;3),1,0)</f>
        <v>0</v>
      </c>
      <c r="CZ67">
        <f t="shared" ref="CZ67:CZ117" si="191">IF((K67&gt;5)*AND(BC67&lt;2.9),1,0)</f>
        <v>0</v>
      </c>
      <c r="DA67" s="72">
        <f t="shared" ref="DA67:DA117" si="192">IF((K67&gt;5)*AND(BC67&gt;=4.5),1,0)</f>
        <v>0</v>
      </c>
      <c r="DB67" s="45">
        <f t="shared" ref="DB67:DB117" si="193">IF((K67&gt;5)*AND(BC67&lt;4.5),1,0)</f>
        <v>0</v>
      </c>
      <c r="DC67" s="72">
        <f t="shared" ref="DC67:DC117" si="194">IF((K67&gt;5)*AND(BC67&gt;=6),1,0)</f>
        <v>0</v>
      </c>
      <c r="DD67" s="45">
        <f t="shared" ref="DD67:DD117" si="195">IF((K67&gt;5)*AND(BC67&lt;6),1,0)</f>
        <v>0</v>
      </c>
      <c r="DE67" s="72">
        <f t="shared" ref="DE67:DE117" si="196">IF((K67&gt;2.5)*AND(BC67&lt;4.5),1,0)</f>
        <v>0</v>
      </c>
      <c r="DF67" s="72">
        <f t="shared" ref="DF67:DF117" si="197">IF((K67&gt;2.5)*AND(BC67&lt;6),1,0)</f>
        <v>0</v>
      </c>
      <c r="DG67" s="75">
        <f t="shared" ref="DG67:DG117" si="198">IF((K67&lt;5),1,0)</f>
        <v>1</v>
      </c>
      <c r="DH67" s="72">
        <f t="shared" si="159"/>
        <v>0</v>
      </c>
      <c r="DI67" s="72">
        <f t="shared" ref="DI67:DI116" si="199">IF((K67&lt;5)*AND(BC67&lt;6),1,0)</f>
        <v>1</v>
      </c>
      <c r="DJ67" s="72">
        <f t="shared" ref="DJ67:DJ116" si="200">IF((K67&lt;2.5)*AND(BC67&lt;4.5),1,0)</f>
        <v>0</v>
      </c>
      <c r="DK67" s="72">
        <f t="shared" ref="DK67:DK117" si="201">IF((K67&lt;2.5)*AND(BC67&lt;6),1,0)</f>
        <v>1</v>
      </c>
    </row>
    <row r="68" spans="1:115" x14ac:dyDescent="0.25">
      <c r="A68" s="16" t="s">
        <v>7</v>
      </c>
      <c r="B68" s="34" t="s">
        <v>217</v>
      </c>
      <c r="C68" s="34" t="s">
        <v>749</v>
      </c>
      <c r="D68" s="34">
        <v>2017</v>
      </c>
      <c r="E68" s="34">
        <v>1</v>
      </c>
      <c r="F68" s="35">
        <v>42898</v>
      </c>
      <c r="G68" s="35">
        <f t="shared" ref="G68:G76" si="202">F68</f>
        <v>42898</v>
      </c>
      <c r="H68" s="35">
        <f t="shared" ref="H68:H76" si="203">F69</f>
        <v>42912</v>
      </c>
      <c r="I68" s="38">
        <f t="shared" si="187"/>
        <v>14</v>
      </c>
      <c r="J68" s="34"/>
      <c r="K68" s="36">
        <v>9.7536000000000005</v>
      </c>
      <c r="L68" s="36"/>
      <c r="M68" s="36"/>
      <c r="N68" s="36">
        <f>MIN(K68:K77)</f>
        <v>3.048</v>
      </c>
      <c r="O68" s="36">
        <v>8.5136310000000002</v>
      </c>
      <c r="P68" s="36"/>
      <c r="Q68" s="36"/>
      <c r="R68" s="36">
        <f>MIN(O68:O77)</f>
        <v>2.658264</v>
      </c>
      <c r="S68" s="36">
        <v>51.206400000000002</v>
      </c>
      <c r="T68" s="36"/>
      <c r="U68" s="36"/>
      <c r="V68" s="36">
        <f>MIN(S68:S77)</f>
        <v>48.768000000000001</v>
      </c>
      <c r="W68" s="36">
        <v>86.765029999999996</v>
      </c>
      <c r="X68" s="36"/>
      <c r="Y68" s="36"/>
      <c r="Z68" s="36">
        <f>MIN(W68:W77)</f>
        <v>73.637569999999997</v>
      </c>
      <c r="AA68" s="36"/>
      <c r="AB68" s="36">
        <v>16.849824999999999</v>
      </c>
      <c r="AC68" s="36"/>
      <c r="AD68" s="36"/>
      <c r="AE68" s="36">
        <f>MIN(AB68:AB77)</f>
        <v>10.42074</v>
      </c>
      <c r="AF68" s="36">
        <v>0.55124737161854054</v>
      </c>
      <c r="AG68" s="36"/>
      <c r="AH68" s="36"/>
      <c r="AI68" s="36"/>
      <c r="AJ68" s="36">
        <v>14.1</v>
      </c>
      <c r="AK68" s="36"/>
      <c r="AL68" s="36"/>
      <c r="AM68" s="36">
        <f>MAX(AJ68:AJ77)</f>
        <v>18.399999999999999</v>
      </c>
      <c r="AN68" s="36">
        <v>8.6999999999999993</v>
      </c>
      <c r="AO68" s="36"/>
      <c r="AP68" s="36"/>
      <c r="AQ68" s="36">
        <f>MIN(AN68:AN77)</f>
        <v>3.81</v>
      </c>
      <c r="AR68" s="34">
        <v>2</v>
      </c>
      <c r="AS68" s="34"/>
      <c r="AT68" s="34"/>
      <c r="AU68" s="34"/>
      <c r="AV68" s="34"/>
      <c r="AW68" s="34"/>
      <c r="AX68" s="38">
        <v>0</v>
      </c>
      <c r="AY68" s="34">
        <f>AX68</f>
        <v>0</v>
      </c>
      <c r="AZ68" s="36">
        <v>8.17</v>
      </c>
      <c r="BA68" s="36"/>
      <c r="BB68" s="36"/>
      <c r="BC68" s="36">
        <v>8.5725000000000033</v>
      </c>
      <c r="BD68" s="36"/>
      <c r="BE68" s="36"/>
      <c r="BF68" s="36"/>
      <c r="BG68" s="36">
        <v>8.77</v>
      </c>
      <c r="BH68" s="36"/>
      <c r="BI68" s="36"/>
      <c r="BJ68" s="34"/>
      <c r="BK68" s="34"/>
      <c r="BL68" s="34"/>
      <c r="BM68" s="34"/>
      <c r="BN68" s="34"/>
      <c r="BO68" s="34"/>
      <c r="BP68" s="34"/>
      <c r="BQ68" s="34"/>
      <c r="BR68" s="34"/>
      <c r="BS68" s="36"/>
      <c r="BT68" s="36"/>
      <c r="BU68" s="34"/>
      <c r="BV68" s="34"/>
      <c r="BW68" s="36"/>
      <c r="BX68" s="36"/>
      <c r="BY68" s="36"/>
      <c r="BZ68" s="36"/>
      <c r="CA68" s="36"/>
      <c r="CB68" s="34"/>
      <c r="CC68" s="34"/>
      <c r="CD68" s="34"/>
      <c r="CE68" s="34"/>
      <c r="CF68" s="34"/>
      <c r="CG68" s="34"/>
      <c r="CH68" s="34"/>
      <c r="CI68" s="34"/>
      <c r="CJ68" s="34"/>
      <c r="CK68" s="34"/>
      <c r="CL68" s="34"/>
      <c r="CM68" s="34"/>
      <c r="CN68" s="34"/>
      <c r="CO68" s="34"/>
      <c r="CP68" s="34"/>
      <c r="CQ68" s="34"/>
      <c r="CR68" s="34"/>
      <c r="CS68" s="34"/>
      <c r="CT68" s="34"/>
      <c r="CU68" s="34"/>
      <c r="CV68" s="75">
        <f t="shared" si="188"/>
        <v>0</v>
      </c>
      <c r="CW68" s="75">
        <f t="shared" si="189"/>
        <v>1</v>
      </c>
      <c r="CX68" s="75">
        <f t="shared" si="154"/>
        <v>1</v>
      </c>
      <c r="CY68" s="72">
        <f t="shared" si="190"/>
        <v>1</v>
      </c>
      <c r="CZ68">
        <f t="shared" si="191"/>
        <v>0</v>
      </c>
      <c r="DA68" s="72">
        <f t="shared" si="192"/>
        <v>1</v>
      </c>
      <c r="DB68" s="45">
        <f t="shared" si="193"/>
        <v>0</v>
      </c>
      <c r="DC68" s="72">
        <f t="shared" si="194"/>
        <v>1</v>
      </c>
      <c r="DD68" s="45">
        <f t="shared" si="195"/>
        <v>0</v>
      </c>
      <c r="DE68" s="72">
        <f t="shared" si="196"/>
        <v>0</v>
      </c>
      <c r="DF68" s="72">
        <f t="shared" si="197"/>
        <v>0</v>
      </c>
      <c r="DG68" s="75">
        <f t="shared" si="198"/>
        <v>0</v>
      </c>
      <c r="DH68" s="72">
        <f t="shared" si="159"/>
        <v>0</v>
      </c>
      <c r="DI68" s="72">
        <f t="shared" si="199"/>
        <v>0</v>
      </c>
      <c r="DJ68" s="72">
        <f t="shared" si="200"/>
        <v>0</v>
      </c>
      <c r="DK68" s="72">
        <f t="shared" si="201"/>
        <v>0</v>
      </c>
    </row>
    <row r="69" spans="1:115" x14ac:dyDescent="0.25">
      <c r="A69" s="15" t="s">
        <v>7</v>
      </c>
      <c r="B69" t="s">
        <v>217</v>
      </c>
      <c r="C69" t="s">
        <v>749</v>
      </c>
      <c r="D69">
        <v>2017</v>
      </c>
      <c r="E69">
        <v>2</v>
      </c>
      <c r="F69" s="29">
        <v>42912</v>
      </c>
      <c r="G69" s="29">
        <f t="shared" si="202"/>
        <v>42912</v>
      </c>
      <c r="H69" s="29">
        <f t="shared" si="203"/>
        <v>42926</v>
      </c>
      <c r="I69" s="39">
        <f t="shared" si="187"/>
        <v>14</v>
      </c>
      <c r="J69" t="s">
        <v>154</v>
      </c>
      <c r="K69" s="4">
        <v>10.972799999999999</v>
      </c>
      <c r="L69" s="4">
        <f t="shared" ref="L69:L77" si="204">(MAX($K$68:$K$77)-K69)/MAX($K$68:$K$77)</f>
        <v>0</v>
      </c>
      <c r="M69" s="4">
        <f t="shared" ref="M69:M77" si="205">L69-L68</f>
        <v>0</v>
      </c>
      <c r="O69" s="4">
        <v>5.6757530000000003</v>
      </c>
      <c r="P69" s="4">
        <f t="shared" ref="P69:P77" si="206">(MAX($O$68:$O$77)-O69)/MAX($O$68:$O$77)</f>
        <v>0.33333345079202986</v>
      </c>
      <c r="Q69" s="4">
        <f t="shared" ref="Q69:Q77" si="207">P69-P68</f>
        <v>0.33333345079202986</v>
      </c>
      <c r="S69" s="4">
        <v>49.072800000000001</v>
      </c>
      <c r="T69" s="4">
        <f t="shared" ref="T69:T77" si="208">(MAX($S$68:$S$77)-S69)/MAX($S$68:$S$77)</f>
        <v>9.0395480225988631E-2</v>
      </c>
      <c r="U69" s="4">
        <f t="shared" ref="U69:U77" si="209">T69-T68</f>
        <v>9.0395480225988631E-2</v>
      </c>
      <c r="W69" s="4">
        <v>83.389733000000007</v>
      </c>
      <c r="X69" s="4">
        <f t="shared" ref="X69:X77" si="210">(MAX($W$68:$W$77)-W69)/MAX($W$68:$W$77)</f>
        <v>3.8901582815104072E-2</v>
      </c>
      <c r="Y69" s="4">
        <f t="shared" ref="Y69:Y77" si="211">X69-X68</f>
        <v>3.8901582815104072E-2</v>
      </c>
      <c r="AB69" s="4">
        <v>13.471095</v>
      </c>
      <c r="AC69" s="4">
        <f t="shared" ref="AC69:AC77" si="212">(MAX($AB$68:$AB$77)-AB69)/MAX($AB$68:$AB$77)</f>
        <v>0.20052018344404166</v>
      </c>
      <c r="AD69" s="4">
        <f t="shared" ref="AD69:AD77" si="213">AC69-AC68</f>
        <v>0.20052018344404166</v>
      </c>
      <c r="AF69" s="4">
        <v>0.27164446896134303</v>
      </c>
      <c r="AG69" s="4">
        <f>(MAX($AF$68:$AF$77)-AF69)/MAX($AF$68:$AF$77)</f>
        <v>0.50721856838290891</v>
      </c>
      <c r="AH69" s="4">
        <f t="shared" si="54"/>
        <v>0.50721856838290891</v>
      </c>
      <c r="AJ69" s="4">
        <v>18.2</v>
      </c>
      <c r="AK69" s="4">
        <f t="shared" ref="AK69:AK77" si="214">(MAX($AJ$68:$AJ$77)-AJ69)/MAX($AJ$68:$AJ$77)</f>
        <v>1.0869565217391266E-2</v>
      </c>
      <c r="AL69" s="4">
        <f t="shared" ref="AL69:AL77" si="215">AK69-AK68</f>
        <v>1.0869565217391266E-2</v>
      </c>
      <c r="AN69" s="4">
        <v>8.48</v>
      </c>
      <c r="AO69" s="4">
        <f t="shared" ref="AO69:AO77" si="216">(MAX($AN$68:$AN$77)-AN69)/MAX($AN$68:$AN$77)</f>
        <v>2.5287356321838952E-2</v>
      </c>
      <c r="AP69" s="4">
        <f t="shared" ref="AP69:AP77" si="217">AO69-AO68</f>
        <v>2.5287356321838952E-2</v>
      </c>
      <c r="AR69">
        <v>2</v>
      </c>
      <c r="AS69">
        <v>51</v>
      </c>
      <c r="AT69">
        <v>27</v>
      </c>
      <c r="AU69">
        <v>2</v>
      </c>
      <c r="AV69">
        <f t="shared" ref="AV69:AV77" si="218">SUM(AS69,AT69,AU69)</f>
        <v>80</v>
      </c>
      <c r="AX69" s="39">
        <v>0</v>
      </c>
      <c r="AY69">
        <f>AX69+AX68</f>
        <v>0</v>
      </c>
      <c r="AZ69" s="4">
        <v>7.85</v>
      </c>
      <c r="BC69" s="4">
        <v>8.2113541666666681</v>
      </c>
      <c r="BG69" s="4">
        <v>8.6199999999999992</v>
      </c>
      <c r="BS69" s="4"/>
      <c r="BT69" s="4"/>
      <c r="BW69" s="4"/>
      <c r="BX69" s="4"/>
      <c r="BY69" s="4"/>
      <c r="BZ69" s="4"/>
      <c r="CA69" s="4"/>
      <c r="CV69" s="75">
        <f t="shared" si="188"/>
        <v>0</v>
      </c>
      <c r="CW69" s="75">
        <f t="shared" si="189"/>
        <v>1</v>
      </c>
      <c r="CX69" s="75">
        <f t="shared" si="154"/>
        <v>1</v>
      </c>
      <c r="CY69" s="72">
        <f t="shared" si="190"/>
        <v>1</v>
      </c>
      <c r="CZ69">
        <f t="shared" si="191"/>
        <v>0</v>
      </c>
      <c r="DA69" s="72">
        <f t="shared" si="192"/>
        <v>1</v>
      </c>
      <c r="DB69" s="45">
        <f t="shared" si="193"/>
        <v>0</v>
      </c>
      <c r="DC69" s="72">
        <f t="shared" si="194"/>
        <v>1</v>
      </c>
      <c r="DD69" s="45">
        <f t="shared" si="195"/>
        <v>0</v>
      </c>
      <c r="DE69" s="72">
        <f t="shared" si="196"/>
        <v>0</v>
      </c>
      <c r="DF69" s="72">
        <f t="shared" si="197"/>
        <v>0</v>
      </c>
      <c r="DG69" s="75">
        <f t="shared" si="198"/>
        <v>0</v>
      </c>
      <c r="DH69" s="72">
        <f t="shared" si="159"/>
        <v>0</v>
      </c>
      <c r="DI69" s="72">
        <f t="shared" si="199"/>
        <v>0</v>
      </c>
      <c r="DJ69" s="72">
        <f t="shared" si="200"/>
        <v>0</v>
      </c>
      <c r="DK69" s="72">
        <f t="shared" si="201"/>
        <v>0</v>
      </c>
    </row>
    <row r="70" spans="1:115" x14ac:dyDescent="0.25">
      <c r="A70" s="15" t="s">
        <v>7</v>
      </c>
      <c r="B70" t="s">
        <v>217</v>
      </c>
      <c r="C70" t="s">
        <v>749</v>
      </c>
      <c r="D70">
        <v>2017</v>
      </c>
      <c r="E70">
        <v>3</v>
      </c>
      <c r="F70" s="29">
        <v>42926</v>
      </c>
      <c r="G70" s="29">
        <f t="shared" si="202"/>
        <v>42926</v>
      </c>
      <c r="H70" s="29">
        <f t="shared" si="203"/>
        <v>42940</v>
      </c>
      <c r="I70" s="39">
        <f t="shared" si="187"/>
        <v>14</v>
      </c>
      <c r="J70" t="s">
        <v>154</v>
      </c>
      <c r="K70" s="4">
        <v>7.9248000000000003</v>
      </c>
      <c r="L70" s="4">
        <f t="shared" si="204"/>
        <v>0.27777777777777773</v>
      </c>
      <c r="M70" s="4">
        <f t="shared" si="205"/>
        <v>0.27777777777777773</v>
      </c>
      <c r="O70" s="4">
        <v>5.8553660000000001</v>
      </c>
      <c r="P70" s="4">
        <f t="shared" si="206"/>
        <v>0.31223634193213212</v>
      </c>
      <c r="Q70" s="4">
        <f t="shared" si="207"/>
        <v>-2.109710885989774E-2</v>
      </c>
      <c r="S70" s="4">
        <v>51.816000000000003</v>
      </c>
      <c r="T70" s="4">
        <f t="shared" si="208"/>
        <v>3.9548022598869949E-2</v>
      </c>
      <c r="U70" s="4">
        <f t="shared" si="209"/>
        <v>-5.0847457627118682E-2</v>
      </c>
      <c r="W70" s="4">
        <v>83.786821000000003</v>
      </c>
      <c r="X70" s="4">
        <f t="shared" si="210"/>
        <v>3.432499245375692E-2</v>
      </c>
      <c r="Y70" s="4">
        <f t="shared" si="211"/>
        <v>-4.576590361347152E-3</v>
      </c>
      <c r="AB70" s="4">
        <v>12.987984000000001</v>
      </c>
      <c r="AC70" s="4">
        <f t="shared" si="212"/>
        <v>0.2291917571844217</v>
      </c>
      <c r="AD70" s="4">
        <f t="shared" si="213"/>
        <v>2.8671573740380041E-2</v>
      </c>
      <c r="AF70" s="4">
        <v>0.15593678783487616</v>
      </c>
      <c r="AG70" s="4">
        <f t="shared" ref="AG70:AG77" si="219">(MAX($AF$68:$AF$77)-AF70)/MAX($AF$68:$AF$77)</f>
        <v>0.71712012453315899</v>
      </c>
      <c r="AH70" s="4">
        <f t="shared" si="54"/>
        <v>0.20990155615025008</v>
      </c>
      <c r="AJ70" s="4">
        <v>17.899999999999999</v>
      </c>
      <c r="AK70" s="4">
        <f t="shared" si="214"/>
        <v>2.7173913043478264E-2</v>
      </c>
      <c r="AL70" s="4">
        <f t="shared" si="215"/>
        <v>1.6304347826086998E-2</v>
      </c>
      <c r="AN70" s="4">
        <v>7.42</v>
      </c>
      <c r="AO70" s="4">
        <f t="shared" si="216"/>
        <v>0.14712643678160914</v>
      </c>
      <c r="AP70" s="4">
        <f t="shared" si="217"/>
        <v>0.12183908045977018</v>
      </c>
      <c r="AR70">
        <v>2</v>
      </c>
      <c r="AS70">
        <v>58</v>
      </c>
      <c r="AT70">
        <v>12</v>
      </c>
      <c r="AU70">
        <v>0</v>
      </c>
      <c r="AV70">
        <f t="shared" si="218"/>
        <v>70</v>
      </c>
      <c r="AX70" s="39">
        <v>0</v>
      </c>
      <c r="AY70">
        <f t="shared" ref="AY70:AY77" si="220">AX70+AX69</f>
        <v>0</v>
      </c>
      <c r="AZ70" s="4">
        <v>6.26</v>
      </c>
      <c r="BC70" s="4">
        <v>7.0950000000000024</v>
      </c>
      <c r="BG70" s="4">
        <v>7.63</v>
      </c>
      <c r="BS70" s="4"/>
      <c r="BT70" s="4"/>
      <c r="BW70" s="4"/>
      <c r="BX70" s="4"/>
      <c r="BY70" s="4"/>
      <c r="BZ70" s="4"/>
      <c r="CA70" s="4"/>
      <c r="CV70" s="75">
        <f t="shared" si="188"/>
        <v>0</v>
      </c>
      <c r="CW70" s="75">
        <f t="shared" si="189"/>
        <v>1</v>
      </c>
      <c r="CX70" s="75">
        <f t="shared" si="154"/>
        <v>1</v>
      </c>
      <c r="CY70" s="72">
        <f t="shared" si="190"/>
        <v>1</v>
      </c>
      <c r="CZ70">
        <f t="shared" si="191"/>
        <v>0</v>
      </c>
      <c r="DA70" s="72">
        <f t="shared" si="192"/>
        <v>1</v>
      </c>
      <c r="DB70" s="45">
        <f t="shared" si="193"/>
        <v>0</v>
      </c>
      <c r="DC70" s="72">
        <f t="shared" si="194"/>
        <v>1</v>
      </c>
      <c r="DD70" s="45">
        <f t="shared" si="195"/>
        <v>0</v>
      </c>
      <c r="DE70" s="72">
        <f t="shared" si="196"/>
        <v>0</v>
      </c>
      <c r="DF70" s="72">
        <f t="shared" si="197"/>
        <v>0</v>
      </c>
      <c r="DG70" s="75">
        <f t="shared" si="198"/>
        <v>0</v>
      </c>
      <c r="DH70" s="72">
        <f t="shared" si="159"/>
        <v>0</v>
      </c>
      <c r="DI70" s="72">
        <f t="shared" si="199"/>
        <v>0</v>
      </c>
      <c r="DJ70" s="72">
        <f t="shared" si="200"/>
        <v>0</v>
      </c>
      <c r="DK70" s="72">
        <f t="shared" si="201"/>
        <v>0</v>
      </c>
    </row>
    <row r="71" spans="1:115" x14ac:dyDescent="0.25">
      <c r="A71" s="15" t="s">
        <v>7</v>
      </c>
      <c r="B71" t="s">
        <v>217</v>
      </c>
      <c r="C71" t="s">
        <v>749</v>
      </c>
      <c r="D71">
        <v>2017</v>
      </c>
      <c r="E71">
        <v>4</v>
      </c>
      <c r="F71" s="29">
        <v>42940</v>
      </c>
      <c r="G71" s="29">
        <f t="shared" si="202"/>
        <v>42940</v>
      </c>
      <c r="H71" s="29">
        <f t="shared" si="203"/>
        <v>42954</v>
      </c>
      <c r="I71" s="39">
        <f t="shared" si="187"/>
        <v>14</v>
      </c>
      <c r="J71" t="s">
        <v>154</v>
      </c>
      <c r="K71" s="4">
        <v>5.4863999999999997</v>
      </c>
      <c r="L71" s="4">
        <f t="shared" si="204"/>
        <v>0.5</v>
      </c>
      <c r="M71" s="4">
        <f t="shared" si="205"/>
        <v>0.22222222222222227</v>
      </c>
      <c r="O71" s="4">
        <v>4.4184669999999997</v>
      </c>
      <c r="P71" s="4">
        <f t="shared" si="206"/>
        <v>0.48101262551783142</v>
      </c>
      <c r="Q71" s="4">
        <f t="shared" si="207"/>
        <v>0.16877628358569929</v>
      </c>
      <c r="S71" s="4">
        <v>53.949599999999997</v>
      </c>
      <c r="T71" s="4">
        <f t="shared" si="208"/>
        <v>0</v>
      </c>
      <c r="U71" s="4">
        <f t="shared" si="209"/>
        <v>-3.9548022598869949E-2</v>
      </c>
      <c r="W71" s="4">
        <v>81.900627999999998</v>
      </c>
      <c r="X71" s="4">
        <f t="shared" si="210"/>
        <v>5.6064084804673016E-2</v>
      </c>
      <c r="Y71" s="4">
        <f t="shared" si="211"/>
        <v>2.1739092350916096E-2</v>
      </c>
      <c r="AB71" s="4">
        <v>14.015084999999999</v>
      </c>
      <c r="AC71" s="4">
        <f t="shared" si="212"/>
        <v>0.16823557514692289</v>
      </c>
      <c r="AD71" s="4">
        <f t="shared" si="213"/>
        <v>-6.0956182037498807E-2</v>
      </c>
      <c r="AF71" s="4">
        <v>6.3946417852170728E-2</v>
      </c>
      <c r="AG71" s="4">
        <f t="shared" si="219"/>
        <v>0.88399687482515343</v>
      </c>
      <c r="AH71" s="4">
        <f t="shared" si="54"/>
        <v>0.16687675029199445</v>
      </c>
      <c r="AJ71" s="4">
        <v>16.5</v>
      </c>
      <c r="AK71" s="4">
        <f t="shared" si="214"/>
        <v>0.10326086956521732</v>
      </c>
      <c r="AL71" s="4">
        <f t="shared" si="215"/>
        <v>7.6086956521739052E-2</v>
      </c>
      <c r="AN71" s="4">
        <v>5.78</v>
      </c>
      <c r="AO71" s="4">
        <f t="shared" si="216"/>
        <v>0.33563218390804589</v>
      </c>
      <c r="AP71" s="4">
        <f t="shared" si="217"/>
        <v>0.18850574712643675</v>
      </c>
      <c r="AR71">
        <v>2</v>
      </c>
      <c r="AS71">
        <v>60</v>
      </c>
      <c r="AT71">
        <v>15</v>
      </c>
      <c r="AU71">
        <v>2</v>
      </c>
      <c r="AV71">
        <f t="shared" si="218"/>
        <v>77</v>
      </c>
      <c r="AX71" s="39">
        <v>0</v>
      </c>
      <c r="AY71">
        <f t="shared" si="220"/>
        <v>0</v>
      </c>
      <c r="AZ71" s="4">
        <v>5.78</v>
      </c>
      <c r="BC71" s="4">
        <v>6.9088541666666652</v>
      </c>
      <c r="BG71" s="4">
        <v>8.27</v>
      </c>
      <c r="BS71" s="4"/>
      <c r="BT71" s="4"/>
      <c r="BW71" s="4"/>
      <c r="BX71" s="4"/>
      <c r="BY71" s="4"/>
      <c r="BZ71" s="4"/>
      <c r="CA71" s="4"/>
      <c r="CV71" s="75">
        <f t="shared" si="188"/>
        <v>0</v>
      </c>
      <c r="CW71" s="75">
        <f t="shared" si="189"/>
        <v>1</v>
      </c>
      <c r="CX71" s="75">
        <f t="shared" si="154"/>
        <v>1</v>
      </c>
      <c r="CY71" s="72">
        <f t="shared" si="190"/>
        <v>1</v>
      </c>
      <c r="CZ71">
        <f t="shared" si="191"/>
        <v>0</v>
      </c>
      <c r="DA71" s="72">
        <f t="shared" si="192"/>
        <v>1</v>
      </c>
      <c r="DB71" s="45">
        <f t="shared" si="193"/>
        <v>0</v>
      </c>
      <c r="DC71" s="72">
        <f t="shared" si="194"/>
        <v>1</v>
      </c>
      <c r="DD71" s="45">
        <f t="shared" si="195"/>
        <v>0</v>
      </c>
      <c r="DE71" s="72">
        <f t="shared" si="196"/>
        <v>0</v>
      </c>
      <c r="DF71" s="72">
        <f t="shared" si="197"/>
        <v>0</v>
      </c>
      <c r="DG71" s="75">
        <f t="shared" si="198"/>
        <v>0</v>
      </c>
      <c r="DH71" s="72">
        <f t="shared" si="159"/>
        <v>0</v>
      </c>
      <c r="DI71" s="72">
        <f t="shared" si="199"/>
        <v>0</v>
      </c>
      <c r="DJ71" s="72">
        <f t="shared" si="200"/>
        <v>0</v>
      </c>
      <c r="DK71" s="72">
        <f t="shared" si="201"/>
        <v>0</v>
      </c>
    </row>
    <row r="72" spans="1:115" x14ac:dyDescent="0.25">
      <c r="A72" s="15" t="s">
        <v>7</v>
      </c>
      <c r="B72" t="s">
        <v>217</v>
      </c>
      <c r="C72" t="s">
        <v>749</v>
      </c>
      <c r="D72">
        <v>2017</v>
      </c>
      <c r="E72">
        <v>5</v>
      </c>
      <c r="F72" s="29">
        <v>42954</v>
      </c>
      <c r="G72" s="29">
        <f t="shared" si="202"/>
        <v>42954</v>
      </c>
      <c r="H72" s="29">
        <f t="shared" si="203"/>
        <v>42968</v>
      </c>
      <c r="I72" s="39">
        <f t="shared" si="187"/>
        <v>14</v>
      </c>
      <c r="J72" t="s">
        <v>154</v>
      </c>
      <c r="K72" s="4">
        <v>5.7911999999999999</v>
      </c>
      <c r="L72" s="4">
        <f t="shared" si="204"/>
        <v>0.47222222222222221</v>
      </c>
      <c r="M72" s="4">
        <f t="shared" si="205"/>
        <v>-2.777777777777779E-2</v>
      </c>
      <c r="O72" s="4">
        <v>4.7776909999999999</v>
      </c>
      <c r="P72" s="4">
        <f t="shared" si="206"/>
        <v>0.43881864271542897</v>
      </c>
      <c r="Q72" s="4">
        <f t="shared" si="207"/>
        <v>-4.2193982802402441E-2</v>
      </c>
      <c r="S72" s="4">
        <v>49.987200000000001</v>
      </c>
      <c r="T72" s="4">
        <f t="shared" si="208"/>
        <v>7.3446327683615739E-2</v>
      </c>
      <c r="U72" s="4">
        <f t="shared" si="209"/>
        <v>7.3446327683615739E-2</v>
      </c>
      <c r="W72" s="4">
        <v>80.808618999999993</v>
      </c>
      <c r="X72" s="4">
        <f t="shared" si="210"/>
        <v>6.8649904229849318E-2</v>
      </c>
      <c r="Y72" s="4">
        <f t="shared" si="211"/>
        <v>1.2585819425176302E-2</v>
      </c>
      <c r="AB72" s="4">
        <v>13.828215999999999</v>
      </c>
      <c r="AC72" s="4">
        <f t="shared" si="212"/>
        <v>0.17932583869565411</v>
      </c>
      <c r="AD72" s="4">
        <f t="shared" si="213"/>
        <v>1.1090263548731216E-2</v>
      </c>
      <c r="AF72" s="4">
        <v>2.592978553949786E-2</v>
      </c>
      <c r="AG72" s="4">
        <f t="shared" si="219"/>
        <v>0.95296161601031426</v>
      </c>
      <c r="AH72" s="4">
        <f t="shared" si="54"/>
        <v>6.8964741185160827E-2</v>
      </c>
      <c r="AJ72" s="4">
        <v>17.2</v>
      </c>
      <c r="AK72" s="4">
        <f t="shared" si="214"/>
        <v>6.5217391304347797E-2</v>
      </c>
      <c r="AL72" s="4">
        <f t="shared" si="215"/>
        <v>-3.8043478260869526E-2</v>
      </c>
      <c r="AN72" s="4">
        <v>6.06</v>
      </c>
      <c r="AO72" s="4">
        <f t="shared" si="216"/>
        <v>0.30344827586206896</v>
      </c>
      <c r="AP72" s="4">
        <f t="shared" si="217"/>
        <v>-3.2183908045976928E-2</v>
      </c>
      <c r="AR72">
        <v>1</v>
      </c>
      <c r="AS72">
        <v>34</v>
      </c>
      <c r="AT72">
        <v>12</v>
      </c>
      <c r="AU72">
        <v>0</v>
      </c>
      <c r="AV72">
        <f t="shared" si="218"/>
        <v>46</v>
      </c>
      <c r="AX72" s="39">
        <v>0</v>
      </c>
      <c r="AY72">
        <f t="shared" si="220"/>
        <v>0</v>
      </c>
      <c r="AZ72" s="4">
        <v>4.78</v>
      </c>
      <c r="BC72" s="4">
        <v>5.6018749999999997</v>
      </c>
      <c r="BG72" s="4">
        <v>6.16</v>
      </c>
      <c r="BS72" s="4"/>
      <c r="BT72" s="4"/>
      <c r="BW72" s="4"/>
      <c r="BX72" s="4"/>
      <c r="BY72" s="4"/>
      <c r="BZ72" s="4"/>
      <c r="CA72" s="4"/>
      <c r="CV72" s="75">
        <f t="shared" si="188"/>
        <v>0</v>
      </c>
      <c r="CW72" s="75">
        <f t="shared" si="189"/>
        <v>1</v>
      </c>
      <c r="CX72" s="75">
        <f t="shared" si="154"/>
        <v>1</v>
      </c>
      <c r="CY72" s="72">
        <f t="shared" si="190"/>
        <v>1</v>
      </c>
      <c r="CZ72">
        <f t="shared" si="191"/>
        <v>0</v>
      </c>
      <c r="DA72" s="72">
        <f t="shared" si="192"/>
        <v>1</v>
      </c>
      <c r="DB72" s="45">
        <f t="shared" si="193"/>
        <v>0</v>
      </c>
      <c r="DC72" s="72">
        <f t="shared" si="194"/>
        <v>0</v>
      </c>
      <c r="DD72" s="45">
        <f t="shared" si="195"/>
        <v>1</v>
      </c>
      <c r="DE72" s="72">
        <f t="shared" si="196"/>
        <v>0</v>
      </c>
      <c r="DF72" s="72">
        <f t="shared" si="197"/>
        <v>1</v>
      </c>
      <c r="DG72" s="75">
        <f t="shared" si="198"/>
        <v>0</v>
      </c>
      <c r="DH72" s="72">
        <f t="shared" si="159"/>
        <v>0</v>
      </c>
      <c r="DI72" s="72">
        <f t="shared" si="199"/>
        <v>0</v>
      </c>
      <c r="DJ72" s="72">
        <f t="shared" si="200"/>
        <v>0</v>
      </c>
      <c r="DK72" s="72">
        <f t="shared" si="201"/>
        <v>0</v>
      </c>
    </row>
    <row r="73" spans="1:115" x14ac:dyDescent="0.25">
      <c r="A73" s="15" t="s">
        <v>7</v>
      </c>
      <c r="B73" t="s">
        <v>217</v>
      </c>
      <c r="C73" t="s">
        <v>749</v>
      </c>
      <c r="D73">
        <v>2017</v>
      </c>
      <c r="E73">
        <v>6</v>
      </c>
      <c r="F73" s="29">
        <v>42968</v>
      </c>
      <c r="G73" s="29">
        <f t="shared" si="202"/>
        <v>42968</v>
      </c>
      <c r="H73" s="29">
        <f t="shared" si="203"/>
        <v>42983</v>
      </c>
      <c r="I73" s="39">
        <f t="shared" si="187"/>
        <v>15</v>
      </c>
      <c r="J73" t="s">
        <v>154</v>
      </c>
      <c r="K73" s="4">
        <v>5.4863999999999997</v>
      </c>
      <c r="L73" s="4">
        <f t="shared" si="204"/>
        <v>0.5</v>
      </c>
      <c r="M73" s="4">
        <f t="shared" si="205"/>
        <v>2.777777777777779E-2</v>
      </c>
      <c r="O73" s="4">
        <v>4.7776909999999999</v>
      </c>
      <c r="P73" s="4">
        <f t="shared" si="206"/>
        <v>0.43881864271542897</v>
      </c>
      <c r="Q73" s="4">
        <f t="shared" si="207"/>
        <v>0</v>
      </c>
      <c r="S73" s="4">
        <v>51.816000000000003</v>
      </c>
      <c r="T73" s="4">
        <f t="shared" si="208"/>
        <v>3.9548022598869949E-2</v>
      </c>
      <c r="U73" s="4">
        <f t="shared" si="209"/>
        <v>-3.389830508474579E-2</v>
      </c>
      <c r="W73" s="4">
        <v>82.694817999999998</v>
      </c>
      <c r="X73" s="4">
        <f t="shared" si="210"/>
        <v>4.6910742726649184E-2</v>
      </c>
      <c r="Y73" s="4">
        <f t="shared" si="211"/>
        <v>-2.1739161503200134E-2</v>
      </c>
      <c r="AB73" s="4">
        <v>13.574871</v>
      </c>
      <c r="AC73" s="4">
        <f t="shared" si="212"/>
        <v>0.19436130642306371</v>
      </c>
      <c r="AD73" s="4">
        <f t="shared" si="213"/>
        <v>1.5035467727409602E-2</v>
      </c>
      <c r="AF73">
        <v>4.5999999999999999E-2</v>
      </c>
      <c r="AG73" s="4">
        <f t="shared" si="219"/>
        <v>0.91655289010279084</v>
      </c>
      <c r="AH73" s="4">
        <f t="shared" si="54"/>
        <v>-3.640872590752342E-2</v>
      </c>
      <c r="AJ73" s="4">
        <v>16.2</v>
      </c>
      <c r="AK73" s="4">
        <f t="shared" si="214"/>
        <v>0.11956521739130432</v>
      </c>
      <c r="AL73" s="4">
        <f t="shared" si="215"/>
        <v>5.4347826086956527E-2</v>
      </c>
      <c r="AN73" s="4">
        <v>6.06</v>
      </c>
      <c r="AO73" s="4">
        <f t="shared" si="216"/>
        <v>0.30344827586206896</v>
      </c>
      <c r="AP73" s="4">
        <f t="shared" si="217"/>
        <v>0</v>
      </c>
      <c r="AR73">
        <v>2</v>
      </c>
      <c r="AS73">
        <v>51</v>
      </c>
      <c r="AT73">
        <v>12</v>
      </c>
      <c r="AU73">
        <v>3</v>
      </c>
      <c r="AV73">
        <f t="shared" si="218"/>
        <v>66</v>
      </c>
      <c r="AX73" s="39">
        <v>0</v>
      </c>
      <c r="AY73">
        <f t="shared" si="220"/>
        <v>0</v>
      </c>
      <c r="AZ73" s="4">
        <v>4.4000000000000004</v>
      </c>
      <c r="BC73" s="4">
        <v>5.6515624999999989</v>
      </c>
      <c r="BG73" s="4">
        <v>6.69</v>
      </c>
      <c r="BS73" s="4"/>
      <c r="BT73" s="4"/>
      <c r="BW73" s="4"/>
      <c r="BX73" s="4"/>
      <c r="BY73" s="4"/>
      <c r="BZ73" s="4"/>
      <c r="CA73" s="4"/>
      <c r="CV73" s="75">
        <f t="shared" si="188"/>
        <v>0</v>
      </c>
      <c r="CW73" s="75">
        <f t="shared" si="189"/>
        <v>1</v>
      </c>
      <c r="CX73" s="75">
        <f t="shared" si="154"/>
        <v>1</v>
      </c>
      <c r="CY73" s="72">
        <f t="shared" si="190"/>
        <v>1</v>
      </c>
      <c r="CZ73">
        <f t="shared" si="191"/>
        <v>0</v>
      </c>
      <c r="DA73" s="72">
        <f t="shared" si="192"/>
        <v>1</v>
      </c>
      <c r="DB73" s="45">
        <f t="shared" si="193"/>
        <v>0</v>
      </c>
      <c r="DC73" s="72">
        <f t="shared" si="194"/>
        <v>0</v>
      </c>
      <c r="DD73" s="45">
        <f t="shared" si="195"/>
        <v>1</v>
      </c>
      <c r="DE73" s="72">
        <f t="shared" si="196"/>
        <v>0</v>
      </c>
      <c r="DF73" s="72">
        <f t="shared" si="197"/>
        <v>1</v>
      </c>
      <c r="DG73" s="75">
        <f t="shared" si="198"/>
        <v>0</v>
      </c>
      <c r="DH73" s="72">
        <f t="shared" si="159"/>
        <v>0</v>
      </c>
      <c r="DI73" s="72">
        <f t="shared" si="199"/>
        <v>0</v>
      </c>
      <c r="DJ73" s="72">
        <f t="shared" si="200"/>
        <v>0</v>
      </c>
      <c r="DK73" s="72">
        <f t="shared" si="201"/>
        <v>0</v>
      </c>
    </row>
    <row r="74" spans="1:115" x14ac:dyDescent="0.25">
      <c r="A74" s="15" t="s">
        <v>7</v>
      </c>
      <c r="B74" t="s">
        <v>217</v>
      </c>
      <c r="C74" t="s">
        <v>749</v>
      </c>
      <c r="D74">
        <v>2017</v>
      </c>
      <c r="E74">
        <v>7</v>
      </c>
      <c r="F74" s="29">
        <v>42983</v>
      </c>
      <c r="G74" s="29">
        <f t="shared" si="202"/>
        <v>42983</v>
      </c>
      <c r="H74" s="29">
        <f t="shared" si="203"/>
        <v>42996</v>
      </c>
      <c r="I74" s="39">
        <f t="shared" si="187"/>
        <v>13</v>
      </c>
      <c r="J74" t="s">
        <v>154</v>
      </c>
      <c r="K74" s="4">
        <v>4.5720000000000001</v>
      </c>
      <c r="L74" s="4">
        <f t="shared" si="204"/>
        <v>0.58333333333333326</v>
      </c>
      <c r="M74" s="4">
        <f t="shared" si="205"/>
        <v>8.3333333333333259E-2</v>
      </c>
      <c r="O74" s="4">
        <v>4.1670090000000002</v>
      </c>
      <c r="P74" s="4">
        <f t="shared" si="206"/>
        <v>0.51054855442994884</v>
      </c>
      <c r="Q74" s="4">
        <f t="shared" si="207"/>
        <v>7.1729911714519867E-2</v>
      </c>
      <c r="S74" s="4">
        <v>50.596800000000002</v>
      </c>
      <c r="T74" s="4">
        <f t="shared" si="208"/>
        <v>6.2146892655367138E-2</v>
      </c>
      <c r="U74" s="4">
        <f t="shared" si="209"/>
        <v>2.2598870056497189E-2</v>
      </c>
      <c r="W74" s="4">
        <v>79.716610000000003</v>
      </c>
      <c r="X74" s="4">
        <f t="shared" si="210"/>
        <v>8.123572365502546E-2</v>
      </c>
      <c r="Y74" s="4">
        <f t="shared" si="211"/>
        <v>3.4324980928376277E-2</v>
      </c>
      <c r="AB74" s="4">
        <v>12.009936</v>
      </c>
      <c r="AC74" s="4">
        <f t="shared" si="212"/>
        <v>0.28723675171700597</v>
      </c>
      <c r="AD74" s="4">
        <f t="shared" si="213"/>
        <v>9.287544529394226E-2</v>
      </c>
      <c r="AF74" s="4">
        <v>1.0869324999999999E-2</v>
      </c>
      <c r="AG74" s="4">
        <f t="shared" si="219"/>
        <v>0.98028230961340246</v>
      </c>
      <c r="AH74" s="4">
        <f t="shared" ref="AH74:AH77" si="221">AG74-AG73</f>
        <v>6.3729419510611618E-2</v>
      </c>
      <c r="AJ74" s="4">
        <v>18.399999999999999</v>
      </c>
      <c r="AK74" s="4">
        <f t="shared" si="214"/>
        <v>0</v>
      </c>
      <c r="AL74" s="4">
        <f t="shared" si="215"/>
        <v>-0.11956521739130432</v>
      </c>
      <c r="AN74" s="4">
        <v>3.81</v>
      </c>
      <c r="AO74" s="4">
        <f t="shared" si="216"/>
        <v>0.56206896551724128</v>
      </c>
      <c r="AP74" s="4">
        <f t="shared" si="217"/>
        <v>0.25862068965517232</v>
      </c>
      <c r="AR74">
        <v>2</v>
      </c>
      <c r="AS74">
        <v>39</v>
      </c>
      <c r="AT74">
        <v>12</v>
      </c>
      <c r="AU74">
        <v>6</v>
      </c>
      <c r="AV74">
        <f t="shared" si="218"/>
        <v>57</v>
      </c>
      <c r="AX74" s="39">
        <v>0</v>
      </c>
      <c r="AY74">
        <f t="shared" si="220"/>
        <v>0</v>
      </c>
      <c r="AZ74" s="4">
        <v>0</v>
      </c>
      <c r="BC74" s="4">
        <v>1.5602083333333336</v>
      </c>
      <c r="BG74" s="4">
        <v>5.01</v>
      </c>
      <c r="BS74" s="4"/>
      <c r="BT74" s="4"/>
      <c r="BW74" s="4"/>
      <c r="BX74" s="4"/>
      <c r="BY74" s="4"/>
      <c r="BZ74" s="4"/>
      <c r="CA74" s="4"/>
      <c r="CV74" s="75">
        <f t="shared" si="188"/>
        <v>0</v>
      </c>
      <c r="CW74" s="75">
        <f t="shared" si="189"/>
        <v>1</v>
      </c>
      <c r="CX74" s="75">
        <f t="shared" si="154"/>
        <v>0</v>
      </c>
      <c r="CY74" s="72">
        <f t="shared" si="190"/>
        <v>0</v>
      </c>
      <c r="CZ74">
        <f t="shared" si="191"/>
        <v>0</v>
      </c>
      <c r="DA74" s="72">
        <f t="shared" si="192"/>
        <v>0</v>
      </c>
      <c r="DB74" s="45">
        <f t="shared" si="193"/>
        <v>0</v>
      </c>
      <c r="DC74" s="72">
        <f t="shared" si="194"/>
        <v>0</v>
      </c>
      <c r="DD74" s="45">
        <f t="shared" si="195"/>
        <v>0</v>
      </c>
      <c r="DE74" s="72">
        <f t="shared" si="196"/>
        <v>1</v>
      </c>
      <c r="DF74" s="72">
        <f t="shared" si="197"/>
        <v>1</v>
      </c>
      <c r="DG74" s="75">
        <f t="shared" si="198"/>
        <v>1</v>
      </c>
      <c r="DH74" s="72">
        <f t="shared" si="159"/>
        <v>1</v>
      </c>
      <c r="DI74" s="72">
        <f t="shared" si="199"/>
        <v>1</v>
      </c>
      <c r="DJ74" s="72">
        <f t="shared" si="200"/>
        <v>0</v>
      </c>
      <c r="DK74" s="72">
        <f t="shared" si="201"/>
        <v>0</v>
      </c>
    </row>
    <row r="75" spans="1:115" x14ac:dyDescent="0.25">
      <c r="A75" s="15" t="s">
        <v>7</v>
      </c>
      <c r="B75" t="s">
        <v>217</v>
      </c>
      <c r="C75" t="s">
        <v>749</v>
      </c>
      <c r="D75">
        <v>2017</v>
      </c>
      <c r="E75">
        <v>8</v>
      </c>
      <c r="F75" s="29">
        <v>42996</v>
      </c>
      <c r="G75" s="29">
        <f t="shared" si="202"/>
        <v>42996</v>
      </c>
      <c r="H75" s="29">
        <f t="shared" si="203"/>
        <v>43010</v>
      </c>
      <c r="I75" s="39">
        <f t="shared" si="187"/>
        <v>14</v>
      </c>
      <c r="J75" t="s">
        <v>154</v>
      </c>
      <c r="K75" s="4">
        <v>3.3527999999999998</v>
      </c>
      <c r="L75" s="4">
        <f t="shared" si="204"/>
        <v>0.69444444444444442</v>
      </c>
      <c r="M75" s="4">
        <f t="shared" si="205"/>
        <v>0.11111111111111116</v>
      </c>
      <c r="O75" s="4">
        <v>3.7359390000000001</v>
      </c>
      <c r="P75" s="4">
        <f t="shared" si="206"/>
        <v>0.56118147474326763</v>
      </c>
      <c r="Q75" s="4">
        <f t="shared" si="207"/>
        <v>5.0632920313318786E-2</v>
      </c>
      <c r="S75" s="4">
        <v>49.377600000000001</v>
      </c>
      <c r="T75" s="4">
        <f t="shared" si="208"/>
        <v>8.4745762711864334E-2</v>
      </c>
      <c r="U75" s="4">
        <f t="shared" si="209"/>
        <v>2.2598870056497196E-2</v>
      </c>
      <c r="W75" s="4">
        <v>82.297723000000005</v>
      </c>
      <c r="X75" s="4">
        <f t="shared" si="210"/>
        <v>5.1487413765661016E-2</v>
      </c>
      <c r="Y75" s="4">
        <f t="shared" si="211"/>
        <v>-2.9748309889364444E-2</v>
      </c>
      <c r="AB75" s="4">
        <v>13.258842</v>
      </c>
      <c r="AC75" s="4">
        <f t="shared" si="212"/>
        <v>0.21311693148148422</v>
      </c>
      <c r="AD75" s="4">
        <f t="shared" si="213"/>
        <v>-7.4119820235521744E-2</v>
      </c>
      <c r="AF75" s="4">
        <v>4.2253700252673342E-3</v>
      </c>
      <c r="AG75" s="4">
        <f t="shared" si="219"/>
        <v>0.99233489311185097</v>
      </c>
      <c r="AH75" s="4">
        <f t="shared" si="221"/>
        <v>1.205258349844851E-2</v>
      </c>
      <c r="AJ75" s="4">
        <v>15.7</v>
      </c>
      <c r="AK75" s="4">
        <f t="shared" si="214"/>
        <v>0.14673913043478259</v>
      </c>
      <c r="AL75" s="4">
        <f t="shared" si="215"/>
        <v>0.14673913043478259</v>
      </c>
      <c r="AN75" s="4">
        <v>4.01</v>
      </c>
      <c r="AO75" s="4">
        <f t="shared" si="216"/>
        <v>0.53908045977011498</v>
      </c>
      <c r="AP75" s="4">
        <f t="shared" si="217"/>
        <v>-2.2988505747126298E-2</v>
      </c>
      <c r="AR75">
        <v>1</v>
      </c>
      <c r="AS75">
        <v>51</v>
      </c>
      <c r="AT75">
        <v>3</v>
      </c>
      <c r="AU75">
        <v>3</v>
      </c>
      <c r="AV75">
        <f t="shared" si="218"/>
        <v>57</v>
      </c>
      <c r="AX75" s="39">
        <v>0</v>
      </c>
      <c r="AY75">
        <f t="shared" si="220"/>
        <v>0</v>
      </c>
      <c r="AZ75" s="4">
        <v>0.03</v>
      </c>
      <c r="BC75" s="4">
        <v>3.6671874999999994</v>
      </c>
      <c r="BG75" s="4">
        <v>7.02</v>
      </c>
      <c r="BS75" s="4"/>
      <c r="BT75" s="4"/>
      <c r="BW75" s="4"/>
      <c r="BX75" s="4"/>
      <c r="BY75" s="4"/>
      <c r="BZ75" s="4"/>
      <c r="CA75" s="4"/>
      <c r="CV75" s="75">
        <f t="shared" si="188"/>
        <v>0</v>
      </c>
      <c r="CW75" s="75">
        <f t="shared" si="189"/>
        <v>1</v>
      </c>
      <c r="CX75" s="75">
        <f t="shared" si="154"/>
        <v>0</v>
      </c>
      <c r="CY75" s="72">
        <f t="shared" si="190"/>
        <v>0</v>
      </c>
      <c r="CZ75">
        <f t="shared" si="191"/>
        <v>0</v>
      </c>
      <c r="DA75" s="72">
        <f t="shared" si="192"/>
        <v>0</v>
      </c>
      <c r="DB75" s="45">
        <f t="shared" si="193"/>
        <v>0</v>
      </c>
      <c r="DC75" s="72">
        <f t="shared" si="194"/>
        <v>0</v>
      </c>
      <c r="DD75" s="45">
        <f t="shared" si="195"/>
        <v>0</v>
      </c>
      <c r="DE75" s="72">
        <f t="shared" si="196"/>
        <v>1</v>
      </c>
      <c r="DF75" s="72">
        <f t="shared" si="197"/>
        <v>1</v>
      </c>
      <c r="DG75" s="75">
        <f t="shared" si="198"/>
        <v>1</v>
      </c>
      <c r="DH75" s="72">
        <f t="shared" si="159"/>
        <v>1</v>
      </c>
      <c r="DI75" s="72">
        <f t="shared" si="199"/>
        <v>1</v>
      </c>
      <c r="DJ75" s="72">
        <f t="shared" si="200"/>
        <v>0</v>
      </c>
      <c r="DK75" s="72">
        <f t="shared" si="201"/>
        <v>0</v>
      </c>
    </row>
    <row r="76" spans="1:115" x14ac:dyDescent="0.25">
      <c r="A76" s="15" t="s">
        <v>7</v>
      </c>
      <c r="B76" t="s">
        <v>217</v>
      </c>
      <c r="C76" t="s">
        <v>749</v>
      </c>
      <c r="D76">
        <v>2017</v>
      </c>
      <c r="E76">
        <v>9</v>
      </c>
      <c r="F76" s="29">
        <v>43010</v>
      </c>
      <c r="G76" s="29">
        <f t="shared" si="202"/>
        <v>43010</v>
      </c>
      <c r="H76" s="29">
        <f t="shared" si="203"/>
        <v>43024</v>
      </c>
      <c r="I76" s="39">
        <f t="shared" si="187"/>
        <v>14</v>
      </c>
      <c r="J76" t="s">
        <v>154</v>
      </c>
      <c r="K76" s="4">
        <v>6.0960000000000001</v>
      </c>
      <c r="L76" s="4">
        <f t="shared" si="204"/>
        <v>0.44444444444444442</v>
      </c>
      <c r="M76" s="4">
        <f t="shared" si="205"/>
        <v>-0.25</v>
      </c>
      <c r="O76" s="4">
        <v>5.3524510000000003</v>
      </c>
      <c r="P76" s="4">
        <f t="shared" si="206"/>
        <v>0.37130808229767059</v>
      </c>
      <c r="Q76" s="4">
        <f t="shared" si="207"/>
        <v>-0.18987339244559703</v>
      </c>
      <c r="S76" s="4">
        <v>51.511200000000002</v>
      </c>
      <c r="T76" s="4">
        <f t="shared" si="208"/>
        <v>4.5197740112994246E-2</v>
      </c>
      <c r="U76" s="4">
        <f t="shared" si="209"/>
        <v>-3.9548022598870088E-2</v>
      </c>
      <c r="W76" s="4">
        <v>85.275925000000001</v>
      </c>
      <c r="X76" s="4">
        <f t="shared" si="210"/>
        <v>1.7162501989568781E-2</v>
      </c>
      <c r="Y76" s="4">
        <f t="shared" si="211"/>
        <v>-3.4324911776092232E-2</v>
      </c>
      <c r="AB76" s="4">
        <v>15.261037</v>
      </c>
      <c r="AC76" s="4">
        <f t="shared" si="212"/>
        <v>9.4291068304863654E-2</v>
      </c>
      <c r="AD76" s="4">
        <f t="shared" si="213"/>
        <v>-0.11882586317662057</v>
      </c>
      <c r="AF76" s="4">
        <v>5.674484612109907E-2</v>
      </c>
      <c r="AG76" s="4">
        <f t="shared" si="219"/>
        <v>0.89706101281809625</v>
      </c>
      <c r="AH76" s="4">
        <f t="shared" si="221"/>
        <v>-9.527388029375472E-2</v>
      </c>
      <c r="AJ76" s="4">
        <v>13</v>
      </c>
      <c r="AK76" s="4">
        <f t="shared" si="214"/>
        <v>0.29347826086956519</v>
      </c>
      <c r="AL76" s="4">
        <f t="shared" si="215"/>
        <v>0.14673913043478259</v>
      </c>
      <c r="AN76" s="4">
        <v>7.7</v>
      </c>
      <c r="AO76" s="4">
        <f t="shared" si="216"/>
        <v>0.11494252873563209</v>
      </c>
      <c r="AP76" s="4">
        <f t="shared" si="217"/>
        <v>-0.42413793103448288</v>
      </c>
      <c r="AR76">
        <v>2</v>
      </c>
      <c r="AS76">
        <v>30</v>
      </c>
      <c r="AT76">
        <v>8</v>
      </c>
      <c r="AU76">
        <v>0</v>
      </c>
      <c r="AV76">
        <f t="shared" si="218"/>
        <v>38</v>
      </c>
      <c r="AX76" s="39">
        <v>0</v>
      </c>
      <c r="AY76">
        <f t="shared" si="220"/>
        <v>0</v>
      </c>
      <c r="AZ76" s="4">
        <v>7.28</v>
      </c>
      <c r="BC76" s="4">
        <v>8.0155208333333334</v>
      </c>
      <c r="BG76" s="4">
        <v>8.76</v>
      </c>
      <c r="BS76" s="4"/>
      <c r="BT76" s="4"/>
      <c r="BW76" s="4"/>
      <c r="BX76" s="4"/>
      <c r="BY76" s="4"/>
      <c r="BZ76" s="4"/>
      <c r="CA76" s="4"/>
      <c r="CV76" s="75">
        <f t="shared" si="188"/>
        <v>0</v>
      </c>
      <c r="CW76" s="75">
        <f t="shared" si="189"/>
        <v>1</v>
      </c>
      <c r="CX76" s="75">
        <f t="shared" si="154"/>
        <v>1</v>
      </c>
      <c r="CY76" s="72">
        <f t="shared" si="190"/>
        <v>1</v>
      </c>
      <c r="CZ76">
        <f t="shared" si="191"/>
        <v>0</v>
      </c>
      <c r="DA76" s="72">
        <f t="shared" si="192"/>
        <v>1</v>
      </c>
      <c r="DB76" s="45">
        <f t="shared" si="193"/>
        <v>0</v>
      </c>
      <c r="DC76" s="72">
        <f t="shared" si="194"/>
        <v>1</v>
      </c>
      <c r="DD76" s="45">
        <f t="shared" si="195"/>
        <v>0</v>
      </c>
      <c r="DE76" s="72">
        <f t="shared" si="196"/>
        <v>0</v>
      </c>
      <c r="DF76" s="72">
        <f t="shared" si="197"/>
        <v>0</v>
      </c>
      <c r="DG76" s="75">
        <f t="shared" si="198"/>
        <v>0</v>
      </c>
      <c r="DH76" s="72">
        <f t="shared" si="159"/>
        <v>0</v>
      </c>
      <c r="DI76" s="72">
        <f t="shared" si="199"/>
        <v>0</v>
      </c>
      <c r="DJ76" s="72">
        <f t="shared" si="200"/>
        <v>0</v>
      </c>
      <c r="DK76" s="72">
        <f t="shared" si="201"/>
        <v>0</v>
      </c>
    </row>
    <row r="77" spans="1:115" x14ac:dyDescent="0.25">
      <c r="A77" s="15" t="s">
        <v>7</v>
      </c>
      <c r="B77" t="s">
        <v>217</v>
      </c>
      <c r="C77" t="s">
        <v>749</v>
      </c>
      <c r="D77">
        <v>2017</v>
      </c>
      <c r="E77">
        <v>10</v>
      </c>
      <c r="F77" s="29">
        <v>43024</v>
      </c>
      <c r="I77" s="39">
        <f t="shared" si="187"/>
        <v>0</v>
      </c>
      <c r="J77" t="s">
        <v>155</v>
      </c>
      <c r="K77" s="4">
        <v>3.048</v>
      </c>
      <c r="L77" s="4">
        <f t="shared" si="204"/>
        <v>0.72222222222222221</v>
      </c>
      <c r="M77" s="4">
        <f t="shared" si="205"/>
        <v>0.27777777777777779</v>
      </c>
      <c r="O77" s="4">
        <v>2.658264</v>
      </c>
      <c r="P77" s="4">
        <f t="shared" si="206"/>
        <v>0.68776377552656442</v>
      </c>
      <c r="Q77" s="4">
        <f t="shared" si="207"/>
        <v>0.31645569322889383</v>
      </c>
      <c r="S77" s="4">
        <v>48.768000000000001</v>
      </c>
      <c r="T77" s="4">
        <f t="shared" si="208"/>
        <v>9.6045197740112928E-2</v>
      </c>
      <c r="U77" s="4">
        <f t="shared" si="209"/>
        <v>5.0847457627118682E-2</v>
      </c>
      <c r="W77" s="4">
        <v>73.637569999999997</v>
      </c>
      <c r="X77" s="4">
        <f t="shared" si="210"/>
        <v>0.1512989737916301</v>
      </c>
      <c r="Y77" s="4">
        <f t="shared" si="211"/>
        <v>0.13413647180206131</v>
      </c>
      <c r="AB77" s="4">
        <v>10.42074</v>
      </c>
      <c r="AC77" s="4">
        <f t="shared" si="212"/>
        <v>0.38155203392320092</v>
      </c>
      <c r="AD77" s="4">
        <f t="shared" si="213"/>
        <v>0.28726096561833725</v>
      </c>
      <c r="AF77" s="4">
        <v>0</v>
      </c>
      <c r="AG77" s="4">
        <f t="shared" si="219"/>
        <v>1</v>
      </c>
      <c r="AH77" s="4">
        <f t="shared" si="221"/>
        <v>0.10293898718190375</v>
      </c>
      <c r="AJ77" s="4">
        <v>10.5</v>
      </c>
      <c r="AK77" s="4">
        <f t="shared" si="214"/>
        <v>0.42934782608695649</v>
      </c>
      <c r="AL77" s="4">
        <f t="shared" si="215"/>
        <v>0.1358695652173913</v>
      </c>
      <c r="AN77" s="4">
        <v>5.34</v>
      </c>
      <c r="AO77" s="4">
        <f t="shared" si="216"/>
        <v>0.38620689655172408</v>
      </c>
      <c r="AP77" s="4">
        <f t="shared" si="217"/>
        <v>0.27126436781609198</v>
      </c>
      <c r="AR77">
        <v>1</v>
      </c>
      <c r="AS77">
        <v>18</v>
      </c>
      <c r="AT77">
        <v>8</v>
      </c>
      <c r="AU77">
        <v>0</v>
      </c>
      <c r="AV77">
        <f t="shared" si="218"/>
        <v>26</v>
      </c>
      <c r="AX77" s="39">
        <v>0</v>
      </c>
      <c r="AY77">
        <f t="shared" si="220"/>
        <v>0</v>
      </c>
      <c r="AZ77" s="4">
        <v>2.78</v>
      </c>
      <c r="BC77" s="4">
        <v>6.140983606557378</v>
      </c>
      <c r="BG77" s="4">
        <v>8.17</v>
      </c>
      <c r="BW77" s="4"/>
      <c r="BX77" s="4"/>
      <c r="BY77" s="4"/>
      <c r="BZ77" s="4"/>
      <c r="CA77" s="4"/>
      <c r="CV77" s="75">
        <f t="shared" si="188"/>
        <v>0</v>
      </c>
      <c r="CW77" s="75">
        <f t="shared" si="189"/>
        <v>1</v>
      </c>
      <c r="CX77" s="75">
        <f t="shared" si="154"/>
        <v>0</v>
      </c>
      <c r="CY77" s="72">
        <f t="shared" si="190"/>
        <v>0</v>
      </c>
      <c r="CZ77">
        <f t="shared" si="191"/>
        <v>0</v>
      </c>
      <c r="DA77" s="72">
        <f t="shared" si="192"/>
        <v>0</v>
      </c>
      <c r="DB77" s="45">
        <f t="shared" si="193"/>
        <v>0</v>
      </c>
      <c r="DC77" s="72">
        <f t="shared" si="194"/>
        <v>0</v>
      </c>
      <c r="DD77" s="45">
        <f t="shared" si="195"/>
        <v>0</v>
      </c>
      <c r="DE77" s="72">
        <f t="shared" si="196"/>
        <v>0</v>
      </c>
      <c r="DF77" s="72">
        <f t="shared" si="197"/>
        <v>0</v>
      </c>
      <c r="DG77" s="75">
        <f t="shared" si="198"/>
        <v>1</v>
      </c>
      <c r="DH77" s="72">
        <f t="shared" si="159"/>
        <v>0</v>
      </c>
      <c r="DI77" s="72">
        <f t="shared" si="199"/>
        <v>0</v>
      </c>
      <c r="DJ77" s="72">
        <f t="shared" si="200"/>
        <v>0</v>
      </c>
      <c r="DK77" s="72">
        <f t="shared" si="201"/>
        <v>0</v>
      </c>
    </row>
    <row r="78" spans="1:115" x14ac:dyDescent="0.25">
      <c r="A78" s="17" t="s">
        <v>8</v>
      </c>
      <c r="B78" s="20" t="s">
        <v>218</v>
      </c>
      <c r="C78" s="20" t="s">
        <v>748</v>
      </c>
      <c r="D78" s="20">
        <v>2017</v>
      </c>
      <c r="E78" s="20">
        <v>1</v>
      </c>
      <c r="F78" s="27">
        <v>42899</v>
      </c>
      <c r="G78" s="27">
        <f t="shared" ref="G78:G86" si="222">F78</f>
        <v>42899</v>
      </c>
      <c r="H78" s="27">
        <f t="shared" ref="H78:H86" si="223">F79</f>
        <v>42913</v>
      </c>
      <c r="I78" s="20">
        <f t="shared" si="187"/>
        <v>14</v>
      </c>
      <c r="J78" s="20"/>
      <c r="K78" s="23">
        <v>15.849600000000001</v>
      </c>
      <c r="L78" s="23"/>
      <c r="M78" s="23"/>
      <c r="N78" s="23">
        <f>MIN(K78:K87)</f>
        <v>2.1335999999999999</v>
      </c>
      <c r="O78" s="23">
        <v>13.034291</v>
      </c>
      <c r="P78" s="23"/>
      <c r="Q78" s="23"/>
      <c r="R78" s="23">
        <f>MIN(O78:O87)</f>
        <v>3.1517339999999998</v>
      </c>
      <c r="S78" s="23">
        <v>61.264800000000001</v>
      </c>
      <c r="T78" s="23"/>
      <c r="U78" s="23"/>
      <c r="V78" s="23">
        <f>MIN(S78:S87)</f>
        <v>48.463200000000001</v>
      </c>
      <c r="W78" s="23">
        <v>133.763597</v>
      </c>
      <c r="X78" s="23"/>
      <c r="Y78" s="23"/>
      <c r="Z78" s="23">
        <f>MIN(W78:W87)</f>
        <v>91.18383</v>
      </c>
      <c r="AA78" s="23"/>
      <c r="AB78" s="23">
        <v>35.725670999999998</v>
      </c>
      <c r="AC78" s="23"/>
      <c r="AD78" s="23"/>
      <c r="AE78" s="23">
        <f>MIN(AB78:AB87)</f>
        <v>14.417516000000001</v>
      </c>
      <c r="AF78" s="23">
        <v>5.27673766103901</v>
      </c>
      <c r="AG78" s="23"/>
      <c r="AH78" s="23"/>
      <c r="AI78" s="23"/>
      <c r="AJ78" s="23">
        <v>18.2</v>
      </c>
      <c r="AK78" s="23"/>
      <c r="AL78" s="23"/>
      <c r="AM78" s="23">
        <f>MAX(AJ78:AJ87)</f>
        <v>20.5</v>
      </c>
      <c r="AN78" s="23">
        <v>8.99</v>
      </c>
      <c r="AO78" s="23"/>
      <c r="AP78" s="23"/>
      <c r="AQ78" s="23">
        <f>MIN(AN78:AN87)</f>
        <v>5.33</v>
      </c>
      <c r="AR78" s="20">
        <v>2</v>
      </c>
      <c r="AS78" s="20"/>
      <c r="AT78" s="20"/>
      <c r="AU78" s="20"/>
      <c r="AV78" s="20"/>
      <c r="AW78" s="20"/>
      <c r="AX78" s="20">
        <v>0</v>
      </c>
      <c r="AY78" s="20">
        <f>AX78</f>
        <v>0</v>
      </c>
      <c r="AZ78" s="23">
        <v>8.23</v>
      </c>
      <c r="BA78" s="23"/>
      <c r="BB78" s="23"/>
      <c r="BC78" s="23">
        <v>8.4668421052631579</v>
      </c>
      <c r="BD78" s="23"/>
      <c r="BE78" s="23"/>
      <c r="BF78" s="23"/>
      <c r="BG78" s="23">
        <v>8.99</v>
      </c>
      <c r="BH78" s="23"/>
      <c r="BI78" s="23"/>
      <c r="BJ78" s="20">
        <v>7.15</v>
      </c>
      <c r="BK78" s="20">
        <v>9.17</v>
      </c>
      <c r="BL78" s="20"/>
      <c r="BM78" s="20"/>
      <c r="BN78" s="20"/>
      <c r="BO78" s="20"/>
      <c r="BP78" s="23">
        <v>7.5920000000000005</v>
      </c>
      <c r="BQ78" s="23">
        <v>0.32882011292904006</v>
      </c>
      <c r="BR78" s="20"/>
      <c r="BS78" s="23">
        <v>8.0799025005041312</v>
      </c>
      <c r="BT78" s="23">
        <v>0.29677209310583941</v>
      </c>
      <c r="BU78" s="23">
        <v>8.7259999999999991</v>
      </c>
      <c r="BV78" s="23">
        <v>0.30377184420767728</v>
      </c>
      <c r="BW78" s="23">
        <v>16.579999999999998</v>
      </c>
      <c r="BX78" s="23">
        <v>17.836315789473687</v>
      </c>
      <c r="BY78" s="23">
        <v>18.559999999999999</v>
      </c>
      <c r="BZ78" s="23">
        <v>20.96125</v>
      </c>
      <c r="CA78" s="23">
        <v>23</v>
      </c>
      <c r="CB78" s="20"/>
      <c r="CC78" s="20"/>
      <c r="CD78" s="20"/>
      <c r="CE78" s="20"/>
      <c r="CF78" s="20"/>
      <c r="CG78" s="20"/>
      <c r="CH78" s="20"/>
      <c r="CI78" s="20"/>
      <c r="CJ78" s="20"/>
      <c r="CK78" s="20"/>
      <c r="CL78" s="20"/>
      <c r="CM78" s="20"/>
      <c r="CN78" s="20"/>
      <c r="CO78" s="20"/>
      <c r="CP78" s="20"/>
      <c r="CQ78" s="20"/>
      <c r="CR78" s="20"/>
      <c r="CS78" s="20"/>
      <c r="CT78" s="20"/>
      <c r="CU78" s="20"/>
      <c r="CV78" s="75">
        <f t="shared" si="188"/>
        <v>0</v>
      </c>
      <c r="CW78" s="75">
        <f t="shared" si="189"/>
        <v>1</v>
      </c>
      <c r="CX78" s="75">
        <f t="shared" si="154"/>
        <v>1</v>
      </c>
      <c r="CY78" s="72">
        <f t="shared" si="190"/>
        <v>1</v>
      </c>
      <c r="CZ78">
        <f t="shared" si="191"/>
        <v>0</v>
      </c>
      <c r="DA78" s="72">
        <f t="shared" si="192"/>
        <v>1</v>
      </c>
      <c r="DB78" s="45">
        <f t="shared" si="193"/>
        <v>0</v>
      </c>
      <c r="DC78" s="72">
        <f t="shared" si="194"/>
        <v>1</v>
      </c>
      <c r="DD78" s="45">
        <f t="shared" si="195"/>
        <v>0</v>
      </c>
      <c r="DE78" s="72">
        <f t="shared" si="196"/>
        <v>0</v>
      </c>
      <c r="DF78" s="72">
        <f t="shared" si="197"/>
        <v>0</v>
      </c>
      <c r="DG78" s="75">
        <f t="shared" si="198"/>
        <v>0</v>
      </c>
      <c r="DH78" s="72">
        <f t="shared" si="159"/>
        <v>0</v>
      </c>
      <c r="DI78" s="72">
        <f t="shared" si="199"/>
        <v>0</v>
      </c>
      <c r="DJ78" s="72">
        <f t="shared" si="200"/>
        <v>0</v>
      </c>
      <c r="DK78" s="72">
        <f t="shared" si="201"/>
        <v>0</v>
      </c>
    </row>
    <row r="79" spans="1:115" x14ac:dyDescent="0.25">
      <c r="A79" s="19" t="s">
        <v>8</v>
      </c>
      <c r="B79" s="18" t="s">
        <v>218</v>
      </c>
      <c r="C79" s="18" t="s">
        <v>748</v>
      </c>
      <c r="D79" s="18">
        <v>2017</v>
      </c>
      <c r="E79" s="18">
        <v>2</v>
      </c>
      <c r="F79" s="28">
        <v>42913</v>
      </c>
      <c r="G79" s="28">
        <f t="shared" si="222"/>
        <v>42913</v>
      </c>
      <c r="H79" s="28">
        <f t="shared" si="223"/>
        <v>42929</v>
      </c>
      <c r="I79" s="18">
        <f t="shared" si="187"/>
        <v>16</v>
      </c>
      <c r="J79" s="18" t="s">
        <v>154</v>
      </c>
      <c r="K79" s="22">
        <v>14.6304</v>
      </c>
      <c r="L79" s="22">
        <f t="shared" ref="L79:L87" si="224">($K$78-K79)/MAX($K$78:$K$87)</f>
        <v>7.6923076923076969E-2</v>
      </c>
      <c r="M79" s="22">
        <f t="shared" ref="M79:M87" si="225">L79-L78</f>
        <v>7.6923076923076969E-2</v>
      </c>
      <c r="N79" s="22"/>
      <c r="O79" s="22">
        <v>9.8291369999999993</v>
      </c>
      <c r="P79" s="22">
        <f>(MAX($O$78:$O$87)-O79)/MAX($O$78:$O$87)</f>
        <v>0.24590167581804032</v>
      </c>
      <c r="Q79" s="22">
        <f t="shared" ref="Q79:Q87" si="226">P79-P78</f>
        <v>0.24590167581804032</v>
      </c>
      <c r="R79" s="22"/>
      <c r="S79" s="22">
        <v>58.8264</v>
      </c>
      <c r="T79" s="22">
        <f t="shared" ref="T79:T87" si="227">(MAX($S$78:$S$87)-S79)/MAX($S$78:$S$87)</f>
        <v>3.9800995024875642E-2</v>
      </c>
      <c r="U79" s="22">
        <f t="shared" ref="U79:U87" si="228">T79-T78</f>
        <v>3.9800995024875642E-2</v>
      </c>
      <c r="V79" s="22"/>
      <c r="W79" s="22">
        <v>128.838809</v>
      </c>
      <c r="X79" s="22">
        <f t="shared" ref="X79:X87" si="229">(MAX($W$78:$W$87)-W79)/MAX($W$78:$W$87)</f>
        <v>3.6817102040101433E-2</v>
      </c>
      <c r="Y79" s="22">
        <f t="shared" ref="Y79:Y87" si="230">X79-X78</f>
        <v>3.6817102040101433E-2</v>
      </c>
      <c r="Z79" s="22"/>
      <c r="AA79" s="22"/>
      <c r="AB79" s="22">
        <v>33.379517999999997</v>
      </c>
      <c r="AC79" s="22">
        <f t="shared" ref="AC79:AC87" si="231">(MAX($AB$78:$AB$87)-AB79)/MAX($AB$78:$AB$87)</f>
        <v>6.5671348762070869E-2</v>
      </c>
      <c r="AD79" s="22">
        <f t="shared" ref="AD79:AD87" si="232">AC79-AC78</f>
        <v>6.5671348762070869E-2</v>
      </c>
      <c r="AE79" s="22"/>
      <c r="AF79" s="22">
        <v>3.1729171637823801</v>
      </c>
      <c r="AG79" s="22">
        <f>(MAX($AF$78:$AF$87)-AF79)/MAX($AF$78:$AF$87)</f>
        <v>0.39869719368280659</v>
      </c>
      <c r="AH79" s="22">
        <f t="shared" ref="AH79:AH117" si="233">AG79-AG78</f>
        <v>0.39869719368280659</v>
      </c>
      <c r="AI79" s="22"/>
      <c r="AJ79" s="22">
        <v>20.5</v>
      </c>
      <c r="AK79" s="22">
        <f t="shared" ref="AK79:AK87" si="234">(MAX($AJ$78:$AJ$87)-AJ79)/MAX($AJ$78:$AJ$87)</f>
        <v>0</v>
      </c>
      <c r="AL79" s="22">
        <f t="shared" ref="AL79:AL87" si="235">AK79-AK78</f>
        <v>0</v>
      </c>
      <c r="AM79" s="22"/>
      <c r="AN79" s="22">
        <v>9.11</v>
      </c>
      <c r="AO79" s="22">
        <f t="shared" ref="AO79:AO87" si="236">(MAX($AN$78:$AN$87)-AN79)/MAX($AN$78:$AN$87)</f>
        <v>0</v>
      </c>
      <c r="AP79" s="22">
        <f t="shared" ref="AP79:AP87" si="237">AO79-AO78</f>
        <v>0</v>
      </c>
      <c r="AQ79" s="22"/>
      <c r="AR79" s="18">
        <v>2</v>
      </c>
      <c r="AS79" s="18">
        <v>0</v>
      </c>
      <c r="AT79" s="18">
        <v>80</v>
      </c>
      <c r="AU79" s="18">
        <v>6</v>
      </c>
      <c r="AV79" s="18">
        <f t="shared" ref="AV79:AV87" si="238">SUM(AS79,AT79,AU79)</f>
        <v>86</v>
      </c>
      <c r="AW79" s="18"/>
      <c r="AX79" s="18">
        <v>0</v>
      </c>
      <c r="AY79" s="18">
        <f>AX79+AX78</f>
        <v>0</v>
      </c>
      <c r="AZ79" s="22">
        <v>7.84</v>
      </c>
      <c r="BA79" s="22"/>
      <c r="BB79" s="22"/>
      <c r="BC79" s="22">
        <v>8.3633333333333368</v>
      </c>
      <c r="BD79" s="22"/>
      <c r="BE79" s="22"/>
      <c r="BF79" s="22"/>
      <c r="BG79" s="22">
        <v>9.17</v>
      </c>
      <c r="BH79" s="22"/>
      <c r="BI79" s="22"/>
      <c r="BJ79" s="18">
        <v>7.26</v>
      </c>
      <c r="BK79" s="18">
        <v>9.92</v>
      </c>
      <c r="BL79" s="18"/>
      <c r="BM79" s="18"/>
      <c r="BN79" s="18"/>
      <c r="BO79" s="18"/>
      <c r="BP79" s="22">
        <v>7.591764705882353</v>
      </c>
      <c r="BQ79" s="22">
        <v>0.22062038981332641</v>
      </c>
      <c r="BR79" s="18"/>
      <c r="BS79" s="22">
        <v>8.3074932275541773</v>
      </c>
      <c r="BT79" s="22">
        <v>0.19256961358383742</v>
      </c>
      <c r="BU79" s="22">
        <v>9.4394117647058824</v>
      </c>
      <c r="BV79" s="22">
        <v>0.29006024908092098</v>
      </c>
      <c r="BW79" s="22">
        <v>17.260000000000002</v>
      </c>
      <c r="BX79" s="22">
        <v>18.789166666666663</v>
      </c>
      <c r="BY79" s="22">
        <v>20.62</v>
      </c>
      <c r="BZ79" s="22">
        <v>19.968947368421055</v>
      </c>
      <c r="CA79" s="22">
        <v>21.34</v>
      </c>
      <c r="CB79" s="18"/>
      <c r="CC79" s="18"/>
      <c r="CD79" s="18"/>
      <c r="CE79" s="18"/>
      <c r="CF79" s="18"/>
      <c r="CG79" s="18"/>
      <c r="CH79" s="18"/>
      <c r="CI79" s="18"/>
      <c r="CJ79" s="18"/>
      <c r="CK79" s="18"/>
      <c r="CL79" s="18"/>
      <c r="CM79" s="18"/>
      <c r="CN79" s="18"/>
      <c r="CO79" s="18"/>
      <c r="CP79" s="18"/>
      <c r="CQ79" s="18"/>
      <c r="CR79" s="18"/>
      <c r="CS79" s="18"/>
      <c r="CT79" s="18"/>
      <c r="CU79" s="18"/>
      <c r="CV79" s="75">
        <f t="shared" si="188"/>
        <v>0</v>
      </c>
      <c r="CW79" s="75">
        <f t="shared" si="189"/>
        <v>1</v>
      </c>
      <c r="CX79" s="75">
        <f t="shared" si="154"/>
        <v>1</v>
      </c>
      <c r="CY79" s="72">
        <f t="shared" si="190"/>
        <v>1</v>
      </c>
      <c r="CZ79">
        <f t="shared" si="191"/>
        <v>0</v>
      </c>
      <c r="DA79" s="72">
        <f t="shared" si="192"/>
        <v>1</v>
      </c>
      <c r="DB79" s="45">
        <f t="shared" si="193"/>
        <v>0</v>
      </c>
      <c r="DC79" s="72">
        <f t="shared" si="194"/>
        <v>1</v>
      </c>
      <c r="DD79" s="45">
        <f t="shared" si="195"/>
        <v>0</v>
      </c>
      <c r="DE79" s="72">
        <f t="shared" si="196"/>
        <v>0</v>
      </c>
      <c r="DF79" s="72">
        <f t="shared" si="197"/>
        <v>0</v>
      </c>
      <c r="DG79" s="75">
        <f t="shared" si="198"/>
        <v>0</v>
      </c>
      <c r="DH79" s="72">
        <f t="shared" si="159"/>
        <v>0</v>
      </c>
      <c r="DI79" s="72">
        <f t="shared" si="199"/>
        <v>0</v>
      </c>
      <c r="DJ79" s="72">
        <f t="shared" si="200"/>
        <v>0</v>
      </c>
      <c r="DK79" s="72">
        <f t="shared" si="201"/>
        <v>0</v>
      </c>
    </row>
    <row r="80" spans="1:115" x14ac:dyDescent="0.25">
      <c r="A80" s="19" t="s">
        <v>8</v>
      </c>
      <c r="B80" s="18" t="s">
        <v>218</v>
      </c>
      <c r="C80" s="18" t="s">
        <v>748</v>
      </c>
      <c r="D80" s="18">
        <v>2017</v>
      </c>
      <c r="E80" s="18">
        <v>3</v>
      </c>
      <c r="F80" s="28">
        <v>42929</v>
      </c>
      <c r="G80" s="28">
        <f t="shared" si="222"/>
        <v>42929</v>
      </c>
      <c r="H80" s="28">
        <f t="shared" si="223"/>
        <v>42943</v>
      </c>
      <c r="I80" s="18">
        <f t="shared" si="187"/>
        <v>14</v>
      </c>
      <c r="J80" s="18" t="s">
        <v>154</v>
      </c>
      <c r="K80" s="22">
        <v>12.192</v>
      </c>
      <c r="L80" s="22">
        <f t="shared" si="224"/>
        <v>0.23076923076923078</v>
      </c>
      <c r="M80" s="22">
        <f t="shared" si="225"/>
        <v>0.1538461538461538</v>
      </c>
      <c r="N80" s="22"/>
      <c r="O80" s="22">
        <v>6.4103070000000004</v>
      </c>
      <c r="P80" s="22">
        <f>(MAX($O$68:$O$77)-O80)/MAX($O$68:$O$77)</f>
        <v>0.24705369542090791</v>
      </c>
      <c r="Q80" s="22">
        <f t="shared" si="226"/>
        <v>1.1520196028675933E-3</v>
      </c>
      <c r="R80" s="22"/>
      <c r="S80" s="22">
        <v>59.7408</v>
      </c>
      <c r="T80" s="22">
        <f t="shared" si="227"/>
        <v>2.4875621890547279E-2</v>
      </c>
      <c r="U80" s="22">
        <f t="shared" si="228"/>
        <v>-1.4925373134328363E-2</v>
      </c>
      <c r="V80" s="22"/>
      <c r="W80" s="22">
        <v>125.820391</v>
      </c>
      <c r="X80" s="22">
        <f t="shared" si="229"/>
        <v>5.9382419269123E-2</v>
      </c>
      <c r="Y80" s="22">
        <f t="shared" si="230"/>
        <v>2.2565317229021567E-2</v>
      </c>
      <c r="Z80" s="22"/>
      <c r="AA80" s="22"/>
      <c r="AB80" s="22">
        <v>29.289819000000001</v>
      </c>
      <c r="AC80" s="22">
        <f t="shared" si="231"/>
        <v>0.18014642748067622</v>
      </c>
      <c r="AD80" s="22">
        <f t="shared" si="232"/>
        <v>0.11447507871860535</v>
      </c>
      <c r="AE80" s="22"/>
      <c r="AF80" s="22">
        <v>1.6117188883018334</v>
      </c>
      <c r="AG80" s="22">
        <f t="shared" ref="AG80:AG87" si="239">(MAX($AF$78:$AF$87)-AF80)/MAX($AF$78:$AF$87)</f>
        <v>0.69456149010362589</v>
      </c>
      <c r="AH80" s="22">
        <f t="shared" si="233"/>
        <v>0.29586429642081929</v>
      </c>
      <c r="AI80" s="22"/>
      <c r="AJ80" s="22">
        <v>17.2</v>
      </c>
      <c r="AK80" s="22">
        <f t="shared" si="234"/>
        <v>0.16097560975609759</v>
      </c>
      <c r="AL80" s="22">
        <f t="shared" si="235"/>
        <v>0.16097560975609759</v>
      </c>
      <c r="AM80" s="22"/>
      <c r="AN80" s="22">
        <v>8.61</v>
      </c>
      <c r="AO80" s="22">
        <f t="shared" si="236"/>
        <v>5.4884742041712405E-2</v>
      </c>
      <c r="AP80" s="22">
        <f t="shared" si="237"/>
        <v>5.4884742041712405E-2</v>
      </c>
      <c r="AQ80" s="22"/>
      <c r="AR80" s="18">
        <v>4</v>
      </c>
      <c r="AS80" s="18">
        <v>2</v>
      </c>
      <c r="AT80" s="18">
        <v>57</v>
      </c>
      <c r="AU80" s="18">
        <v>6</v>
      </c>
      <c r="AV80" s="18">
        <f t="shared" si="238"/>
        <v>65</v>
      </c>
      <c r="AW80" s="18"/>
      <c r="AX80" s="18">
        <v>0</v>
      </c>
      <c r="AY80" s="18">
        <f t="shared" ref="AY80:AY87" si="240">AX80+AX79</f>
        <v>0</v>
      </c>
      <c r="AZ80" s="22">
        <v>7.38</v>
      </c>
      <c r="BA80" s="22"/>
      <c r="BB80" s="22"/>
      <c r="BC80" s="22">
        <v>8.2398958333333336</v>
      </c>
      <c r="BD80" s="22"/>
      <c r="BE80" s="22"/>
      <c r="BF80" s="22"/>
      <c r="BG80" s="22">
        <v>9.59</v>
      </c>
      <c r="BH80" s="22"/>
      <c r="BI80" s="22"/>
      <c r="BJ80" s="18">
        <v>6.64</v>
      </c>
      <c r="BK80" s="18">
        <v>10</v>
      </c>
      <c r="BL80" s="18"/>
      <c r="BM80" s="18"/>
      <c r="BN80" s="18"/>
      <c r="BO80" s="18"/>
      <c r="BP80" s="22">
        <v>6.8760000000000003</v>
      </c>
      <c r="BQ80" s="22">
        <v>0.22644498964060411</v>
      </c>
      <c r="BR80" s="18"/>
      <c r="BS80" s="22">
        <v>7.8379013031861255</v>
      </c>
      <c r="BT80" s="22">
        <v>0.3364019318980388</v>
      </c>
      <c r="BU80" s="22">
        <v>9.5200000000000014</v>
      </c>
      <c r="BV80" s="22">
        <v>0.47404641122995544</v>
      </c>
      <c r="BW80" s="22">
        <v>17.059999999999999</v>
      </c>
      <c r="BX80" s="22">
        <v>18.492916666666662</v>
      </c>
      <c r="BY80" s="22">
        <v>20.04</v>
      </c>
      <c r="BZ80" s="22">
        <v>20.171041666666667</v>
      </c>
      <c r="CA80" s="22">
        <v>21.72</v>
      </c>
      <c r="CB80" s="18"/>
      <c r="CC80" s="18"/>
      <c r="CD80" s="18"/>
      <c r="CE80" s="18"/>
      <c r="CF80" s="18"/>
      <c r="CG80" s="18"/>
      <c r="CH80" s="18"/>
      <c r="CI80" s="18"/>
      <c r="CJ80" s="18"/>
      <c r="CK80" s="18"/>
      <c r="CL80" s="18"/>
      <c r="CM80" s="18"/>
      <c r="CN80" s="18"/>
      <c r="CO80" s="18"/>
      <c r="CP80" s="18"/>
      <c r="CQ80" s="18"/>
      <c r="CR80" s="18"/>
      <c r="CS80" s="18"/>
      <c r="CT80" s="18"/>
      <c r="CU80" s="18"/>
      <c r="CV80" s="75">
        <f t="shared" si="188"/>
        <v>0</v>
      </c>
      <c r="CW80" s="75">
        <f t="shared" si="189"/>
        <v>1</v>
      </c>
      <c r="CX80" s="75">
        <f t="shared" si="154"/>
        <v>1</v>
      </c>
      <c r="CY80" s="72">
        <f t="shared" si="190"/>
        <v>1</v>
      </c>
      <c r="CZ80">
        <f t="shared" si="191"/>
        <v>0</v>
      </c>
      <c r="DA80" s="72">
        <f t="shared" si="192"/>
        <v>1</v>
      </c>
      <c r="DB80" s="45">
        <f t="shared" si="193"/>
        <v>0</v>
      </c>
      <c r="DC80" s="72">
        <f t="shared" si="194"/>
        <v>1</v>
      </c>
      <c r="DD80" s="45">
        <f t="shared" si="195"/>
        <v>0</v>
      </c>
      <c r="DE80" s="72">
        <f t="shared" si="196"/>
        <v>0</v>
      </c>
      <c r="DF80" s="72">
        <f t="shared" si="197"/>
        <v>0</v>
      </c>
      <c r="DG80" s="75">
        <f t="shared" si="198"/>
        <v>0</v>
      </c>
      <c r="DH80" s="72">
        <f t="shared" si="159"/>
        <v>0</v>
      </c>
      <c r="DI80" s="72">
        <f t="shared" si="199"/>
        <v>0</v>
      </c>
      <c r="DJ80" s="72">
        <f t="shared" si="200"/>
        <v>0</v>
      </c>
      <c r="DK80" s="72">
        <f t="shared" si="201"/>
        <v>0</v>
      </c>
    </row>
    <row r="81" spans="1:115" x14ac:dyDescent="0.25">
      <c r="A81" s="19" t="s">
        <v>8</v>
      </c>
      <c r="B81" s="18" t="s">
        <v>218</v>
      </c>
      <c r="C81" s="18" t="s">
        <v>748</v>
      </c>
      <c r="D81" s="18">
        <v>2017</v>
      </c>
      <c r="E81" s="18">
        <v>4</v>
      </c>
      <c r="F81" s="28">
        <v>42943</v>
      </c>
      <c r="G81" s="28">
        <f t="shared" si="222"/>
        <v>42943</v>
      </c>
      <c r="H81" s="28">
        <f t="shared" si="223"/>
        <v>42957</v>
      </c>
      <c r="I81" s="18">
        <f t="shared" si="187"/>
        <v>14</v>
      </c>
      <c r="J81" s="18" t="s">
        <v>154</v>
      </c>
      <c r="K81" s="22">
        <v>10.058400000000001</v>
      </c>
      <c r="L81" s="22">
        <f t="shared" si="224"/>
        <v>0.36538461538461536</v>
      </c>
      <c r="M81" s="22">
        <f t="shared" si="225"/>
        <v>0.13461538461538458</v>
      </c>
      <c r="N81" s="22"/>
      <c r="O81" s="22">
        <v>5.1816649999999997</v>
      </c>
      <c r="P81" s="22">
        <f>(MAX($O$68:$O$77)-O81)/MAX($O$68:$O$77)</f>
        <v>0.39136838324329543</v>
      </c>
      <c r="Q81" s="22">
        <f t="shared" si="226"/>
        <v>0.14431468782238752</v>
      </c>
      <c r="R81" s="22"/>
      <c r="S81" s="22">
        <v>57.911999999999999</v>
      </c>
      <c r="T81" s="22">
        <f t="shared" si="227"/>
        <v>5.4726368159204009E-2</v>
      </c>
      <c r="U81" s="22">
        <f t="shared" si="228"/>
        <v>2.985074626865673E-2</v>
      </c>
      <c r="V81" s="22"/>
      <c r="W81" s="22">
        <v>123.755157</v>
      </c>
      <c r="X81" s="22">
        <f t="shared" si="229"/>
        <v>7.482185156848023E-2</v>
      </c>
      <c r="Y81" s="22">
        <f t="shared" si="230"/>
        <v>1.5439432299357229E-2</v>
      </c>
      <c r="Z81" s="22"/>
      <c r="AA81" s="22"/>
      <c r="AB81" s="22">
        <v>27.960339999999999</v>
      </c>
      <c r="AC81" s="22">
        <f t="shared" si="231"/>
        <v>0.21735997624789188</v>
      </c>
      <c r="AD81" s="22">
        <f t="shared" si="232"/>
        <v>3.7213548767215665E-2</v>
      </c>
      <c r="AE81" s="22"/>
      <c r="AF81" s="22">
        <v>0.92282312871148886</v>
      </c>
      <c r="AG81" s="22">
        <f t="shared" si="239"/>
        <v>0.82511483647838169</v>
      </c>
      <c r="AH81" s="22">
        <f t="shared" si="233"/>
        <v>0.1305533463747558</v>
      </c>
      <c r="AI81" s="22"/>
      <c r="AJ81" s="22">
        <v>17.5</v>
      </c>
      <c r="AK81" s="22">
        <f t="shared" si="234"/>
        <v>0.14634146341463414</v>
      </c>
      <c r="AL81" s="22">
        <f t="shared" si="235"/>
        <v>-1.4634146341463455E-2</v>
      </c>
      <c r="AM81" s="22"/>
      <c r="AN81" s="22">
        <v>8.08</v>
      </c>
      <c r="AO81" s="22">
        <f t="shared" si="236"/>
        <v>0.11306256860592749</v>
      </c>
      <c r="AP81" s="22">
        <f t="shared" si="237"/>
        <v>5.8177826564215086E-2</v>
      </c>
      <c r="AQ81" s="22"/>
      <c r="AR81" s="18">
        <v>2</v>
      </c>
      <c r="AS81" s="18">
        <v>0</v>
      </c>
      <c r="AT81" s="18">
        <v>84</v>
      </c>
      <c r="AU81" s="18">
        <v>2</v>
      </c>
      <c r="AV81" s="18">
        <f t="shared" si="238"/>
        <v>86</v>
      </c>
      <c r="AW81" s="18"/>
      <c r="AX81" s="18">
        <v>0</v>
      </c>
      <c r="AY81" s="18">
        <f t="shared" si="240"/>
        <v>0</v>
      </c>
      <c r="AZ81" s="22">
        <v>6.64</v>
      </c>
      <c r="BA81" s="22"/>
      <c r="BB81" s="22"/>
      <c r="BC81" s="22">
        <v>7.7212500000000004</v>
      </c>
      <c r="BD81" s="22"/>
      <c r="BE81" s="22"/>
      <c r="BF81" s="22"/>
      <c r="BG81" s="22">
        <v>9.86</v>
      </c>
      <c r="BH81" s="22"/>
      <c r="BI81" s="22"/>
      <c r="BJ81" s="18">
        <v>6.22</v>
      </c>
      <c r="BK81" s="18">
        <v>10.87</v>
      </c>
      <c r="BL81" s="18"/>
      <c r="BM81" s="18"/>
      <c r="BN81" s="18"/>
      <c r="BO81" s="18"/>
      <c r="BP81" s="22">
        <v>6.4906666666666677</v>
      </c>
      <c r="BQ81" s="22">
        <v>0.16295057191949003</v>
      </c>
      <c r="BR81" s="18"/>
      <c r="BS81" s="22">
        <v>7.8242197369783559</v>
      </c>
      <c r="BT81" s="22">
        <v>0.37264236762390784</v>
      </c>
      <c r="BU81" s="22">
        <v>10.170666666666667</v>
      </c>
      <c r="BV81" s="22">
        <v>0.89687209542696522</v>
      </c>
      <c r="BW81" s="22">
        <v>17.260000000000002</v>
      </c>
      <c r="BX81" s="22">
        <v>18.724583333333339</v>
      </c>
      <c r="BY81" s="22">
        <v>20.32</v>
      </c>
      <c r="BZ81" s="22">
        <v>19.370000000000008</v>
      </c>
      <c r="CA81" s="22">
        <v>20.56</v>
      </c>
      <c r="CB81" s="18"/>
      <c r="CC81" s="18"/>
      <c r="CD81" s="18"/>
      <c r="CE81" s="18"/>
      <c r="CF81" s="18"/>
      <c r="CG81" s="18"/>
      <c r="CH81" s="18"/>
      <c r="CI81" s="18"/>
      <c r="CJ81" s="18"/>
      <c r="CK81" s="18"/>
      <c r="CL81" s="18"/>
      <c r="CM81" s="18"/>
      <c r="CN81" s="18"/>
      <c r="CO81" s="18"/>
      <c r="CP81" s="18"/>
      <c r="CQ81" s="18"/>
      <c r="CR81" s="18"/>
      <c r="CS81" s="18"/>
      <c r="CT81" s="18"/>
      <c r="CU81" s="18"/>
      <c r="CV81" s="75">
        <f t="shared" si="188"/>
        <v>0</v>
      </c>
      <c r="CW81" s="75">
        <f t="shared" si="189"/>
        <v>1</v>
      </c>
      <c r="CX81" s="75">
        <f t="shared" ref="CX81:CX117" si="241">IF((K81&gt;5),1,0)</f>
        <v>1</v>
      </c>
      <c r="CY81" s="72">
        <f t="shared" si="190"/>
        <v>1</v>
      </c>
      <c r="CZ81">
        <f t="shared" si="191"/>
        <v>0</v>
      </c>
      <c r="DA81" s="72">
        <f t="shared" si="192"/>
        <v>1</v>
      </c>
      <c r="DB81" s="45">
        <f t="shared" si="193"/>
        <v>0</v>
      </c>
      <c r="DC81" s="72">
        <f t="shared" si="194"/>
        <v>1</v>
      </c>
      <c r="DD81" s="45">
        <f t="shared" si="195"/>
        <v>0</v>
      </c>
      <c r="DE81" s="72">
        <f t="shared" si="196"/>
        <v>0</v>
      </c>
      <c r="DF81" s="72">
        <f t="shared" si="197"/>
        <v>0</v>
      </c>
      <c r="DG81" s="75">
        <f t="shared" si="198"/>
        <v>0</v>
      </c>
      <c r="DH81" s="72">
        <f t="shared" ref="DH81:DH117" si="242">IF((K81&lt;5)*AND(BC81&lt;4.5),1,0)</f>
        <v>0</v>
      </c>
      <c r="DI81" s="72">
        <f t="shared" si="199"/>
        <v>0</v>
      </c>
      <c r="DJ81" s="72">
        <f t="shared" si="200"/>
        <v>0</v>
      </c>
      <c r="DK81" s="72">
        <f t="shared" si="201"/>
        <v>0</v>
      </c>
    </row>
    <row r="82" spans="1:115" x14ac:dyDescent="0.25">
      <c r="A82" s="19" t="s">
        <v>8</v>
      </c>
      <c r="B82" s="18" t="s">
        <v>218</v>
      </c>
      <c r="C82" s="18" t="s">
        <v>748</v>
      </c>
      <c r="D82" s="18">
        <v>2017</v>
      </c>
      <c r="E82" s="18">
        <v>5</v>
      </c>
      <c r="F82" s="28">
        <v>42957</v>
      </c>
      <c r="G82" s="28">
        <f t="shared" si="222"/>
        <v>42957</v>
      </c>
      <c r="H82" s="28">
        <f t="shared" si="223"/>
        <v>42971</v>
      </c>
      <c r="I82" s="18">
        <f t="shared" si="187"/>
        <v>14</v>
      </c>
      <c r="J82" s="18" t="s">
        <v>154</v>
      </c>
      <c r="K82" s="22">
        <v>7.62</v>
      </c>
      <c r="L82" s="22">
        <f t="shared" si="224"/>
        <v>0.51923076923076927</v>
      </c>
      <c r="M82" s="22">
        <f t="shared" si="225"/>
        <v>0.15384615384615391</v>
      </c>
      <c r="N82" s="22"/>
      <c r="O82" s="22">
        <v>4.2735380000000003</v>
      </c>
      <c r="P82" s="22">
        <f>(MAX($O$68:$O$77)-O82)/MAX($O$68:$O$77)</f>
        <v>0.49803579694727196</v>
      </c>
      <c r="Q82" s="22">
        <f t="shared" si="226"/>
        <v>0.10666741370397653</v>
      </c>
      <c r="R82" s="22"/>
      <c r="S82" s="22">
        <v>56.692799999999998</v>
      </c>
      <c r="T82" s="22">
        <f t="shared" si="227"/>
        <v>7.462686567164184E-2</v>
      </c>
      <c r="U82" s="22">
        <f t="shared" si="228"/>
        <v>1.9900497512437831E-2</v>
      </c>
      <c r="V82" s="22"/>
      <c r="W82" s="22">
        <v>118.194913</v>
      </c>
      <c r="X82" s="22">
        <f t="shared" si="229"/>
        <v>0.11638954356169118</v>
      </c>
      <c r="Y82" s="22">
        <f t="shared" si="230"/>
        <v>4.1567691993210948E-2</v>
      </c>
      <c r="Z82" s="22"/>
      <c r="AA82" s="22"/>
      <c r="AB82" s="22">
        <v>25.803455</v>
      </c>
      <c r="AC82" s="22">
        <f t="shared" si="231"/>
        <v>0.27773350988984924</v>
      </c>
      <c r="AD82" s="22">
        <f t="shared" si="232"/>
        <v>6.0373533641957355E-2</v>
      </c>
      <c r="AE82" s="22"/>
      <c r="AF82" s="22">
        <v>0.37037146774461033</v>
      </c>
      <c r="AG82" s="22">
        <f t="shared" si="239"/>
        <v>0.92981052090588812</v>
      </c>
      <c r="AH82" s="22">
        <f t="shared" si="233"/>
        <v>0.10469568442750643</v>
      </c>
      <c r="AI82" s="22"/>
      <c r="AJ82" s="22">
        <v>17.899999999999999</v>
      </c>
      <c r="AK82" s="22">
        <f t="shared" si="234"/>
        <v>0.12682926829268298</v>
      </c>
      <c r="AL82" s="22">
        <f t="shared" si="235"/>
        <v>-1.9512195121951154E-2</v>
      </c>
      <c r="AM82" s="22"/>
      <c r="AN82" s="22">
        <v>7.2</v>
      </c>
      <c r="AO82" s="22">
        <f t="shared" si="236"/>
        <v>0.20965971459934132</v>
      </c>
      <c r="AP82" s="22">
        <f t="shared" si="237"/>
        <v>9.6597145993413833E-2</v>
      </c>
      <c r="AQ82" s="22"/>
      <c r="AR82" s="18">
        <v>2</v>
      </c>
      <c r="AS82" s="18">
        <v>0</v>
      </c>
      <c r="AT82" s="18">
        <v>48</v>
      </c>
      <c r="AU82" s="18">
        <v>3</v>
      </c>
      <c r="AV82" s="18">
        <f t="shared" si="238"/>
        <v>51</v>
      </c>
      <c r="AW82" s="18"/>
      <c r="AX82" s="18">
        <v>0</v>
      </c>
      <c r="AY82" s="18">
        <f t="shared" si="240"/>
        <v>0</v>
      </c>
      <c r="AZ82" s="22">
        <v>6.43</v>
      </c>
      <c r="BA82" s="22"/>
      <c r="BB82" s="22"/>
      <c r="BC82" s="22">
        <v>7.8320833333333333</v>
      </c>
      <c r="BD82" s="22"/>
      <c r="BE82" s="22"/>
      <c r="BF82" s="22"/>
      <c r="BG82" s="22">
        <v>10.31</v>
      </c>
      <c r="BH82" s="22"/>
      <c r="BI82" s="22"/>
      <c r="BJ82" s="18">
        <v>5.72</v>
      </c>
      <c r="BK82" s="18">
        <v>10.61</v>
      </c>
      <c r="BL82" s="18"/>
      <c r="BM82" s="18"/>
      <c r="BN82" s="18"/>
      <c r="BO82" s="18"/>
      <c r="BP82" s="22">
        <v>6.1493333333333338</v>
      </c>
      <c r="BQ82" s="22">
        <v>0.22563884614332014</v>
      </c>
      <c r="BR82" s="18"/>
      <c r="BS82" s="22">
        <v>7.3591102394767649</v>
      </c>
      <c r="BT82" s="22">
        <v>0.52193323378942125</v>
      </c>
      <c r="BU82" s="22">
        <v>9.4306666666666654</v>
      </c>
      <c r="BV82" s="22">
        <v>0.91317370867881564</v>
      </c>
      <c r="BW82" s="22">
        <v>17.8</v>
      </c>
      <c r="BX82" s="22">
        <v>18.735416666666662</v>
      </c>
      <c r="BY82" s="22">
        <v>20.36</v>
      </c>
      <c r="BZ82" s="22">
        <v>19.188813559322032</v>
      </c>
      <c r="CA82" s="22">
        <v>20.5</v>
      </c>
      <c r="CB82" s="18"/>
      <c r="CC82" s="18"/>
      <c r="CD82" s="18"/>
      <c r="CE82" s="18"/>
      <c r="CF82" s="18"/>
      <c r="CG82" s="18"/>
      <c r="CH82" s="18"/>
      <c r="CI82" s="18"/>
      <c r="CJ82" s="18"/>
      <c r="CK82" s="18"/>
      <c r="CL82" s="18"/>
      <c r="CM82" s="18"/>
      <c r="CN82" s="18"/>
      <c r="CO82" s="18"/>
      <c r="CP82" s="18"/>
      <c r="CQ82" s="18"/>
      <c r="CR82" s="18"/>
      <c r="CS82" s="18"/>
      <c r="CT82" s="18"/>
      <c r="CU82" s="18"/>
      <c r="CV82" s="75">
        <f t="shared" si="188"/>
        <v>0</v>
      </c>
      <c r="CW82" s="75">
        <f t="shared" si="189"/>
        <v>1</v>
      </c>
      <c r="CX82" s="75">
        <f t="shared" si="241"/>
        <v>1</v>
      </c>
      <c r="CY82" s="72">
        <f t="shared" si="190"/>
        <v>1</v>
      </c>
      <c r="CZ82">
        <f t="shared" si="191"/>
        <v>0</v>
      </c>
      <c r="DA82" s="72">
        <f t="shared" si="192"/>
        <v>1</v>
      </c>
      <c r="DB82" s="45">
        <f t="shared" si="193"/>
        <v>0</v>
      </c>
      <c r="DC82" s="72">
        <f t="shared" si="194"/>
        <v>1</v>
      </c>
      <c r="DD82" s="45">
        <f t="shared" si="195"/>
        <v>0</v>
      </c>
      <c r="DE82" s="72">
        <f t="shared" si="196"/>
        <v>0</v>
      </c>
      <c r="DF82" s="72">
        <f t="shared" si="197"/>
        <v>0</v>
      </c>
      <c r="DG82" s="75">
        <f t="shared" si="198"/>
        <v>0</v>
      </c>
      <c r="DH82" s="72">
        <f t="shared" si="242"/>
        <v>0</v>
      </c>
      <c r="DI82" s="72">
        <f t="shared" si="199"/>
        <v>0</v>
      </c>
      <c r="DJ82" s="72">
        <f t="shared" si="200"/>
        <v>0</v>
      </c>
      <c r="DK82" s="72">
        <f t="shared" si="201"/>
        <v>0</v>
      </c>
    </row>
    <row r="83" spans="1:115" x14ac:dyDescent="0.25">
      <c r="A83" s="19" t="s">
        <v>8</v>
      </c>
      <c r="B83" s="18" t="s">
        <v>218</v>
      </c>
      <c r="C83" s="18" t="s">
        <v>748</v>
      </c>
      <c r="D83" s="18">
        <v>2017</v>
      </c>
      <c r="E83" s="18">
        <v>6</v>
      </c>
      <c r="F83" s="28">
        <v>42971</v>
      </c>
      <c r="G83" s="28">
        <f t="shared" si="222"/>
        <v>42971</v>
      </c>
      <c r="H83" s="28">
        <f t="shared" si="223"/>
        <v>42986</v>
      </c>
      <c r="I83" s="18">
        <f t="shared" si="187"/>
        <v>15</v>
      </c>
      <c r="J83" s="18" t="s">
        <v>154</v>
      </c>
      <c r="K83" s="22">
        <v>6.7055999999999996</v>
      </c>
      <c r="L83" s="22">
        <f t="shared" si="224"/>
        <v>0.57692307692307698</v>
      </c>
      <c r="M83" s="22">
        <f t="shared" si="225"/>
        <v>5.7692307692307709E-2</v>
      </c>
      <c r="N83" s="22"/>
      <c r="O83" s="22">
        <v>4.487215</v>
      </c>
      <c r="P83" s="22">
        <f>(MAX($O$68:$O$77)-O83)/MAX($O$68:$O$77)</f>
        <v>0.47293757504876593</v>
      </c>
      <c r="Q83" s="22">
        <f t="shared" si="226"/>
        <v>-2.5098221898506023E-2</v>
      </c>
      <c r="R83" s="22"/>
      <c r="S83" s="22">
        <v>55.473599999999998</v>
      </c>
      <c r="T83" s="22">
        <f t="shared" si="227"/>
        <v>9.4527363184079657E-2</v>
      </c>
      <c r="U83" s="22">
        <f t="shared" si="228"/>
        <v>1.9900497512437818E-2</v>
      </c>
      <c r="V83" s="22"/>
      <c r="W83" s="22">
        <v>117.400592</v>
      </c>
      <c r="X83" s="22">
        <f t="shared" si="229"/>
        <v>0.12232778847895366</v>
      </c>
      <c r="Y83" s="22">
        <f t="shared" si="230"/>
        <v>5.9382449172624835E-3</v>
      </c>
      <c r="Z83" s="22"/>
      <c r="AA83" s="22"/>
      <c r="AB83" s="22">
        <v>23.751404000000001</v>
      </c>
      <c r="AC83" s="22">
        <f t="shared" si="231"/>
        <v>0.33517262698858752</v>
      </c>
      <c r="AD83" s="22">
        <f t="shared" si="232"/>
        <v>5.7439117098738279E-2</v>
      </c>
      <c r="AE83" s="22"/>
      <c r="AF83" s="22">
        <v>0.29294882979411646</v>
      </c>
      <c r="AG83" s="22">
        <f t="shared" si="239"/>
        <v>0.94448296492791095</v>
      </c>
      <c r="AH83" s="22">
        <f t="shared" si="233"/>
        <v>1.4672444022022835E-2</v>
      </c>
      <c r="AI83" s="22"/>
      <c r="AJ83" s="22">
        <v>16.8</v>
      </c>
      <c r="AK83" s="22">
        <f t="shared" si="234"/>
        <v>0.18048780487804875</v>
      </c>
      <c r="AL83" s="22">
        <f t="shared" si="235"/>
        <v>5.3658536585365763E-2</v>
      </c>
      <c r="AM83" s="22"/>
      <c r="AN83" s="22">
        <v>7.03</v>
      </c>
      <c r="AO83" s="22">
        <f t="shared" si="236"/>
        <v>0.22832052689352353</v>
      </c>
      <c r="AP83" s="22">
        <f t="shared" si="237"/>
        <v>1.8660812294182205E-2</v>
      </c>
      <c r="AQ83" s="22"/>
      <c r="AR83" s="18">
        <v>2</v>
      </c>
      <c r="AS83" s="18">
        <v>4</v>
      </c>
      <c r="AT83" s="18">
        <v>98</v>
      </c>
      <c r="AU83" s="18">
        <v>8</v>
      </c>
      <c r="AV83" s="18">
        <f t="shared" si="238"/>
        <v>110</v>
      </c>
      <c r="AW83" s="18"/>
      <c r="AX83" s="18">
        <v>0</v>
      </c>
      <c r="AY83" s="18">
        <f t="shared" si="240"/>
        <v>0</v>
      </c>
      <c r="AZ83" s="22">
        <v>6.16</v>
      </c>
      <c r="BA83" s="22"/>
      <c r="BB83" s="22"/>
      <c r="BC83" s="22">
        <v>6.9884375000000025</v>
      </c>
      <c r="BD83" s="22"/>
      <c r="BE83" s="22"/>
      <c r="BF83" s="22"/>
      <c r="BG83" s="22">
        <v>8.6</v>
      </c>
      <c r="BH83" s="22"/>
      <c r="BI83" s="22"/>
      <c r="BJ83" s="18">
        <v>4.72</v>
      </c>
      <c r="BK83" s="18">
        <v>8.6</v>
      </c>
      <c r="BL83" s="18"/>
      <c r="BM83" s="18"/>
      <c r="BN83" s="18"/>
      <c r="BO83" s="18"/>
      <c r="BP83" s="22">
        <v>5.6574999999999998</v>
      </c>
      <c r="BQ83" s="22">
        <v>0.3672448093574639</v>
      </c>
      <c r="BR83" s="18"/>
      <c r="BS83" s="22">
        <v>6.6407723487523542</v>
      </c>
      <c r="BT83" s="22">
        <v>0.40014454392826099</v>
      </c>
      <c r="BU83" s="22">
        <v>7.982499999999999</v>
      </c>
      <c r="BV83" s="22">
        <v>0.62966757102458426</v>
      </c>
      <c r="BW83" s="22">
        <v>16.86</v>
      </c>
      <c r="BX83" s="22">
        <v>17.887500000000003</v>
      </c>
      <c r="BY83" s="22">
        <v>19.64</v>
      </c>
      <c r="BZ83" s="22">
        <v>19.743125000000003</v>
      </c>
      <c r="CA83" s="22">
        <v>21.48</v>
      </c>
      <c r="CB83" s="18"/>
      <c r="CC83" s="18"/>
      <c r="CD83" s="18"/>
      <c r="CE83" s="18"/>
      <c r="CF83" s="18"/>
      <c r="CG83" s="18"/>
      <c r="CH83" s="18"/>
      <c r="CI83" s="18"/>
      <c r="CJ83" s="18"/>
      <c r="CK83" s="18"/>
      <c r="CL83" s="18"/>
      <c r="CM83" s="18"/>
      <c r="CN83" s="18"/>
      <c r="CO83" s="18"/>
      <c r="CP83" s="18"/>
      <c r="CQ83" s="18"/>
      <c r="CR83" s="18"/>
      <c r="CS83" s="18"/>
      <c r="CT83" s="18"/>
      <c r="CU83" s="18"/>
      <c r="CV83" s="75">
        <f t="shared" si="188"/>
        <v>0</v>
      </c>
      <c r="CW83" s="75">
        <f t="shared" si="189"/>
        <v>1</v>
      </c>
      <c r="CX83" s="75">
        <f t="shared" si="241"/>
        <v>1</v>
      </c>
      <c r="CY83" s="72">
        <f t="shared" si="190"/>
        <v>1</v>
      </c>
      <c r="CZ83">
        <f t="shared" si="191"/>
        <v>0</v>
      </c>
      <c r="DA83" s="72">
        <f t="shared" si="192"/>
        <v>1</v>
      </c>
      <c r="DB83" s="45">
        <f t="shared" si="193"/>
        <v>0</v>
      </c>
      <c r="DC83" s="72">
        <f t="shared" si="194"/>
        <v>1</v>
      </c>
      <c r="DD83" s="45">
        <f t="shared" si="195"/>
        <v>0</v>
      </c>
      <c r="DE83" s="72">
        <f t="shared" si="196"/>
        <v>0</v>
      </c>
      <c r="DF83" s="72">
        <f t="shared" si="197"/>
        <v>0</v>
      </c>
      <c r="DG83" s="75">
        <f t="shared" si="198"/>
        <v>0</v>
      </c>
      <c r="DH83" s="72">
        <f t="shared" si="242"/>
        <v>0</v>
      </c>
      <c r="DI83" s="72">
        <f t="shared" si="199"/>
        <v>0</v>
      </c>
      <c r="DJ83" s="72">
        <f t="shared" si="200"/>
        <v>0</v>
      </c>
      <c r="DK83" s="72">
        <f t="shared" si="201"/>
        <v>0</v>
      </c>
    </row>
    <row r="84" spans="1:115" x14ac:dyDescent="0.25">
      <c r="A84" s="19" t="s">
        <v>8</v>
      </c>
      <c r="B84" s="18" t="s">
        <v>218</v>
      </c>
      <c r="C84" s="18" t="s">
        <v>748</v>
      </c>
      <c r="D84" s="18">
        <v>2017</v>
      </c>
      <c r="E84" s="18">
        <v>7</v>
      </c>
      <c r="F84" s="28">
        <v>42986</v>
      </c>
      <c r="G84" s="28">
        <f t="shared" si="222"/>
        <v>42986</v>
      </c>
      <c r="H84" s="28">
        <f t="shared" si="223"/>
        <v>42999</v>
      </c>
      <c r="I84" s="18">
        <f t="shared" si="187"/>
        <v>13</v>
      </c>
      <c r="J84" s="18" t="s">
        <v>154</v>
      </c>
      <c r="K84" s="22">
        <v>4.8768000000000002</v>
      </c>
      <c r="L84" s="22">
        <f t="shared" si="224"/>
        <v>0.69230769230769229</v>
      </c>
      <c r="M84" s="22">
        <f t="shared" si="225"/>
        <v>0.11538461538461531</v>
      </c>
      <c r="N84" s="22"/>
      <c r="O84" s="22">
        <v>9.8347119999999997</v>
      </c>
      <c r="P84" s="22">
        <f>(MAX($O$68:$O$77)-O84)/MAX($O$68:$O$77)</f>
        <v>-0.15517245227095225</v>
      </c>
      <c r="Q84" s="22">
        <f t="shared" si="226"/>
        <v>-0.62811002731971821</v>
      </c>
      <c r="R84" s="22"/>
      <c r="S84" s="22">
        <v>56.083199999999998</v>
      </c>
      <c r="T84" s="22">
        <f t="shared" si="227"/>
        <v>8.4577114427860742E-2</v>
      </c>
      <c r="U84" s="22">
        <f t="shared" si="228"/>
        <v>-9.9502487562189157E-3</v>
      </c>
      <c r="V84" s="22"/>
      <c r="W84" s="22">
        <v>117.71832000000001</v>
      </c>
      <c r="X84" s="22">
        <f t="shared" si="229"/>
        <v>0.11995249350239885</v>
      </c>
      <c r="Y84" s="22">
        <f t="shared" si="230"/>
        <v>-2.3752949765548093E-3</v>
      </c>
      <c r="Z84" s="22"/>
      <c r="AA84" s="22"/>
      <c r="AB84" s="22">
        <v>23.72598</v>
      </c>
      <c r="AC84" s="22">
        <f t="shared" si="231"/>
        <v>0.33588427212465788</v>
      </c>
      <c r="AD84" s="22">
        <f t="shared" si="232"/>
        <v>7.1164513607036017E-4</v>
      </c>
      <c r="AE84" s="22"/>
      <c r="AF84" s="22">
        <v>0.25210311958045323</v>
      </c>
      <c r="AG84" s="22">
        <f t="shared" si="239"/>
        <v>0.95222367762531268</v>
      </c>
      <c r="AH84" s="22">
        <f t="shared" si="233"/>
        <v>7.7407126974017304E-3</v>
      </c>
      <c r="AI84" s="22"/>
      <c r="AJ84" s="22">
        <v>18.100000000000001</v>
      </c>
      <c r="AK84" s="22">
        <f t="shared" si="234"/>
        <v>0.11707317073170725</v>
      </c>
      <c r="AL84" s="22">
        <f t="shared" si="235"/>
        <v>-6.3414634146341492E-2</v>
      </c>
      <c r="AM84" s="22"/>
      <c r="AN84" s="22">
        <v>6.1</v>
      </c>
      <c r="AO84" s="22">
        <f t="shared" si="236"/>
        <v>0.33040614709110866</v>
      </c>
      <c r="AP84" s="22">
        <f t="shared" si="237"/>
        <v>0.10208562019758513</v>
      </c>
      <c r="AQ84" s="22"/>
      <c r="AR84" s="18">
        <v>2</v>
      </c>
      <c r="AS84" s="18">
        <v>4</v>
      </c>
      <c r="AT84" s="18">
        <v>80</v>
      </c>
      <c r="AU84" s="18">
        <v>4</v>
      </c>
      <c r="AV84" s="18">
        <f t="shared" si="238"/>
        <v>88</v>
      </c>
      <c r="AW84" s="18"/>
      <c r="AX84" s="18">
        <v>0</v>
      </c>
      <c r="AY84" s="18">
        <f t="shared" si="240"/>
        <v>0</v>
      </c>
      <c r="AZ84" s="22">
        <v>5.42</v>
      </c>
      <c r="BA84" s="22"/>
      <c r="BB84" s="22"/>
      <c r="BC84" s="22">
        <v>6.4397916666666672</v>
      </c>
      <c r="BD84" s="22"/>
      <c r="BE84" s="22"/>
      <c r="BF84" s="22"/>
      <c r="BG84" s="22">
        <v>7.62</v>
      </c>
      <c r="BH84" s="22"/>
      <c r="BI84" s="22"/>
      <c r="BJ84" s="18">
        <v>3.98</v>
      </c>
      <c r="BK84" s="18">
        <v>7.83</v>
      </c>
      <c r="BL84" s="18"/>
      <c r="BM84" s="18"/>
      <c r="BN84" s="18"/>
      <c r="BO84" s="18"/>
      <c r="BP84" s="22">
        <v>5.4750000000000005</v>
      </c>
      <c r="BQ84" s="22">
        <v>0.55505147766413465</v>
      </c>
      <c r="BR84" s="18"/>
      <c r="BS84" s="22">
        <v>6.3411868622448981</v>
      </c>
      <c r="BT84" s="22">
        <v>0.29051658869945313</v>
      </c>
      <c r="BU84" s="22">
        <v>7.2371428571428567</v>
      </c>
      <c r="BV84" s="22">
        <v>0.33864074034352137</v>
      </c>
      <c r="BW84" s="22">
        <v>18.079999999999998</v>
      </c>
      <c r="BX84" s="22">
        <v>19.09333333333333</v>
      </c>
      <c r="BY84" s="22">
        <v>20.86</v>
      </c>
      <c r="BZ84" s="22">
        <v>19.591333333333335</v>
      </c>
      <c r="CA84" s="22">
        <v>21.22</v>
      </c>
      <c r="CB84" s="18"/>
      <c r="CC84" s="18"/>
      <c r="CD84" s="18"/>
      <c r="CE84" s="18"/>
      <c r="CF84" s="18"/>
      <c r="CG84" s="18"/>
      <c r="CH84" s="18"/>
      <c r="CI84" s="18"/>
      <c r="CJ84" s="18"/>
      <c r="CK84" s="18"/>
      <c r="CL84" s="18"/>
      <c r="CM84" s="18"/>
      <c r="CN84" s="18"/>
      <c r="CO84" s="18"/>
      <c r="CP84" s="18"/>
      <c r="CQ84" s="18"/>
      <c r="CR84" s="18"/>
      <c r="CS84" s="18"/>
      <c r="CT84" s="18"/>
      <c r="CU84" s="18"/>
      <c r="CV84" s="75">
        <f t="shared" si="188"/>
        <v>0</v>
      </c>
      <c r="CW84" s="75">
        <f t="shared" si="189"/>
        <v>1</v>
      </c>
      <c r="CX84" s="75">
        <f t="shared" si="241"/>
        <v>0</v>
      </c>
      <c r="CY84" s="72">
        <f t="shared" si="190"/>
        <v>0</v>
      </c>
      <c r="CZ84">
        <f t="shared" si="191"/>
        <v>0</v>
      </c>
      <c r="DA84" s="72">
        <f t="shared" si="192"/>
        <v>0</v>
      </c>
      <c r="DB84" s="45">
        <f t="shared" si="193"/>
        <v>0</v>
      </c>
      <c r="DC84" s="72">
        <f t="shared" si="194"/>
        <v>0</v>
      </c>
      <c r="DD84" s="45">
        <f t="shared" si="195"/>
        <v>0</v>
      </c>
      <c r="DE84" s="72">
        <f t="shared" si="196"/>
        <v>0</v>
      </c>
      <c r="DF84" s="72">
        <f t="shared" si="197"/>
        <v>0</v>
      </c>
      <c r="DG84" s="75">
        <f t="shared" si="198"/>
        <v>1</v>
      </c>
      <c r="DH84" s="72">
        <f t="shared" si="242"/>
        <v>0</v>
      </c>
      <c r="DI84" s="72">
        <f t="shared" si="199"/>
        <v>0</v>
      </c>
      <c r="DJ84" s="72">
        <f t="shared" si="200"/>
        <v>0</v>
      </c>
      <c r="DK84" s="72">
        <f t="shared" si="201"/>
        <v>0</v>
      </c>
    </row>
    <row r="85" spans="1:115" x14ac:dyDescent="0.25">
      <c r="A85" s="19" t="s">
        <v>8</v>
      </c>
      <c r="B85" s="18" t="s">
        <v>218</v>
      </c>
      <c r="C85" s="18" t="s">
        <v>748</v>
      </c>
      <c r="D85" s="18">
        <v>2017</v>
      </c>
      <c r="E85" s="18">
        <v>8</v>
      </c>
      <c r="F85" s="28">
        <v>42999</v>
      </c>
      <c r="G85" s="28">
        <f t="shared" si="222"/>
        <v>42999</v>
      </c>
      <c r="H85" s="28">
        <f t="shared" si="223"/>
        <v>43011</v>
      </c>
      <c r="I85" s="18">
        <f t="shared" si="187"/>
        <v>12</v>
      </c>
      <c r="J85" s="18" t="s">
        <v>155</v>
      </c>
      <c r="K85" s="22">
        <v>2.4384000000000001</v>
      </c>
      <c r="L85" s="22">
        <f t="shared" si="224"/>
        <v>0.84615384615384615</v>
      </c>
      <c r="M85" s="22">
        <f t="shared" si="225"/>
        <v>0.15384615384615385</v>
      </c>
      <c r="N85" s="22"/>
      <c r="O85" s="22">
        <v>4.2201190000000004</v>
      </c>
      <c r="P85" s="22">
        <f>(MAX($O$78:$O$87)-O85)/MAX($O$78:$O$87)</f>
        <v>0.67622949341855265</v>
      </c>
      <c r="Q85" s="22">
        <f t="shared" si="226"/>
        <v>0.83140194568950487</v>
      </c>
      <c r="R85" s="22"/>
      <c r="S85" s="22">
        <v>50.292000000000002</v>
      </c>
      <c r="T85" s="22">
        <f t="shared" si="227"/>
        <v>0.17910447761194029</v>
      </c>
      <c r="U85" s="22">
        <f t="shared" si="228"/>
        <v>9.4527363184079546E-2</v>
      </c>
      <c r="V85" s="22"/>
      <c r="W85" s="22">
        <v>115.335358</v>
      </c>
      <c r="X85" s="22">
        <f t="shared" si="229"/>
        <v>0.13776722077831088</v>
      </c>
      <c r="Y85" s="22">
        <f t="shared" si="230"/>
        <v>1.7814727275912032E-2</v>
      </c>
      <c r="Z85" s="22"/>
      <c r="AA85" s="22"/>
      <c r="AB85" s="22">
        <v>22.630499</v>
      </c>
      <c r="AC85" s="22">
        <f t="shared" si="231"/>
        <v>0.36654796490736308</v>
      </c>
      <c r="AD85" s="22">
        <f t="shared" si="232"/>
        <v>3.0663692782705199E-2</v>
      </c>
      <c r="AE85" s="22"/>
      <c r="AF85" s="22">
        <v>5.856477125078087E-2</v>
      </c>
      <c r="AG85" s="22">
        <f t="shared" si="239"/>
        <v>0.98890132975849898</v>
      </c>
      <c r="AH85" s="22">
        <f t="shared" si="233"/>
        <v>3.66776521331863E-2</v>
      </c>
      <c r="AI85" s="22"/>
      <c r="AJ85" s="22">
        <v>15.3</v>
      </c>
      <c r="AK85" s="22">
        <f t="shared" si="234"/>
        <v>0.2536585365853658</v>
      </c>
      <c r="AL85" s="22">
        <f t="shared" si="235"/>
        <v>0.13658536585365855</v>
      </c>
      <c r="AM85" s="22"/>
      <c r="AN85" s="22">
        <v>6.56</v>
      </c>
      <c r="AO85" s="22">
        <f t="shared" si="236"/>
        <v>0.27991218441273324</v>
      </c>
      <c r="AP85" s="22">
        <f t="shared" si="237"/>
        <v>-5.0493962678375415E-2</v>
      </c>
      <c r="AQ85" s="22"/>
      <c r="AR85" s="18">
        <v>2</v>
      </c>
      <c r="AS85" s="18">
        <v>0</v>
      </c>
      <c r="AT85" s="18">
        <v>46</v>
      </c>
      <c r="AU85" s="18">
        <v>6</v>
      </c>
      <c r="AV85" s="18">
        <f t="shared" si="238"/>
        <v>52</v>
      </c>
      <c r="AW85" s="18"/>
      <c r="AX85" s="18">
        <v>0</v>
      </c>
      <c r="AY85" s="18">
        <f t="shared" si="240"/>
        <v>0</v>
      </c>
      <c r="AZ85" s="22">
        <v>4.88</v>
      </c>
      <c r="BA85" s="22"/>
      <c r="BB85" s="22"/>
      <c r="BC85" s="22">
        <v>6.0055208333333363</v>
      </c>
      <c r="BD85" s="22"/>
      <c r="BE85" s="22"/>
      <c r="BF85" s="22"/>
      <c r="BG85" s="22">
        <v>6.83</v>
      </c>
      <c r="BH85" s="22"/>
      <c r="BI85" s="22"/>
      <c r="BJ85" s="18">
        <v>2.5299999999999998</v>
      </c>
      <c r="BK85" s="18">
        <v>6.84</v>
      </c>
      <c r="BL85" s="18"/>
      <c r="BM85" s="18"/>
      <c r="BN85" s="18"/>
      <c r="BO85" s="18"/>
      <c r="BP85" s="22">
        <v>5.0961538461538458</v>
      </c>
      <c r="BQ85" s="22">
        <v>0.25122893211443803</v>
      </c>
      <c r="BR85" s="18"/>
      <c r="BS85" s="22">
        <v>5.8005383584495434</v>
      </c>
      <c r="BT85" s="22">
        <v>0.23638641730922055</v>
      </c>
      <c r="BU85" s="22">
        <v>6.3761538461538452</v>
      </c>
      <c r="BV85" s="22">
        <v>0.29697289338975713</v>
      </c>
      <c r="BW85" s="22">
        <v>15.02</v>
      </c>
      <c r="BX85" s="22">
        <v>16.075208333333329</v>
      </c>
      <c r="BY85" s="22">
        <v>17.78</v>
      </c>
      <c r="BZ85" s="22">
        <v>16.471851851851849</v>
      </c>
      <c r="CA85" s="22">
        <v>18.420000000000002</v>
      </c>
      <c r="CB85" s="18"/>
      <c r="CC85" s="18"/>
      <c r="CD85" s="18"/>
      <c r="CE85" s="18"/>
      <c r="CF85" s="18"/>
      <c r="CG85" s="18"/>
      <c r="CH85" s="18"/>
      <c r="CI85" s="18"/>
      <c r="CJ85" s="18"/>
      <c r="CK85" s="18"/>
      <c r="CL85" s="18"/>
      <c r="CM85" s="18"/>
      <c r="CN85" s="18"/>
      <c r="CO85" s="18"/>
      <c r="CP85" s="18"/>
      <c r="CQ85" s="18"/>
      <c r="CR85" s="18"/>
      <c r="CS85" s="18"/>
      <c r="CT85" s="18"/>
      <c r="CU85" s="18"/>
      <c r="CV85" s="75">
        <f t="shared" si="188"/>
        <v>1</v>
      </c>
      <c r="CW85" s="75">
        <f t="shared" si="189"/>
        <v>0</v>
      </c>
      <c r="CX85" s="75">
        <f t="shared" si="241"/>
        <v>0</v>
      </c>
      <c r="CY85" s="72">
        <f t="shared" si="190"/>
        <v>0</v>
      </c>
      <c r="CZ85">
        <f t="shared" si="191"/>
        <v>0</v>
      </c>
      <c r="DA85" s="72">
        <f t="shared" si="192"/>
        <v>0</v>
      </c>
      <c r="DB85" s="45">
        <f t="shared" si="193"/>
        <v>0</v>
      </c>
      <c r="DC85" s="72">
        <f t="shared" si="194"/>
        <v>0</v>
      </c>
      <c r="DD85" s="45">
        <f t="shared" si="195"/>
        <v>0</v>
      </c>
      <c r="DE85" s="72">
        <f t="shared" si="196"/>
        <v>0</v>
      </c>
      <c r="DF85" s="72">
        <f t="shared" si="197"/>
        <v>0</v>
      </c>
      <c r="DG85" s="75">
        <f t="shared" si="198"/>
        <v>1</v>
      </c>
      <c r="DH85" s="72">
        <f t="shared" si="242"/>
        <v>0</v>
      </c>
      <c r="DI85" s="72">
        <f t="shared" si="199"/>
        <v>0</v>
      </c>
      <c r="DJ85" s="72">
        <f t="shared" si="200"/>
        <v>0</v>
      </c>
      <c r="DK85" s="72">
        <f t="shared" si="201"/>
        <v>0</v>
      </c>
    </row>
    <row r="86" spans="1:115" x14ac:dyDescent="0.25">
      <c r="A86" s="19" t="s">
        <v>8</v>
      </c>
      <c r="B86" s="18" t="s">
        <v>218</v>
      </c>
      <c r="C86" s="18" t="s">
        <v>748</v>
      </c>
      <c r="D86" s="18">
        <v>2017</v>
      </c>
      <c r="E86" s="18">
        <v>9</v>
      </c>
      <c r="F86" s="28">
        <v>43011</v>
      </c>
      <c r="G86" s="28">
        <f t="shared" si="222"/>
        <v>43011</v>
      </c>
      <c r="H86" s="28">
        <f t="shared" si="223"/>
        <v>43027</v>
      </c>
      <c r="I86" s="18">
        <f t="shared" si="187"/>
        <v>16</v>
      </c>
      <c r="J86" s="18" t="s">
        <v>155</v>
      </c>
      <c r="K86" s="22">
        <v>3.048</v>
      </c>
      <c r="L86" s="22">
        <f t="shared" si="224"/>
        <v>0.80769230769230771</v>
      </c>
      <c r="M86" s="22">
        <f t="shared" si="225"/>
        <v>-3.8461538461538436E-2</v>
      </c>
      <c r="N86" s="22"/>
      <c r="O86" s="22">
        <v>4.2201190000000004</v>
      </c>
      <c r="P86" s="22">
        <f>(MAX($O$68:$O$77)-O86)/MAX($O$68:$O$77)</f>
        <v>0.50431032305722434</v>
      </c>
      <c r="Q86" s="22">
        <f t="shared" si="226"/>
        <v>-0.17191917036132831</v>
      </c>
      <c r="R86" s="22"/>
      <c r="S86" s="22">
        <v>53.644799999999996</v>
      </c>
      <c r="T86" s="22">
        <f t="shared" si="227"/>
        <v>0.12437810945273639</v>
      </c>
      <c r="U86" s="22">
        <f t="shared" si="228"/>
        <v>-5.4726368159203898E-2</v>
      </c>
      <c r="V86" s="22"/>
      <c r="W86" s="22">
        <v>113.111261</v>
      </c>
      <c r="X86" s="22">
        <f t="shared" si="229"/>
        <v>0.15439429309006997</v>
      </c>
      <c r="Y86" s="22">
        <f t="shared" si="230"/>
        <v>1.6627072311759084E-2</v>
      </c>
      <c r="Z86" s="22"/>
      <c r="AA86" s="22"/>
      <c r="AB86" s="22">
        <v>21.547668999999999</v>
      </c>
      <c r="AC86" s="22">
        <f t="shared" si="231"/>
        <v>0.39685754257771672</v>
      </c>
      <c r="AD86" s="22">
        <f t="shared" si="232"/>
        <v>3.0309577670353638E-2</v>
      </c>
      <c r="AE86" s="22"/>
      <c r="AF86" s="22">
        <v>5.2750670604215039E-2</v>
      </c>
      <c r="AG86" s="22">
        <f t="shared" si="239"/>
        <v>0.99000316597247162</v>
      </c>
      <c r="AH86" s="22">
        <f t="shared" si="233"/>
        <v>1.1018362139726401E-3</v>
      </c>
      <c r="AI86" s="22"/>
      <c r="AJ86" s="22">
        <v>13.8</v>
      </c>
      <c r="AK86" s="22">
        <f t="shared" si="234"/>
        <v>0.32682926829268288</v>
      </c>
      <c r="AL86" s="22">
        <f t="shared" si="235"/>
        <v>7.3170731707317083E-2</v>
      </c>
      <c r="AM86" s="22"/>
      <c r="AN86" s="22">
        <v>6.11</v>
      </c>
      <c r="AO86" s="22">
        <f t="shared" si="236"/>
        <v>0.32930845225027433</v>
      </c>
      <c r="AP86" s="22">
        <f t="shared" si="237"/>
        <v>4.9396267837541086E-2</v>
      </c>
      <c r="AQ86" s="22"/>
      <c r="AR86" s="18">
        <v>2</v>
      </c>
      <c r="AS86" s="18">
        <v>0</v>
      </c>
      <c r="AT86" s="18">
        <v>27</v>
      </c>
      <c r="AU86" s="18">
        <v>0</v>
      </c>
      <c r="AV86" s="18">
        <f t="shared" si="238"/>
        <v>27</v>
      </c>
      <c r="AW86" s="18"/>
      <c r="AX86" s="18">
        <v>0</v>
      </c>
      <c r="AY86" s="18">
        <f t="shared" si="240"/>
        <v>0</v>
      </c>
      <c r="AZ86" s="22">
        <v>5.18</v>
      </c>
      <c r="BA86" s="22"/>
      <c r="BB86" s="22"/>
      <c r="BC86" s="22">
        <v>5.5984374999999993</v>
      </c>
      <c r="BD86" s="22"/>
      <c r="BE86" s="22"/>
      <c r="BF86" s="22"/>
      <c r="BG86" s="22">
        <v>6.17</v>
      </c>
      <c r="BH86" s="22"/>
      <c r="BI86" s="22"/>
      <c r="BJ86" s="18">
        <v>0</v>
      </c>
      <c r="BK86" s="18">
        <v>7.34</v>
      </c>
      <c r="BL86" s="18"/>
      <c r="BM86" s="18"/>
      <c r="BN86" s="18"/>
      <c r="BO86" s="18"/>
      <c r="BP86" s="22">
        <v>4.5958823529411763</v>
      </c>
      <c r="BQ86" s="22">
        <v>0.79258370367781672</v>
      </c>
      <c r="BR86" s="18"/>
      <c r="BS86" s="22">
        <v>5.5802237413533042</v>
      </c>
      <c r="BT86" s="22">
        <v>0.33334177473388626</v>
      </c>
      <c r="BU86" s="22">
        <v>6.3135294117647058</v>
      </c>
      <c r="BV86" s="22">
        <v>0.37787239016974389</v>
      </c>
      <c r="BW86" s="22">
        <v>13.58</v>
      </c>
      <c r="BX86" s="22">
        <v>15.066041666666672</v>
      </c>
      <c r="BY86" s="22">
        <v>16.920000000000002</v>
      </c>
      <c r="BZ86" s="22">
        <v>15.51310344827586</v>
      </c>
      <c r="CA86" s="22">
        <v>16.920000000000002</v>
      </c>
      <c r="CB86" s="18"/>
      <c r="CC86" s="18"/>
      <c r="CD86" s="18"/>
      <c r="CE86" s="18"/>
      <c r="CF86" s="18"/>
      <c r="CG86" s="18"/>
      <c r="CH86" s="18"/>
      <c r="CI86" s="18"/>
      <c r="CJ86" s="18"/>
      <c r="CK86" s="18"/>
      <c r="CL86" s="18"/>
      <c r="CM86" s="18"/>
      <c r="CN86" s="18"/>
      <c r="CO86" s="18"/>
      <c r="CP86" s="18"/>
      <c r="CQ86" s="18"/>
      <c r="CR86" s="18"/>
      <c r="CS86" s="18"/>
      <c r="CT86" s="18"/>
      <c r="CU86" s="18"/>
      <c r="CV86" s="75">
        <f t="shared" si="188"/>
        <v>0</v>
      </c>
      <c r="CW86" s="75">
        <f t="shared" si="189"/>
        <v>1</v>
      </c>
      <c r="CX86" s="75">
        <f t="shared" si="241"/>
        <v>0</v>
      </c>
      <c r="CY86" s="72">
        <f t="shared" si="190"/>
        <v>0</v>
      </c>
      <c r="CZ86">
        <f t="shared" si="191"/>
        <v>0</v>
      </c>
      <c r="DA86" s="72">
        <f t="shared" si="192"/>
        <v>0</v>
      </c>
      <c r="DB86" s="45">
        <f t="shared" si="193"/>
        <v>0</v>
      </c>
      <c r="DC86" s="72">
        <f t="shared" si="194"/>
        <v>0</v>
      </c>
      <c r="DD86" s="45">
        <f t="shared" si="195"/>
        <v>0</v>
      </c>
      <c r="DE86" s="72">
        <f t="shared" si="196"/>
        <v>0</v>
      </c>
      <c r="DF86" s="72">
        <f t="shared" si="197"/>
        <v>1</v>
      </c>
      <c r="DG86" s="75">
        <f t="shared" si="198"/>
        <v>1</v>
      </c>
      <c r="DH86" s="72">
        <f t="shared" si="242"/>
        <v>0</v>
      </c>
      <c r="DI86" s="72">
        <f t="shared" si="199"/>
        <v>1</v>
      </c>
      <c r="DJ86" s="72">
        <f t="shared" si="200"/>
        <v>0</v>
      </c>
      <c r="DK86" s="72">
        <f t="shared" si="201"/>
        <v>0</v>
      </c>
    </row>
    <row r="87" spans="1:115" x14ac:dyDescent="0.25">
      <c r="A87" s="19" t="s">
        <v>8</v>
      </c>
      <c r="B87" s="18" t="s">
        <v>218</v>
      </c>
      <c r="C87" s="18" t="s">
        <v>748</v>
      </c>
      <c r="D87" s="18">
        <v>2017</v>
      </c>
      <c r="E87" s="18">
        <v>10</v>
      </c>
      <c r="F87" s="28">
        <v>43027</v>
      </c>
      <c r="G87" s="28"/>
      <c r="H87" s="28"/>
      <c r="I87" s="18">
        <f t="shared" si="187"/>
        <v>0</v>
      </c>
      <c r="J87" s="18" t="s">
        <v>155</v>
      </c>
      <c r="K87" s="22">
        <v>2.1335999999999999</v>
      </c>
      <c r="L87" s="22">
        <f t="shared" si="224"/>
        <v>0.86538461538461542</v>
      </c>
      <c r="M87" s="22">
        <f t="shared" si="225"/>
        <v>5.7692307692307709E-2</v>
      </c>
      <c r="N87" s="22"/>
      <c r="O87" s="22">
        <v>3.1517339999999998</v>
      </c>
      <c r="P87" s="22">
        <f>(MAX($O$68:$O$77)-O87)/MAX($O$68:$O$77)</f>
        <v>0.62980143254975474</v>
      </c>
      <c r="Q87" s="22">
        <f t="shared" si="226"/>
        <v>0.12549110949253039</v>
      </c>
      <c r="R87" s="22"/>
      <c r="S87" s="22">
        <v>48.463200000000001</v>
      </c>
      <c r="T87" s="22">
        <f t="shared" si="227"/>
        <v>0.20895522388059701</v>
      </c>
      <c r="U87" s="22">
        <f t="shared" si="228"/>
        <v>8.4577114427860617E-2</v>
      </c>
      <c r="V87" s="22"/>
      <c r="W87" s="22">
        <v>91.18383</v>
      </c>
      <c r="X87" s="22">
        <f t="shared" si="229"/>
        <v>0.3183210376736505</v>
      </c>
      <c r="Y87" s="22">
        <f t="shared" si="230"/>
        <v>0.16392674458358053</v>
      </c>
      <c r="Z87" s="22"/>
      <c r="AA87" s="22"/>
      <c r="AB87" s="22">
        <v>14.417516000000001</v>
      </c>
      <c r="AC87" s="22">
        <f t="shared" si="231"/>
        <v>0.59643820265825098</v>
      </c>
      <c r="AD87" s="22">
        <f t="shared" si="232"/>
        <v>0.19958066008053427</v>
      </c>
      <c r="AE87" s="22"/>
      <c r="AF87" s="22">
        <v>4.9477602771098139E-2</v>
      </c>
      <c r="AG87" s="22">
        <f t="shared" si="239"/>
        <v>0.99062344843549488</v>
      </c>
      <c r="AH87" s="22">
        <f t="shared" si="233"/>
        <v>6.202824630232584E-4</v>
      </c>
      <c r="AI87" s="22"/>
      <c r="AJ87" s="22">
        <v>12.4</v>
      </c>
      <c r="AK87" s="22">
        <f t="shared" si="234"/>
        <v>0.39512195121951216</v>
      </c>
      <c r="AL87" s="22">
        <f t="shared" si="235"/>
        <v>6.8292682926829273E-2</v>
      </c>
      <c r="AM87" s="22"/>
      <c r="AN87" s="22">
        <v>5.33</v>
      </c>
      <c r="AO87" s="22">
        <f t="shared" si="236"/>
        <v>0.41492864983534572</v>
      </c>
      <c r="AP87" s="22">
        <f t="shared" si="237"/>
        <v>8.5620197585071389E-2</v>
      </c>
      <c r="AQ87" s="22"/>
      <c r="AR87" s="18">
        <v>2</v>
      </c>
      <c r="AS87" s="18">
        <v>0</v>
      </c>
      <c r="AT87" s="18">
        <v>28</v>
      </c>
      <c r="AU87" s="18">
        <v>4</v>
      </c>
      <c r="AV87" s="18">
        <f t="shared" si="238"/>
        <v>32</v>
      </c>
      <c r="AW87" s="18"/>
      <c r="AX87" s="18">
        <v>0</v>
      </c>
      <c r="AY87" s="18">
        <f t="shared" si="240"/>
        <v>0</v>
      </c>
      <c r="AZ87" s="22">
        <v>4.7699999999999996</v>
      </c>
      <c r="BA87" s="22"/>
      <c r="BB87" s="22"/>
      <c r="BC87" s="22">
        <v>5.3605</v>
      </c>
      <c r="BD87" s="22"/>
      <c r="BE87" s="22"/>
      <c r="BF87" s="22"/>
      <c r="BG87" s="22">
        <v>6.01</v>
      </c>
      <c r="BH87" s="22"/>
      <c r="BI87" s="22"/>
      <c r="BJ87" s="18"/>
      <c r="BK87" s="18"/>
      <c r="BL87" s="18"/>
      <c r="BM87" s="18"/>
      <c r="BN87" s="18"/>
      <c r="BO87" s="18"/>
      <c r="BP87" s="18"/>
      <c r="BQ87" s="18"/>
      <c r="BR87" s="18"/>
      <c r="BS87" s="18"/>
      <c r="BT87" s="18"/>
      <c r="BU87" s="18"/>
      <c r="BV87" s="18"/>
      <c r="BW87" s="22"/>
      <c r="BX87" s="22"/>
      <c r="BY87" s="22"/>
      <c r="BZ87" s="22"/>
      <c r="CA87" s="22"/>
      <c r="CB87" s="18"/>
      <c r="CC87" s="18"/>
      <c r="CD87" s="18"/>
      <c r="CE87" s="18"/>
      <c r="CF87" s="18"/>
      <c r="CG87" s="18"/>
      <c r="CH87" s="18"/>
      <c r="CI87" s="18"/>
      <c r="CJ87" s="18"/>
      <c r="CK87" s="18"/>
      <c r="CL87" s="18"/>
      <c r="CM87" s="18"/>
      <c r="CN87" s="18"/>
      <c r="CO87" s="18"/>
      <c r="CP87" s="18"/>
      <c r="CQ87" s="18"/>
      <c r="CR87" s="18"/>
      <c r="CS87" s="18"/>
      <c r="CT87" s="18"/>
      <c r="CU87" s="18"/>
      <c r="CV87" s="75">
        <f t="shared" si="188"/>
        <v>1</v>
      </c>
      <c r="CW87" s="75">
        <f t="shared" si="189"/>
        <v>0</v>
      </c>
      <c r="CX87" s="75">
        <f t="shared" si="241"/>
        <v>0</v>
      </c>
      <c r="CY87" s="72">
        <f t="shared" si="190"/>
        <v>0</v>
      </c>
      <c r="CZ87">
        <f t="shared" si="191"/>
        <v>0</v>
      </c>
      <c r="DA87" s="72">
        <f t="shared" si="192"/>
        <v>0</v>
      </c>
      <c r="DB87" s="45">
        <f t="shared" si="193"/>
        <v>0</v>
      </c>
      <c r="DC87" s="72">
        <f t="shared" si="194"/>
        <v>0</v>
      </c>
      <c r="DD87" s="45">
        <f t="shared" si="195"/>
        <v>0</v>
      </c>
      <c r="DE87" s="72">
        <f t="shared" si="196"/>
        <v>0</v>
      </c>
      <c r="DF87" s="72">
        <f t="shared" si="197"/>
        <v>0</v>
      </c>
      <c r="DG87" s="75">
        <f t="shared" si="198"/>
        <v>1</v>
      </c>
      <c r="DH87" s="72">
        <f t="shared" si="242"/>
        <v>0</v>
      </c>
      <c r="DI87" s="72">
        <f t="shared" si="199"/>
        <v>1</v>
      </c>
      <c r="DJ87" s="72">
        <f t="shared" si="200"/>
        <v>0</v>
      </c>
      <c r="DK87" s="72">
        <f t="shared" si="201"/>
        <v>1</v>
      </c>
    </row>
    <row r="88" spans="1:115" x14ac:dyDescent="0.25">
      <c r="A88" s="16" t="s">
        <v>9</v>
      </c>
      <c r="B88" s="34" t="s">
        <v>219</v>
      </c>
      <c r="C88" s="34" t="s">
        <v>748</v>
      </c>
      <c r="D88" s="34">
        <v>2017</v>
      </c>
      <c r="E88" s="34">
        <v>1</v>
      </c>
      <c r="F88" s="35">
        <v>42899</v>
      </c>
      <c r="G88" s="35">
        <f t="shared" ref="G88:G96" si="243">F88</f>
        <v>42899</v>
      </c>
      <c r="H88" s="35">
        <f t="shared" ref="H88:H96" si="244">F89</f>
        <v>42913</v>
      </c>
      <c r="I88" s="38">
        <f t="shared" si="187"/>
        <v>14</v>
      </c>
      <c r="J88" s="34"/>
      <c r="K88" s="36">
        <v>12.4968</v>
      </c>
      <c r="L88" s="36"/>
      <c r="M88" s="36"/>
      <c r="N88" s="36">
        <f>MIN(K88:K97)</f>
        <v>0</v>
      </c>
      <c r="O88" s="36">
        <v>36.183860000000003</v>
      </c>
      <c r="P88" s="36"/>
      <c r="Q88" s="36"/>
      <c r="R88" s="36">
        <f>MIN(O88:O97)</f>
        <v>0</v>
      </c>
      <c r="S88" s="36">
        <v>72.847200000000001</v>
      </c>
      <c r="T88" s="36"/>
      <c r="U88" s="36"/>
      <c r="V88" s="36">
        <f>MIN(S88:S97)</f>
        <v>58.216799999999999</v>
      </c>
      <c r="W88" s="36">
        <v>85.817984999999993</v>
      </c>
      <c r="X88" s="36"/>
      <c r="Y88" s="36"/>
      <c r="Z88" s="36">
        <f>MIN(W88:W97)</f>
        <v>66.500432000000004</v>
      </c>
      <c r="AA88" s="36"/>
      <c r="AB88" s="36">
        <v>26.582346999999999</v>
      </c>
      <c r="AC88" s="36"/>
      <c r="AD88" s="36"/>
      <c r="AE88" s="36">
        <f>MIN(AB88:AB97)</f>
        <v>15.455347</v>
      </c>
      <c r="AF88" s="36">
        <v>5.3303362313252842</v>
      </c>
      <c r="AG88" s="36"/>
      <c r="AH88" s="36"/>
      <c r="AI88" s="36"/>
      <c r="AJ88" s="36">
        <v>16.899999999999999</v>
      </c>
      <c r="AK88" s="36"/>
      <c r="AL88" s="36"/>
      <c r="AM88" s="36">
        <f>MAX(AJ88:AJ97)</f>
        <v>20.7</v>
      </c>
      <c r="AN88" s="36">
        <v>9</v>
      </c>
      <c r="AO88" s="36"/>
      <c r="AP88" s="36"/>
      <c r="AQ88" s="36">
        <f>MIN(AN88:AN97)</f>
        <v>1.4</v>
      </c>
      <c r="AR88" s="34">
        <v>2</v>
      </c>
      <c r="AS88" s="34"/>
      <c r="AT88" s="34"/>
      <c r="AU88" s="34"/>
      <c r="AV88" s="34"/>
      <c r="AW88" s="34"/>
      <c r="AX88" s="38">
        <v>0</v>
      </c>
      <c r="AY88" s="34">
        <f>AX88</f>
        <v>0</v>
      </c>
      <c r="AZ88" s="36">
        <v>8.08</v>
      </c>
      <c r="BA88" s="36"/>
      <c r="BB88" s="36"/>
      <c r="BC88" s="36">
        <v>8.418571428571429</v>
      </c>
      <c r="BD88" s="36"/>
      <c r="BE88" s="36"/>
      <c r="BF88" s="36"/>
      <c r="BG88" s="36">
        <v>9</v>
      </c>
      <c r="BH88" s="36"/>
      <c r="BI88" s="36"/>
      <c r="BJ88" s="34">
        <v>6.97</v>
      </c>
      <c r="BK88" s="34">
        <v>9</v>
      </c>
      <c r="BL88" s="34"/>
      <c r="BM88" s="34"/>
      <c r="BN88" s="34"/>
      <c r="BO88" s="34"/>
      <c r="BP88" s="36">
        <v>7.3719999999999999</v>
      </c>
      <c r="BQ88" s="36">
        <v>0.33184735446687941</v>
      </c>
      <c r="BR88" s="34"/>
      <c r="BS88" s="36">
        <v>7.859920442908348</v>
      </c>
      <c r="BT88" s="36">
        <v>0.3068974211969922</v>
      </c>
      <c r="BU88" s="36">
        <v>8.4906666666666659</v>
      </c>
      <c r="BV88" s="36">
        <v>0.27812387328111349</v>
      </c>
      <c r="BW88" s="36">
        <v>16.46</v>
      </c>
      <c r="BX88" s="36">
        <v>17.705714285714286</v>
      </c>
      <c r="BY88" s="36">
        <v>18.579999999999998</v>
      </c>
      <c r="BZ88" s="36">
        <v>20.821458333333336</v>
      </c>
      <c r="CA88" s="36">
        <v>23.08</v>
      </c>
      <c r="CB88" s="34"/>
      <c r="CC88" s="34"/>
      <c r="CD88" s="34"/>
      <c r="CE88" s="34"/>
      <c r="CF88" s="34"/>
      <c r="CG88" s="34"/>
      <c r="CH88" s="34"/>
      <c r="CI88" s="34"/>
      <c r="CJ88" s="34"/>
      <c r="CK88" s="34"/>
      <c r="CL88" s="34"/>
      <c r="CM88" s="34"/>
      <c r="CN88" s="34"/>
      <c r="CO88" s="34"/>
      <c r="CP88" s="34"/>
      <c r="CQ88" s="34"/>
      <c r="CR88" s="34"/>
      <c r="CS88" s="34"/>
      <c r="CT88" s="34"/>
      <c r="CU88" s="34"/>
      <c r="CV88" s="75">
        <f t="shared" si="188"/>
        <v>0</v>
      </c>
      <c r="CW88" s="75">
        <f t="shared" si="189"/>
        <v>1</v>
      </c>
      <c r="CX88" s="75">
        <f t="shared" si="241"/>
        <v>1</v>
      </c>
      <c r="CY88" s="72">
        <f t="shared" si="190"/>
        <v>1</v>
      </c>
      <c r="CZ88">
        <f t="shared" si="191"/>
        <v>0</v>
      </c>
      <c r="DA88" s="72">
        <f t="shared" si="192"/>
        <v>1</v>
      </c>
      <c r="DB88" s="45">
        <f t="shared" si="193"/>
        <v>0</v>
      </c>
      <c r="DC88" s="72">
        <f t="shared" si="194"/>
        <v>1</v>
      </c>
      <c r="DD88" s="45">
        <f t="shared" si="195"/>
        <v>0</v>
      </c>
      <c r="DE88" s="72">
        <f t="shared" si="196"/>
        <v>0</v>
      </c>
      <c r="DF88" s="72">
        <f t="shared" si="197"/>
        <v>0</v>
      </c>
      <c r="DG88" s="75">
        <f t="shared" si="198"/>
        <v>0</v>
      </c>
      <c r="DH88" s="72">
        <f t="shared" si="242"/>
        <v>0</v>
      </c>
      <c r="DI88" s="72">
        <f t="shared" si="199"/>
        <v>0</v>
      </c>
      <c r="DJ88" s="72">
        <f t="shared" si="200"/>
        <v>0</v>
      </c>
      <c r="DK88" s="72">
        <f t="shared" si="201"/>
        <v>0</v>
      </c>
    </row>
    <row r="89" spans="1:115" x14ac:dyDescent="0.25">
      <c r="A89" s="15" t="s">
        <v>9</v>
      </c>
      <c r="B89" t="s">
        <v>219</v>
      </c>
      <c r="C89" t="s">
        <v>748</v>
      </c>
      <c r="D89">
        <v>2017</v>
      </c>
      <c r="E89">
        <v>2</v>
      </c>
      <c r="F89" s="29">
        <v>42913</v>
      </c>
      <c r="G89" s="29">
        <f t="shared" si="243"/>
        <v>42913</v>
      </c>
      <c r="H89" s="29">
        <f t="shared" si="244"/>
        <v>42929</v>
      </c>
      <c r="I89" s="39">
        <f t="shared" si="187"/>
        <v>16</v>
      </c>
      <c r="J89" t="s">
        <v>154</v>
      </c>
      <c r="K89" s="4">
        <v>9.4488000000000003</v>
      </c>
      <c r="L89" s="4">
        <f t="shared" ref="L89:L97" si="245">($K$88-K89)/MAX($K$88:$K$97)</f>
        <v>0.24390243902439024</v>
      </c>
      <c r="M89" s="4">
        <f t="shared" ref="M89:M97" si="246">L89-L88</f>
        <v>0.24390243902439024</v>
      </c>
      <c r="O89" s="4">
        <v>34.686261999999999</v>
      </c>
      <c r="P89" s="4">
        <f t="shared" ref="P89:P97" si="247">(MAX($O$88:$O$97)-O89)/MAX($O$88:$O$97)</f>
        <v>4.1388563851396824E-2</v>
      </c>
      <c r="Q89" s="4">
        <f t="shared" ref="Q89:Q97" si="248">P89-P88</f>
        <v>4.1388563851396824E-2</v>
      </c>
      <c r="S89" s="4">
        <v>68.884799999999998</v>
      </c>
      <c r="T89" s="4">
        <f t="shared" ref="T89:T97" si="249">(MAX($S$88:$S$97)-S89)/MAX($S$88:$S$97)</f>
        <v>5.4393305439330575E-2</v>
      </c>
      <c r="U89" s="4">
        <f t="shared" ref="U89:U97" si="250">T89-T88</f>
        <v>5.4393305439330575E-2</v>
      </c>
      <c r="W89" s="4">
        <v>81.355157000000005</v>
      </c>
      <c r="X89" s="4">
        <f t="shared" ref="X89:X97" si="251">(MAX($W$88:$W$97)-W89)/MAX($W$88:$W$97)</f>
        <v>5.2003411639180153E-2</v>
      </c>
      <c r="Y89" s="4">
        <f t="shared" ref="Y89:Y97" si="252">X89-X88</f>
        <v>5.2003411639180153E-2</v>
      </c>
      <c r="AB89" s="4">
        <v>23.619163</v>
      </c>
      <c r="AC89" s="4">
        <f t="shared" ref="AC89:AC97" si="253">(MAX($AB$88:$AB$97)-AB89)/MAX($AB$88:$AB$97)</f>
        <v>0.11147187266797767</v>
      </c>
      <c r="AD89" s="4">
        <f t="shared" ref="AD89:AD97" si="254">AC89-AC88</f>
        <v>0.11147187266797767</v>
      </c>
      <c r="AF89" s="4">
        <v>3.2698775190136238</v>
      </c>
      <c r="AG89" s="4">
        <f>(MAX($AF$88:$AF$97)-AF89)/MAX($AF$88:$AF$97)</f>
        <v>0.38655323471018027</v>
      </c>
      <c r="AH89" s="4">
        <f t="shared" si="233"/>
        <v>0.38655323471018027</v>
      </c>
      <c r="AJ89" s="4">
        <v>20.7</v>
      </c>
      <c r="AK89" s="4">
        <f t="shared" ref="AK89:AK97" si="255">(MAX($AJ$88:$AJ$97)-AJ89)/MAX($AJ$88:$AJ$97)</f>
        <v>0</v>
      </c>
      <c r="AL89" s="4">
        <f t="shared" ref="AL89:AL97" si="256">AK89-AK88</f>
        <v>0</v>
      </c>
      <c r="AN89" s="4">
        <v>8.59</v>
      </c>
      <c r="AO89" s="4">
        <f t="shared" ref="AO89:AO97" si="257">(MAX($AN$88:$AN$97)-AN89)/MAX($AN$88:$AN$97)</f>
        <v>4.5555555555555571E-2</v>
      </c>
      <c r="AP89" s="4">
        <f t="shared" ref="AP89:AP97" si="258">AO89-AO88</f>
        <v>4.5555555555555571E-2</v>
      </c>
      <c r="AR89">
        <v>2</v>
      </c>
      <c r="AS89">
        <v>4</v>
      </c>
      <c r="AT89">
        <v>38</v>
      </c>
      <c r="AU89">
        <v>0</v>
      </c>
      <c r="AV89">
        <f t="shared" ref="AV89:AV97" si="259">SUM(AS89,AT89,AU89)</f>
        <v>42</v>
      </c>
      <c r="AX89" s="39">
        <v>0</v>
      </c>
      <c r="AY89">
        <f>AX89+AX88</f>
        <v>0</v>
      </c>
      <c r="AZ89" s="4">
        <v>7.53</v>
      </c>
      <c r="BC89" s="4">
        <v>8.0070833333333287</v>
      </c>
      <c r="BG89" s="4">
        <v>8.67</v>
      </c>
      <c r="BJ89">
        <v>6.88</v>
      </c>
      <c r="BK89">
        <v>8.9499999999999993</v>
      </c>
      <c r="BP89" s="4">
        <v>7.3147058823529401</v>
      </c>
      <c r="BQ89" s="4">
        <v>0.23195125367853694</v>
      </c>
      <c r="BS89" s="4">
        <v>7.9180497339310056</v>
      </c>
      <c r="BT89" s="4">
        <v>0.19297581616420945</v>
      </c>
      <c r="BU89" s="4">
        <v>8.7005882352941182</v>
      </c>
      <c r="BV89" s="4">
        <v>0.23081621383142462</v>
      </c>
      <c r="BW89" s="4">
        <v>17.12</v>
      </c>
      <c r="BX89" s="4">
        <v>18.669583333333339</v>
      </c>
      <c r="BY89" s="4">
        <v>20.68</v>
      </c>
      <c r="BZ89" s="4">
        <v>19.928235294117645</v>
      </c>
      <c r="CA89" s="4">
        <v>21.4</v>
      </c>
      <c r="CV89" s="75">
        <f t="shared" si="188"/>
        <v>0</v>
      </c>
      <c r="CW89" s="75">
        <f t="shared" si="189"/>
        <v>1</v>
      </c>
      <c r="CX89" s="75">
        <f t="shared" si="241"/>
        <v>1</v>
      </c>
      <c r="CY89" s="72">
        <f t="shared" si="190"/>
        <v>1</v>
      </c>
      <c r="CZ89">
        <f t="shared" si="191"/>
        <v>0</v>
      </c>
      <c r="DA89" s="72">
        <f t="shared" si="192"/>
        <v>1</v>
      </c>
      <c r="DB89" s="45">
        <f t="shared" si="193"/>
        <v>0</v>
      </c>
      <c r="DC89" s="72">
        <f t="shared" si="194"/>
        <v>1</v>
      </c>
      <c r="DD89" s="45">
        <f t="shared" si="195"/>
        <v>0</v>
      </c>
      <c r="DE89" s="72">
        <f t="shared" si="196"/>
        <v>0</v>
      </c>
      <c r="DF89" s="72">
        <f t="shared" si="197"/>
        <v>0</v>
      </c>
      <c r="DG89" s="75">
        <f t="shared" si="198"/>
        <v>0</v>
      </c>
      <c r="DH89" s="72">
        <f t="shared" si="242"/>
        <v>0</v>
      </c>
      <c r="DI89" s="72">
        <f t="shared" si="199"/>
        <v>0</v>
      </c>
      <c r="DJ89" s="72">
        <f t="shared" si="200"/>
        <v>0</v>
      </c>
      <c r="DK89" s="72">
        <f t="shared" si="201"/>
        <v>0</v>
      </c>
    </row>
    <row r="90" spans="1:115" x14ac:dyDescent="0.25">
      <c r="A90" s="15" t="s">
        <v>9</v>
      </c>
      <c r="B90" t="s">
        <v>219</v>
      </c>
      <c r="C90" t="s">
        <v>748</v>
      </c>
      <c r="D90">
        <v>2017</v>
      </c>
      <c r="E90">
        <v>3</v>
      </c>
      <c r="F90" s="29">
        <v>42929</v>
      </c>
      <c r="G90" s="29">
        <f t="shared" si="243"/>
        <v>42929</v>
      </c>
      <c r="H90" s="29">
        <f t="shared" si="244"/>
        <v>42943</v>
      </c>
      <c r="I90" s="39">
        <f t="shared" si="187"/>
        <v>14</v>
      </c>
      <c r="J90" t="s">
        <v>154</v>
      </c>
      <c r="K90" s="4">
        <v>6.7055999999999996</v>
      </c>
      <c r="L90" s="4">
        <f t="shared" si="245"/>
        <v>0.46341463414634149</v>
      </c>
      <c r="M90" s="4">
        <f t="shared" si="246"/>
        <v>0.21951219512195125</v>
      </c>
      <c r="O90" s="4">
        <v>11.783816</v>
      </c>
      <c r="P90" s="4">
        <f t="shared" si="247"/>
        <v>0.67433502119453259</v>
      </c>
      <c r="Q90" s="4">
        <f t="shared" si="248"/>
        <v>0.63294645734313582</v>
      </c>
      <c r="S90" s="4">
        <v>66.141599999999997</v>
      </c>
      <c r="T90" s="4">
        <f t="shared" si="249"/>
        <v>9.205020920502098E-2</v>
      </c>
      <c r="U90" s="4">
        <f t="shared" si="250"/>
        <v>3.7656903765690405E-2</v>
      </c>
      <c r="W90" s="4">
        <v>78.721356999999998</v>
      </c>
      <c r="X90" s="4">
        <f t="shared" si="251"/>
        <v>8.2693948127539885E-2</v>
      </c>
      <c r="Y90" s="4">
        <f t="shared" si="252"/>
        <v>3.0690536488359732E-2</v>
      </c>
      <c r="AB90" s="4">
        <v>20.755018</v>
      </c>
      <c r="AC90" s="4">
        <f t="shared" si="253"/>
        <v>0.21921800208235936</v>
      </c>
      <c r="AD90" s="4">
        <f t="shared" si="254"/>
        <v>0.10774612941438169</v>
      </c>
      <c r="AF90" s="4">
        <v>1.6174421770862861</v>
      </c>
      <c r="AG90" s="4">
        <f t="shared" ref="AG90:AG97" si="260">(MAX($AF$88:$AF$97)-AF90)/MAX($AF$88:$AF$97)</f>
        <v>0.69655907115560312</v>
      </c>
      <c r="AH90" s="4">
        <f t="shared" si="233"/>
        <v>0.31000583644542284</v>
      </c>
      <c r="AJ90" s="4">
        <v>17.3</v>
      </c>
      <c r="AK90" s="4">
        <f t="shared" si="255"/>
        <v>0.16425120772946852</v>
      </c>
      <c r="AL90" s="4">
        <f t="shared" si="256"/>
        <v>0.16425120772946852</v>
      </c>
      <c r="AN90" s="4">
        <v>8.1999999999999993</v>
      </c>
      <c r="AO90" s="4">
        <f t="shared" si="257"/>
        <v>8.8888888888888962E-2</v>
      </c>
      <c r="AP90" s="4">
        <f t="shared" si="258"/>
        <v>4.333333333333339E-2</v>
      </c>
      <c r="AR90">
        <v>2</v>
      </c>
      <c r="AS90">
        <v>6</v>
      </c>
      <c r="AT90">
        <v>39</v>
      </c>
      <c r="AU90">
        <v>4</v>
      </c>
      <c r="AV90">
        <f t="shared" si="259"/>
        <v>49</v>
      </c>
      <c r="AX90" s="39">
        <v>0</v>
      </c>
      <c r="AY90">
        <f t="shared" ref="AY90:AY96" si="261">AX90+AX89</f>
        <v>0</v>
      </c>
      <c r="AZ90" s="4">
        <v>7.4</v>
      </c>
      <c r="BC90" s="4">
        <v>7.9539583333333326</v>
      </c>
      <c r="BG90" s="4">
        <v>8.68</v>
      </c>
      <c r="BJ90">
        <v>6.1</v>
      </c>
      <c r="BK90">
        <v>8.68</v>
      </c>
      <c r="BP90" s="4">
        <v>6.6846666666666676</v>
      </c>
      <c r="BQ90" s="4">
        <v>0.35584391084981193</v>
      </c>
      <c r="BS90" s="4">
        <v>7.2074452146690531</v>
      </c>
      <c r="BT90" s="4">
        <v>0.44164182778259892</v>
      </c>
      <c r="BU90" s="4">
        <v>7.810666666666668</v>
      </c>
      <c r="BV90" s="4">
        <v>0.49368636017437445</v>
      </c>
      <c r="BW90" s="4">
        <v>16.8</v>
      </c>
      <c r="BX90" s="4">
        <v>18.329999999999995</v>
      </c>
      <c r="BY90" s="4">
        <v>20.260000000000002</v>
      </c>
      <c r="BZ90" s="4">
        <v>19.943333333333335</v>
      </c>
      <c r="CA90" s="4">
        <v>21.86</v>
      </c>
      <c r="CV90" s="75">
        <f t="shared" si="188"/>
        <v>0</v>
      </c>
      <c r="CW90" s="75">
        <f t="shared" si="189"/>
        <v>1</v>
      </c>
      <c r="CX90" s="75">
        <f t="shared" si="241"/>
        <v>1</v>
      </c>
      <c r="CY90" s="72">
        <f t="shared" si="190"/>
        <v>1</v>
      </c>
      <c r="CZ90">
        <f t="shared" si="191"/>
        <v>0</v>
      </c>
      <c r="DA90" s="72">
        <f t="shared" si="192"/>
        <v>1</v>
      </c>
      <c r="DB90" s="45">
        <f t="shared" si="193"/>
        <v>0</v>
      </c>
      <c r="DC90" s="72">
        <f t="shared" si="194"/>
        <v>1</v>
      </c>
      <c r="DD90" s="45">
        <f t="shared" si="195"/>
        <v>0</v>
      </c>
      <c r="DE90" s="72">
        <f t="shared" si="196"/>
        <v>0</v>
      </c>
      <c r="DF90" s="72">
        <f t="shared" si="197"/>
        <v>0</v>
      </c>
      <c r="DG90" s="75">
        <f t="shared" si="198"/>
        <v>0</v>
      </c>
      <c r="DH90" s="72">
        <f t="shared" si="242"/>
        <v>0</v>
      </c>
      <c r="DI90" s="72">
        <f t="shared" si="199"/>
        <v>0</v>
      </c>
      <c r="DJ90" s="72">
        <f t="shared" si="200"/>
        <v>0</v>
      </c>
      <c r="DK90" s="72">
        <f t="shared" si="201"/>
        <v>0</v>
      </c>
    </row>
    <row r="91" spans="1:115" x14ac:dyDescent="0.25">
      <c r="A91" s="15" t="s">
        <v>9</v>
      </c>
      <c r="B91" t="s">
        <v>219</v>
      </c>
      <c r="C91" t="s">
        <v>748</v>
      </c>
      <c r="D91">
        <v>2017</v>
      </c>
      <c r="E91">
        <v>4</v>
      </c>
      <c r="F91" s="29">
        <v>42943</v>
      </c>
      <c r="G91" s="29">
        <f t="shared" si="243"/>
        <v>42943</v>
      </c>
      <c r="H91" s="29">
        <f t="shared" si="244"/>
        <v>42957</v>
      </c>
      <c r="I91" s="39">
        <f t="shared" si="187"/>
        <v>14</v>
      </c>
      <c r="J91" t="s">
        <v>154</v>
      </c>
      <c r="K91" s="4">
        <v>6.1</v>
      </c>
      <c r="L91" s="4">
        <f t="shared" si="245"/>
        <v>0.51187504001024264</v>
      </c>
      <c r="M91" s="4">
        <f t="shared" si="246"/>
        <v>4.8460405863901157E-2</v>
      </c>
      <c r="O91" s="4">
        <v>28.599257999999999</v>
      </c>
      <c r="P91" s="4">
        <f t="shared" si="247"/>
        <v>0.20961284948593112</v>
      </c>
      <c r="Q91" s="4">
        <f t="shared" si="248"/>
        <v>-0.46472217170860147</v>
      </c>
      <c r="S91" s="4">
        <v>64.007999999999996</v>
      </c>
      <c r="T91" s="4">
        <f t="shared" si="249"/>
        <v>0.12133891213389128</v>
      </c>
      <c r="U91" s="4">
        <f t="shared" si="250"/>
        <v>2.92887029288703E-2</v>
      </c>
      <c r="W91" s="4">
        <v>78.136067999999995</v>
      </c>
      <c r="X91" s="4">
        <f t="shared" si="251"/>
        <v>8.9514068641905295E-2</v>
      </c>
      <c r="Y91" s="4">
        <f t="shared" si="252"/>
        <v>6.8201205143654103E-3</v>
      </c>
      <c r="AB91" s="4">
        <v>19.677842999999999</v>
      </c>
      <c r="AC91" s="4">
        <f t="shared" si="253"/>
        <v>0.25974019525063002</v>
      </c>
      <c r="AD91" s="4">
        <f t="shared" si="254"/>
        <v>4.0522193168270659E-2</v>
      </c>
      <c r="AF91" s="4">
        <v>0.8114281057200633</v>
      </c>
      <c r="AG91" s="4">
        <f t="shared" si="260"/>
        <v>0.84777168446683193</v>
      </c>
      <c r="AH91" s="4">
        <f t="shared" si="233"/>
        <v>0.15121261331122882</v>
      </c>
      <c r="AJ91" s="4">
        <v>17.3</v>
      </c>
      <c r="AK91" s="4">
        <f t="shared" si="255"/>
        <v>0.16425120772946852</v>
      </c>
      <c r="AL91" s="4">
        <f t="shared" si="256"/>
        <v>0</v>
      </c>
      <c r="AN91" s="4">
        <v>7.14</v>
      </c>
      <c r="AO91" s="4">
        <f t="shared" si="257"/>
        <v>0.20666666666666669</v>
      </c>
      <c r="AP91" s="4">
        <f t="shared" si="258"/>
        <v>0.11777777777777773</v>
      </c>
      <c r="AR91">
        <v>1</v>
      </c>
      <c r="AS91">
        <v>2</v>
      </c>
      <c r="AT91">
        <v>20</v>
      </c>
      <c r="AU91">
        <v>0</v>
      </c>
      <c r="AV91">
        <f t="shared" si="259"/>
        <v>22</v>
      </c>
      <c r="AX91" s="39">
        <v>0</v>
      </c>
      <c r="AY91">
        <f t="shared" si="261"/>
        <v>0</v>
      </c>
      <c r="AZ91" s="4">
        <v>6.53</v>
      </c>
      <c r="BC91" s="4">
        <v>6.9662499999999996</v>
      </c>
      <c r="BG91" s="4">
        <v>7.46</v>
      </c>
      <c r="BJ91">
        <v>5.7</v>
      </c>
      <c r="BK91">
        <v>7.46</v>
      </c>
      <c r="BP91" s="4">
        <v>6.0713333333333317</v>
      </c>
      <c r="BQ91" s="4">
        <v>0.29170456896585556</v>
      </c>
      <c r="BS91" s="4">
        <v>6.4943461892399199</v>
      </c>
      <c r="BT91" s="4">
        <v>0.34173359925122615</v>
      </c>
      <c r="BU91" s="4">
        <v>7.0066666666666686</v>
      </c>
      <c r="BV91" s="4">
        <v>0.37497851790321135</v>
      </c>
      <c r="BW91" s="4">
        <v>16.98</v>
      </c>
      <c r="BX91" s="4">
        <v>18.471875000000001</v>
      </c>
      <c r="BY91" s="4">
        <v>20.34</v>
      </c>
      <c r="BZ91" s="4">
        <v>19.264528301886791</v>
      </c>
      <c r="CA91" s="4">
        <v>20.38</v>
      </c>
      <c r="CV91" s="75">
        <f t="shared" si="188"/>
        <v>0</v>
      </c>
      <c r="CW91" s="75">
        <f t="shared" si="189"/>
        <v>1</v>
      </c>
      <c r="CX91" s="75">
        <f t="shared" si="241"/>
        <v>1</v>
      </c>
      <c r="CY91" s="72">
        <f t="shared" si="190"/>
        <v>1</v>
      </c>
      <c r="CZ91">
        <f t="shared" si="191"/>
        <v>0</v>
      </c>
      <c r="DA91" s="72">
        <f t="shared" si="192"/>
        <v>1</v>
      </c>
      <c r="DB91" s="45">
        <f t="shared" si="193"/>
        <v>0</v>
      </c>
      <c r="DC91" s="72">
        <f t="shared" si="194"/>
        <v>1</v>
      </c>
      <c r="DD91" s="45">
        <f t="shared" si="195"/>
        <v>0</v>
      </c>
      <c r="DE91" s="72">
        <f t="shared" si="196"/>
        <v>0</v>
      </c>
      <c r="DF91" s="72">
        <f t="shared" si="197"/>
        <v>0</v>
      </c>
      <c r="DG91" s="75">
        <f t="shared" si="198"/>
        <v>0</v>
      </c>
      <c r="DH91" s="72">
        <f t="shared" si="242"/>
        <v>0</v>
      </c>
      <c r="DI91" s="72">
        <f t="shared" si="199"/>
        <v>0</v>
      </c>
      <c r="DJ91" s="72">
        <f t="shared" si="200"/>
        <v>0</v>
      </c>
      <c r="DK91" s="72">
        <f t="shared" si="201"/>
        <v>0</v>
      </c>
    </row>
    <row r="92" spans="1:115" x14ac:dyDescent="0.25">
      <c r="A92" s="15" t="s">
        <v>9</v>
      </c>
      <c r="B92" t="s">
        <v>219</v>
      </c>
      <c r="C92" t="s">
        <v>748</v>
      </c>
      <c r="D92">
        <v>2017</v>
      </c>
      <c r="E92">
        <v>5</v>
      </c>
      <c r="F92" s="29">
        <v>42957</v>
      </c>
      <c r="G92" s="29">
        <f t="shared" si="243"/>
        <v>42957</v>
      </c>
      <c r="H92" s="29">
        <f t="shared" si="244"/>
        <v>42971</v>
      </c>
      <c r="I92" s="39">
        <f t="shared" si="187"/>
        <v>14</v>
      </c>
      <c r="J92" t="s">
        <v>154</v>
      </c>
      <c r="K92" s="4">
        <v>4.8768000000000002</v>
      </c>
      <c r="L92" s="4">
        <f t="shared" si="245"/>
        <v>0.6097560975609756</v>
      </c>
      <c r="M92" s="4">
        <f t="shared" si="246"/>
        <v>9.7881057550732953E-2</v>
      </c>
      <c r="O92" s="4">
        <v>30.048544</v>
      </c>
      <c r="P92" s="4">
        <f t="shared" si="247"/>
        <v>0.16955946656879622</v>
      </c>
      <c r="Q92" s="4">
        <f t="shared" si="248"/>
        <v>-4.0053382917134894E-2</v>
      </c>
      <c r="S92" s="4">
        <v>62.484000000000002</v>
      </c>
      <c r="T92" s="4">
        <f t="shared" si="249"/>
        <v>0.14225941422594141</v>
      </c>
      <c r="U92" s="4">
        <f t="shared" si="250"/>
        <v>2.0920502092050125E-2</v>
      </c>
      <c r="W92" s="4">
        <v>77.111812999999998</v>
      </c>
      <c r="X92" s="4">
        <f t="shared" si="251"/>
        <v>0.10144927080261784</v>
      </c>
      <c r="Y92" s="4">
        <f t="shared" si="252"/>
        <v>1.1935202160712546E-2</v>
      </c>
      <c r="AB92" s="4">
        <v>19.184856</v>
      </c>
      <c r="AC92" s="4">
        <f t="shared" si="253"/>
        <v>0.2782858488755714</v>
      </c>
      <c r="AD92" s="4">
        <f t="shared" si="254"/>
        <v>1.8545653624941372E-2</v>
      </c>
      <c r="AF92" s="4">
        <v>0.3212944873676189</v>
      </c>
      <c r="AG92" s="4">
        <f t="shared" si="260"/>
        <v>0.93972341078984134</v>
      </c>
      <c r="AH92" s="4">
        <f t="shared" si="233"/>
        <v>9.1951726323009408E-2</v>
      </c>
      <c r="AJ92" s="4">
        <v>17.600000000000001</v>
      </c>
      <c r="AK92" s="4">
        <f t="shared" si="255"/>
        <v>0.14975845410628011</v>
      </c>
      <c r="AL92" s="4">
        <f t="shared" si="256"/>
        <v>-1.4492753623188415E-2</v>
      </c>
      <c r="AN92" s="4">
        <v>6.09</v>
      </c>
      <c r="AO92" s="4">
        <f t="shared" si="257"/>
        <v>0.32333333333333336</v>
      </c>
      <c r="AP92" s="4">
        <f t="shared" si="258"/>
        <v>0.11666666666666667</v>
      </c>
      <c r="AR92">
        <v>2</v>
      </c>
      <c r="AS92">
        <v>6</v>
      </c>
      <c r="AT92">
        <v>39</v>
      </c>
      <c r="AU92">
        <v>3</v>
      </c>
      <c r="AV92">
        <f t="shared" si="259"/>
        <v>48</v>
      </c>
      <c r="AX92" s="39">
        <v>0</v>
      </c>
      <c r="AY92">
        <f t="shared" si="261"/>
        <v>0</v>
      </c>
      <c r="AZ92" s="4">
        <v>5.7</v>
      </c>
      <c r="BC92" s="4">
        <v>5.9137499999999994</v>
      </c>
      <c r="BG92" s="4">
        <v>6.14</v>
      </c>
      <c r="BJ92">
        <v>4</v>
      </c>
      <c r="BK92">
        <v>6.18</v>
      </c>
      <c r="BP92" s="4">
        <v>4.5566666666666684</v>
      </c>
      <c r="BQ92" s="4">
        <v>0.48359303367832823</v>
      </c>
      <c r="BS92" s="4">
        <v>5.2920893669785745</v>
      </c>
      <c r="BT92" s="4">
        <v>0.26610650345426579</v>
      </c>
      <c r="BU92" s="4">
        <v>5.9313333333333329</v>
      </c>
      <c r="BV92" s="4">
        <v>0.22712306991780662</v>
      </c>
      <c r="BW92" s="4">
        <v>17.5</v>
      </c>
      <c r="BX92" s="4">
        <v>18.270833333333332</v>
      </c>
      <c r="BY92" s="4">
        <v>19.32</v>
      </c>
      <c r="BZ92" s="4">
        <v>18.653584905660381</v>
      </c>
      <c r="CA92" s="4">
        <v>19.36</v>
      </c>
      <c r="CV92" s="75">
        <f t="shared" si="188"/>
        <v>0</v>
      </c>
      <c r="CW92" s="75">
        <f t="shared" si="189"/>
        <v>1</v>
      </c>
      <c r="CX92" s="75">
        <f t="shared" si="241"/>
        <v>0</v>
      </c>
      <c r="CY92" s="72">
        <f t="shared" si="190"/>
        <v>0</v>
      </c>
      <c r="CZ92">
        <f t="shared" si="191"/>
        <v>0</v>
      </c>
      <c r="DA92" s="72">
        <f t="shared" si="192"/>
        <v>0</v>
      </c>
      <c r="DB92" s="45">
        <f t="shared" si="193"/>
        <v>0</v>
      </c>
      <c r="DC92" s="72">
        <f t="shared" si="194"/>
        <v>0</v>
      </c>
      <c r="DD92" s="45">
        <f t="shared" si="195"/>
        <v>0</v>
      </c>
      <c r="DE92" s="72">
        <f t="shared" si="196"/>
        <v>0</v>
      </c>
      <c r="DF92" s="72">
        <f t="shared" si="197"/>
        <v>1</v>
      </c>
      <c r="DG92" s="75">
        <f t="shared" si="198"/>
        <v>1</v>
      </c>
      <c r="DH92" s="72">
        <f t="shared" si="242"/>
        <v>0</v>
      </c>
      <c r="DI92" s="72">
        <f t="shared" si="199"/>
        <v>1</v>
      </c>
      <c r="DJ92" s="72">
        <f t="shared" si="200"/>
        <v>0</v>
      </c>
      <c r="DK92" s="72">
        <f t="shared" si="201"/>
        <v>0</v>
      </c>
    </row>
    <row r="93" spans="1:115" x14ac:dyDescent="0.25">
      <c r="A93" s="15" t="s">
        <v>9</v>
      </c>
      <c r="B93" t="s">
        <v>219</v>
      </c>
      <c r="C93" t="s">
        <v>748</v>
      </c>
      <c r="D93">
        <v>2017</v>
      </c>
      <c r="E93">
        <v>6</v>
      </c>
      <c r="F93" s="29">
        <v>42971</v>
      </c>
      <c r="G93" s="29">
        <f t="shared" si="243"/>
        <v>42971</v>
      </c>
      <c r="H93" s="29">
        <f t="shared" si="244"/>
        <v>42986</v>
      </c>
      <c r="I93" s="39">
        <f t="shared" si="187"/>
        <v>15</v>
      </c>
      <c r="J93" t="s">
        <v>154</v>
      </c>
      <c r="K93" s="4">
        <v>4.5720000000000001</v>
      </c>
      <c r="L93" s="4">
        <f t="shared" si="245"/>
        <v>0.63414634146341464</v>
      </c>
      <c r="M93" s="4">
        <f t="shared" si="246"/>
        <v>2.4390243902439046E-2</v>
      </c>
      <c r="O93" s="4">
        <v>23.961539999999999</v>
      </c>
      <c r="P93" s="4">
        <f t="shared" si="247"/>
        <v>0.33778375220333051</v>
      </c>
      <c r="Q93" s="4">
        <f t="shared" si="248"/>
        <v>0.16822428563453429</v>
      </c>
      <c r="S93" s="4">
        <v>62.179200000000002</v>
      </c>
      <c r="T93" s="4">
        <f t="shared" si="249"/>
        <v>0.14644351464435146</v>
      </c>
      <c r="U93" s="4">
        <f t="shared" si="250"/>
        <v>4.1841004184100528E-3</v>
      </c>
      <c r="W93" s="4">
        <v>75.282785000000004</v>
      </c>
      <c r="X93" s="4">
        <f t="shared" si="251"/>
        <v>0.12276214595343843</v>
      </c>
      <c r="Y93" s="4">
        <f t="shared" si="252"/>
        <v>2.1312875150820587E-2</v>
      </c>
      <c r="AB93" s="4">
        <v>17.898008999999998</v>
      </c>
      <c r="AC93" s="4">
        <f t="shared" si="253"/>
        <v>0.32669568266489035</v>
      </c>
      <c r="AD93" s="4">
        <f t="shared" si="254"/>
        <v>4.8409833789318957E-2</v>
      </c>
      <c r="AF93" s="4">
        <v>0.17304666172093472</v>
      </c>
      <c r="AG93" s="4">
        <f t="shared" si="260"/>
        <v>0.96753550729052051</v>
      </c>
      <c r="AH93" s="4">
        <f t="shared" si="233"/>
        <v>2.7812096500679173E-2</v>
      </c>
      <c r="AJ93" s="4">
        <v>16.7</v>
      </c>
      <c r="AK93" s="4">
        <f t="shared" si="255"/>
        <v>0.19323671497584541</v>
      </c>
      <c r="AL93" s="4">
        <f t="shared" si="256"/>
        <v>4.3478260869565299E-2</v>
      </c>
      <c r="AN93" s="4">
        <v>5.25</v>
      </c>
      <c r="AO93" s="4">
        <f t="shared" si="257"/>
        <v>0.41666666666666669</v>
      </c>
      <c r="AP93" s="4">
        <f t="shared" si="258"/>
        <v>9.3333333333333324E-2</v>
      </c>
      <c r="AR93">
        <v>2</v>
      </c>
      <c r="AS93">
        <v>6</v>
      </c>
      <c r="AT93">
        <v>34</v>
      </c>
      <c r="AU93">
        <v>0</v>
      </c>
      <c r="AV93">
        <f t="shared" si="259"/>
        <v>40</v>
      </c>
      <c r="AX93" s="39">
        <v>0</v>
      </c>
      <c r="AY93">
        <f t="shared" si="261"/>
        <v>0</v>
      </c>
      <c r="AZ93" s="4">
        <v>3.92</v>
      </c>
      <c r="BC93" s="4">
        <v>4.8902083333333328</v>
      </c>
      <c r="BG93" s="4">
        <v>5.65</v>
      </c>
      <c r="BJ93">
        <v>0.47</v>
      </c>
      <c r="BK93">
        <v>5.65</v>
      </c>
      <c r="BP93" s="4">
        <v>1.9118749999999998</v>
      </c>
      <c r="BQ93" s="4">
        <v>0.97894215067847579</v>
      </c>
      <c r="BS93" s="4">
        <v>2.8056994554924239</v>
      </c>
      <c r="BT93" s="4">
        <v>1.2304067995962997</v>
      </c>
      <c r="BU93" s="4">
        <v>3.9581250000000003</v>
      </c>
      <c r="BV93" s="4">
        <v>1.2625431613909264</v>
      </c>
      <c r="BW93" s="4">
        <v>16.78</v>
      </c>
      <c r="BX93" s="4">
        <v>17.247499999999999</v>
      </c>
      <c r="BY93" s="4">
        <v>17.600000000000001</v>
      </c>
      <c r="BZ93" s="4">
        <v>18.418124999999989</v>
      </c>
      <c r="CA93" s="4">
        <v>18.579999999999998</v>
      </c>
      <c r="CV93" s="75">
        <f t="shared" si="188"/>
        <v>0</v>
      </c>
      <c r="CW93" s="75">
        <f t="shared" si="189"/>
        <v>1</v>
      </c>
      <c r="CX93" s="75">
        <f t="shared" si="241"/>
        <v>0</v>
      </c>
      <c r="CY93" s="72">
        <f t="shared" si="190"/>
        <v>0</v>
      </c>
      <c r="CZ93">
        <f t="shared" si="191"/>
        <v>0</v>
      </c>
      <c r="DA93" s="72">
        <f t="shared" si="192"/>
        <v>0</v>
      </c>
      <c r="DB93" s="45">
        <f t="shared" si="193"/>
        <v>0</v>
      </c>
      <c r="DC93" s="72">
        <f t="shared" si="194"/>
        <v>0</v>
      </c>
      <c r="DD93" s="45">
        <f t="shared" si="195"/>
        <v>0</v>
      </c>
      <c r="DE93" s="72">
        <f t="shared" si="196"/>
        <v>0</v>
      </c>
      <c r="DF93" s="72">
        <f t="shared" si="197"/>
        <v>1</v>
      </c>
      <c r="DG93" s="75">
        <f t="shared" si="198"/>
        <v>1</v>
      </c>
      <c r="DH93" s="72">
        <f t="shared" si="242"/>
        <v>0</v>
      </c>
      <c r="DI93" s="72">
        <f t="shared" si="199"/>
        <v>1</v>
      </c>
      <c r="DJ93" s="72">
        <f t="shared" si="200"/>
        <v>0</v>
      </c>
      <c r="DK93" s="72">
        <f t="shared" si="201"/>
        <v>0</v>
      </c>
    </row>
    <row r="94" spans="1:115" x14ac:dyDescent="0.25">
      <c r="A94" s="15" t="s">
        <v>9</v>
      </c>
      <c r="B94" t="s">
        <v>219</v>
      </c>
      <c r="C94" t="s">
        <v>748</v>
      </c>
      <c r="D94">
        <v>2017</v>
      </c>
      <c r="E94">
        <v>7</v>
      </c>
      <c r="F94" s="29">
        <v>42986</v>
      </c>
      <c r="G94" s="29">
        <f t="shared" si="243"/>
        <v>42986</v>
      </c>
      <c r="H94" s="29">
        <f t="shared" si="244"/>
        <v>42999</v>
      </c>
      <c r="I94" s="39">
        <f t="shared" si="187"/>
        <v>13</v>
      </c>
      <c r="J94" t="s">
        <v>154</v>
      </c>
      <c r="K94" s="4">
        <v>3.048</v>
      </c>
      <c r="L94" s="4">
        <f t="shared" si="245"/>
        <v>0.75609756097560976</v>
      </c>
      <c r="M94" s="4">
        <f t="shared" si="246"/>
        <v>0.12195121951219512</v>
      </c>
      <c r="O94" s="4">
        <v>21.546063</v>
      </c>
      <c r="P94" s="4">
        <f t="shared" si="247"/>
        <v>0.40453939961076574</v>
      </c>
      <c r="Q94" s="4">
        <f t="shared" si="248"/>
        <v>6.6755647407435226E-2</v>
      </c>
      <c r="S94" s="4">
        <v>62.788800000000002</v>
      </c>
      <c r="T94" s="4">
        <f t="shared" si="249"/>
        <v>0.13807531380753135</v>
      </c>
      <c r="U94" s="4">
        <f t="shared" si="250"/>
        <v>-8.3682008368201055E-3</v>
      </c>
      <c r="W94" s="4">
        <v>75.868073999999993</v>
      </c>
      <c r="X94" s="4">
        <f t="shared" si="251"/>
        <v>0.11594202543907318</v>
      </c>
      <c r="Y94" s="4">
        <f t="shared" si="252"/>
        <v>-6.8201205143652438E-3</v>
      </c>
      <c r="AB94" s="4">
        <v>18.441838000000001</v>
      </c>
      <c r="AC94" s="4">
        <f t="shared" si="253"/>
        <v>0.30623740635091395</v>
      </c>
      <c r="AD94" s="4">
        <f t="shared" si="254"/>
        <v>-2.0458276313976398E-2</v>
      </c>
      <c r="AF94" s="4">
        <v>5.9664427653087597E-2</v>
      </c>
      <c r="AG94" s="4">
        <f t="shared" si="260"/>
        <v>0.98880662962639165</v>
      </c>
      <c r="AH94" s="4">
        <f t="shared" si="233"/>
        <v>2.127112233587114E-2</v>
      </c>
      <c r="AJ94" s="4">
        <v>17.600000000000001</v>
      </c>
      <c r="AK94" s="4">
        <f t="shared" si="255"/>
        <v>0.14975845410628011</v>
      </c>
      <c r="AL94" s="4">
        <f t="shared" si="256"/>
        <v>-4.3478260869565299E-2</v>
      </c>
      <c r="AN94" s="4">
        <v>2.67</v>
      </c>
      <c r="AO94" s="4">
        <f t="shared" si="257"/>
        <v>0.70333333333333337</v>
      </c>
      <c r="AP94" s="4">
        <f t="shared" si="258"/>
        <v>0.28666666666666668</v>
      </c>
      <c r="AR94">
        <v>2</v>
      </c>
      <c r="AS94">
        <v>3</v>
      </c>
      <c r="AT94">
        <v>15</v>
      </c>
      <c r="AU94">
        <v>2</v>
      </c>
      <c r="AV94">
        <f t="shared" si="259"/>
        <v>20</v>
      </c>
      <c r="AX94" s="39">
        <v>0</v>
      </c>
      <c r="AY94">
        <f t="shared" si="261"/>
        <v>0</v>
      </c>
      <c r="AZ94" s="4">
        <v>0.47</v>
      </c>
      <c r="BC94" s="4">
        <v>1.1803124999999999</v>
      </c>
      <c r="BG94" s="4">
        <v>2.73</v>
      </c>
      <c r="BJ94">
        <v>0.39</v>
      </c>
      <c r="BK94">
        <v>3.28</v>
      </c>
      <c r="BP94" s="4">
        <v>1.0050000000000001</v>
      </c>
      <c r="BQ94" s="4">
        <v>0.49866607779440658</v>
      </c>
      <c r="BS94" s="4">
        <v>1.6667628968253965</v>
      </c>
      <c r="BT94" s="4">
        <v>0.51073578054136348</v>
      </c>
      <c r="BU94" s="4">
        <v>2.5092857142857143</v>
      </c>
      <c r="BV94" s="4">
        <v>0.41566580473318587</v>
      </c>
      <c r="BW94" s="4">
        <v>17.600000000000001</v>
      </c>
      <c r="BX94" s="4">
        <v>17.781249999999996</v>
      </c>
      <c r="BY94" s="4">
        <v>17.940000000000001</v>
      </c>
      <c r="BZ94" s="4">
        <v>17.811428571428582</v>
      </c>
      <c r="CA94" s="4">
        <v>17.899999999999999</v>
      </c>
      <c r="CV94" s="75">
        <f t="shared" si="188"/>
        <v>0</v>
      </c>
      <c r="CW94" s="75">
        <f t="shared" si="189"/>
        <v>1</v>
      </c>
      <c r="CX94" s="75">
        <f t="shared" si="241"/>
        <v>0</v>
      </c>
      <c r="CY94" s="72">
        <f t="shared" si="190"/>
        <v>0</v>
      </c>
      <c r="CZ94">
        <f t="shared" si="191"/>
        <v>0</v>
      </c>
      <c r="DA94" s="72">
        <f t="shared" si="192"/>
        <v>0</v>
      </c>
      <c r="DB94" s="45">
        <f t="shared" si="193"/>
        <v>0</v>
      </c>
      <c r="DC94" s="72">
        <f t="shared" si="194"/>
        <v>0</v>
      </c>
      <c r="DD94" s="45">
        <f t="shared" si="195"/>
        <v>0</v>
      </c>
      <c r="DE94" s="72">
        <f t="shared" si="196"/>
        <v>1</v>
      </c>
      <c r="DF94" s="72">
        <f t="shared" si="197"/>
        <v>1</v>
      </c>
      <c r="DG94" s="75">
        <f t="shared" si="198"/>
        <v>1</v>
      </c>
      <c r="DH94" s="72">
        <f t="shared" si="242"/>
        <v>1</v>
      </c>
      <c r="DI94" s="72">
        <f t="shared" si="199"/>
        <v>1</v>
      </c>
      <c r="DJ94" s="72">
        <f t="shared" si="200"/>
        <v>0</v>
      </c>
      <c r="DK94" s="72">
        <f t="shared" si="201"/>
        <v>0</v>
      </c>
    </row>
    <row r="95" spans="1:115" x14ac:dyDescent="0.25">
      <c r="A95" s="15" t="s">
        <v>9</v>
      </c>
      <c r="B95" t="s">
        <v>219</v>
      </c>
      <c r="C95" t="s">
        <v>748</v>
      </c>
      <c r="D95">
        <v>2017</v>
      </c>
      <c r="E95">
        <v>8</v>
      </c>
      <c r="F95" s="29">
        <v>42999</v>
      </c>
      <c r="G95" s="29">
        <f t="shared" si="243"/>
        <v>42999</v>
      </c>
      <c r="H95" s="29">
        <f t="shared" si="244"/>
        <v>43011</v>
      </c>
      <c r="I95" s="39">
        <f t="shared" si="187"/>
        <v>12</v>
      </c>
      <c r="J95" t="s">
        <v>154</v>
      </c>
      <c r="K95" s="4">
        <v>2.4384000000000001</v>
      </c>
      <c r="L95" s="4">
        <f t="shared" si="245"/>
        <v>0.80487804878048785</v>
      </c>
      <c r="M95" s="4">
        <f t="shared" si="246"/>
        <v>4.8780487804878092E-2</v>
      </c>
      <c r="O95" s="4">
        <v>11.401054999999999</v>
      </c>
      <c r="P95" s="4">
        <f t="shared" si="247"/>
        <v>0.68491324585049806</v>
      </c>
      <c r="Q95" s="4">
        <f t="shared" si="248"/>
        <v>0.28037384623973233</v>
      </c>
      <c r="S95" s="4">
        <v>61.264800000000001</v>
      </c>
      <c r="T95" s="4">
        <f t="shared" si="249"/>
        <v>0.15899581589958159</v>
      </c>
      <c r="U95" s="4">
        <f t="shared" si="250"/>
        <v>2.0920502092050236E-2</v>
      </c>
      <c r="W95" s="4">
        <v>74.551174000000003</v>
      </c>
      <c r="X95" s="4">
        <f t="shared" si="251"/>
        <v>0.1312872936832529</v>
      </c>
      <c r="Y95" s="4">
        <f t="shared" si="252"/>
        <v>1.5345268244179713E-2</v>
      </c>
      <c r="AB95" s="4">
        <v>18.462575999999999</v>
      </c>
      <c r="AC95" s="4">
        <f t="shared" si="253"/>
        <v>0.3054572645522986</v>
      </c>
      <c r="AD95" s="4">
        <f t="shared" si="254"/>
        <v>-7.8014179861535249E-4</v>
      </c>
      <c r="AF95" s="66">
        <v>2E-3</v>
      </c>
      <c r="AG95" s="4">
        <f t="shared" si="260"/>
        <v>0.99962478914777531</v>
      </c>
      <c r="AH95" s="4">
        <f t="shared" si="233"/>
        <v>1.0818159521383652E-2</v>
      </c>
      <c r="AJ95" s="4">
        <v>15.8</v>
      </c>
      <c r="AK95" s="4">
        <f t="shared" si="255"/>
        <v>0.23671497584541057</v>
      </c>
      <c r="AL95" s="4">
        <f t="shared" si="256"/>
        <v>8.695652173913046E-2</v>
      </c>
      <c r="AN95" s="4">
        <v>2.83</v>
      </c>
      <c r="AO95" s="4">
        <f t="shared" si="257"/>
        <v>0.68555555555555558</v>
      </c>
      <c r="AP95" s="4">
        <f t="shared" si="258"/>
        <v>-1.7777777777777781E-2</v>
      </c>
      <c r="AR95">
        <v>2</v>
      </c>
      <c r="AS95">
        <v>1</v>
      </c>
      <c r="AT95">
        <v>16</v>
      </c>
      <c r="AU95">
        <v>0</v>
      </c>
      <c r="AV95">
        <f t="shared" si="259"/>
        <v>17</v>
      </c>
      <c r="AX95" s="39">
        <v>0</v>
      </c>
      <c r="AY95">
        <f t="shared" si="261"/>
        <v>0</v>
      </c>
      <c r="AZ95" s="4">
        <v>1.87</v>
      </c>
      <c r="BC95" s="4">
        <v>2.4946874999999999</v>
      </c>
      <c r="BG95" s="4">
        <v>3.64</v>
      </c>
      <c r="BJ95">
        <v>0.39</v>
      </c>
      <c r="BK95">
        <v>3.64</v>
      </c>
      <c r="BP95" s="4">
        <v>0.88923076923076927</v>
      </c>
      <c r="BQ95" s="4">
        <v>0.48885205467600018</v>
      </c>
      <c r="BS95" s="4">
        <v>1.5494609863176041</v>
      </c>
      <c r="BT95" s="4">
        <v>0.51884994448374355</v>
      </c>
      <c r="BU95" s="4">
        <v>2.2192307692307693</v>
      </c>
      <c r="BV95" s="4">
        <v>0.72633390857481006</v>
      </c>
      <c r="BW95" s="4">
        <v>15.66</v>
      </c>
      <c r="BX95" s="4">
        <v>15.980833333333337</v>
      </c>
      <c r="BY95" s="4">
        <v>16.32</v>
      </c>
      <c r="BZ95" s="4">
        <v>16.185416666666669</v>
      </c>
      <c r="CA95" s="4">
        <v>16.46</v>
      </c>
      <c r="CV95" s="75">
        <f t="shared" si="188"/>
        <v>1</v>
      </c>
      <c r="CW95" s="75">
        <f t="shared" si="189"/>
        <v>0</v>
      </c>
      <c r="CX95" s="75">
        <f t="shared" si="241"/>
        <v>0</v>
      </c>
      <c r="CY95" s="72">
        <f t="shared" si="190"/>
        <v>0</v>
      </c>
      <c r="CZ95">
        <f t="shared" si="191"/>
        <v>0</v>
      </c>
      <c r="DA95" s="72">
        <f t="shared" si="192"/>
        <v>0</v>
      </c>
      <c r="DB95" s="45">
        <f t="shared" si="193"/>
        <v>0</v>
      </c>
      <c r="DC95" s="72">
        <f t="shared" si="194"/>
        <v>0</v>
      </c>
      <c r="DD95" s="45">
        <f t="shared" si="195"/>
        <v>0</v>
      </c>
      <c r="DE95" s="72">
        <f t="shared" si="196"/>
        <v>0</v>
      </c>
      <c r="DF95" s="72">
        <f t="shared" si="197"/>
        <v>0</v>
      </c>
      <c r="DG95" s="75">
        <f t="shared" si="198"/>
        <v>1</v>
      </c>
      <c r="DH95" s="72">
        <f t="shared" si="242"/>
        <v>1</v>
      </c>
      <c r="DI95" s="72">
        <f t="shared" si="199"/>
        <v>1</v>
      </c>
      <c r="DJ95" s="72">
        <f t="shared" si="200"/>
        <v>1</v>
      </c>
      <c r="DK95" s="72">
        <f t="shared" si="201"/>
        <v>1</v>
      </c>
    </row>
    <row r="96" spans="1:115" x14ac:dyDescent="0.25">
      <c r="A96" s="15" t="s">
        <v>9</v>
      </c>
      <c r="B96" t="s">
        <v>219</v>
      </c>
      <c r="C96" t="s">
        <v>748</v>
      </c>
      <c r="D96">
        <v>2017</v>
      </c>
      <c r="E96">
        <v>9</v>
      </c>
      <c r="F96" s="29">
        <v>43011</v>
      </c>
      <c r="G96" s="29">
        <f t="shared" si="243"/>
        <v>43011</v>
      </c>
      <c r="H96" s="29">
        <f t="shared" si="244"/>
        <v>43027</v>
      </c>
      <c r="I96" s="39">
        <f t="shared" si="187"/>
        <v>16</v>
      </c>
      <c r="J96" t="s">
        <v>154</v>
      </c>
      <c r="K96" s="4">
        <v>1.2192000000000001</v>
      </c>
      <c r="L96" s="4">
        <f t="shared" si="245"/>
        <v>0.90243902439024382</v>
      </c>
      <c r="M96" s="4">
        <f t="shared" si="246"/>
        <v>9.7560975609755962E-2</v>
      </c>
      <c r="O96" s="4">
        <v>8.8889569999999996</v>
      </c>
      <c r="P96" s="4">
        <f t="shared" si="247"/>
        <v>0.75433917221656288</v>
      </c>
      <c r="Q96" s="4">
        <f t="shared" si="248"/>
        <v>6.9425926366064816E-2</v>
      </c>
      <c r="S96" s="4">
        <v>60.3504</v>
      </c>
      <c r="T96" s="4">
        <f t="shared" si="249"/>
        <v>0.17154811715481172</v>
      </c>
      <c r="U96" s="4">
        <f t="shared" si="250"/>
        <v>1.2552301255230131E-2</v>
      </c>
      <c r="W96" s="4">
        <v>73.526917999999995</v>
      </c>
      <c r="X96" s="4">
        <f t="shared" si="251"/>
        <v>0.14322250749653467</v>
      </c>
      <c r="Y96" s="4">
        <f t="shared" si="252"/>
        <v>1.1935213813281775E-2</v>
      </c>
      <c r="AB96" s="4">
        <v>18.601111</v>
      </c>
      <c r="AC96" s="4">
        <f t="shared" si="253"/>
        <v>0.30024572322376197</v>
      </c>
      <c r="AD96" s="4">
        <f t="shared" si="254"/>
        <v>-5.2115413285366285E-3</v>
      </c>
      <c r="AG96" s="4">
        <f t="shared" si="260"/>
        <v>1</v>
      </c>
      <c r="AH96" s="4">
        <f t="shared" si="233"/>
        <v>3.7521085222469441E-4</v>
      </c>
      <c r="AJ96" s="4">
        <v>15.5</v>
      </c>
      <c r="AK96" s="4">
        <f t="shared" si="255"/>
        <v>0.25120772946859898</v>
      </c>
      <c r="AL96" s="4">
        <f t="shared" si="256"/>
        <v>1.4492753623188415E-2</v>
      </c>
      <c r="AN96" s="4">
        <v>2.11</v>
      </c>
      <c r="AO96" s="4">
        <f t="shared" si="257"/>
        <v>0.76555555555555566</v>
      </c>
      <c r="AP96" s="4">
        <f t="shared" si="258"/>
        <v>8.0000000000000071E-2</v>
      </c>
      <c r="AR96">
        <v>1</v>
      </c>
      <c r="AS96">
        <v>1</v>
      </c>
      <c r="AT96">
        <v>0</v>
      </c>
      <c r="AU96">
        <v>0</v>
      </c>
      <c r="AV96">
        <f t="shared" si="259"/>
        <v>1</v>
      </c>
      <c r="AW96" s="29">
        <v>43023</v>
      </c>
      <c r="AX96" s="39">
        <f>H96-AW96-1</f>
        <v>3</v>
      </c>
      <c r="AY96">
        <f t="shared" si="261"/>
        <v>3</v>
      </c>
      <c r="AZ96" s="4">
        <v>0.64</v>
      </c>
      <c r="BC96" s="4">
        <v>1.426770833333334</v>
      </c>
      <c r="BG96" s="4">
        <v>2.29</v>
      </c>
      <c r="BJ96">
        <v>0</v>
      </c>
      <c r="BK96">
        <v>3.11</v>
      </c>
      <c r="BP96" s="4">
        <v>0.83117647058823518</v>
      </c>
      <c r="BQ96" s="4">
        <v>0.28298581034767722</v>
      </c>
      <c r="BS96" s="4">
        <v>1.4015400010133252</v>
      </c>
      <c r="BT96" s="4">
        <v>0.3835551315593666</v>
      </c>
      <c r="BU96" s="4">
        <v>2.0270588235294116</v>
      </c>
      <c r="BV96" s="4">
        <v>0.49406792466912114</v>
      </c>
      <c r="BW96" s="4">
        <v>15.04</v>
      </c>
      <c r="BX96" s="4">
        <v>15.609583333333328</v>
      </c>
      <c r="BY96" s="4">
        <v>15.94</v>
      </c>
      <c r="BZ96" s="4">
        <v>15.749999999999993</v>
      </c>
      <c r="CA96" s="4">
        <v>15.94</v>
      </c>
      <c r="CV96" s="75">
        <f t="shared" si="188"/>
        <v>1</v>
      </c>
      <c r="CW96" s="75">
        <f t="shared" si="189"/>
        <v>0</v>
      </c>
      <c r="CX96" s="75">
        <f t="shared" si="241"/>
        <v>0</v>
      </c>
      <c r="CY96" s="72">
        <f t="shared" si="190"/>
        <v>0</v>
      </c>
      <c r="CZ96">
        <f t="shared" si="191"/>
        <v>0</v>
      </c>
      <c r="DA96" s="72">
        <f t="shared" si="192"/>
        <v>0</v>
      </c>
      <c r="DB96" s="45">
        <f t="shared" si="193"/>
        <v>0</v>
      </c>
      <c r="DC96" s="72">
        <f t="shared" si="194"/>
        <v>0</v>
      </c>
      <c r="DD96" s="45">
        <f t="shared" si="195"/>
        <v>0</v>
      </c>
      <c r="DE96" s="72">
        <f t="shared" si="196"/>
        <v>0</v>
      </c>
      <c r="DF96" s="72">
        <f t="shared" si="197"/>
        <v>0</v>
      </c>
      <c r="DG96" s="75">
        <f t="shared" si="198"/>
        <v>1</v>
      </c>
      <c r="DH96" s="72">
        <f t="shared" si="242"/>
        <v>1</v>
      </c>
      <c r="DI96" s="72">
        <f t="shared" si="199"/>
        <v>1</v>
      </c>
      <c r="DJ96" s="72">
        <f t="shared" si="200"/>
        <v>1</v>
      </c>
      <c r="DK96" s="72">
        <f t="shared" si="201"/>
        <v>1</v>
      </c>
    </row>
    <row r="97" spans="1:115" x14ac:dyDescent="0.25">
      <c r="A97" s="15" t="s">
        <v>9</v>
      </c>
      <c r="B97" t="s">
        <v>219</v>
      </c>
      <c r="C97" t="s">
        <v>748</v>
      </c>
      <c r="D97">
        <v>2017</v>
      </c>
      <c r="E97">
        <v>10</v>
      </c>
      <c r="F97" s="29">
        <v>43027</v>
      </c>
      <c r="I97" s="39">
        <f t="shared" si="187"/>
        <v>0</v>
      </c>
      <c r="J97" t="s">
        <v>157</v>
      </c>
      <c r="K97" s="4">
        <v>0</v>
      </c>
      <c r="L97" s="4">
        <f t="shared" si="245"/>
        <v>1</v>
      </c>
      <c r="M97" s="4">
        <f t="shared" si="246"/>
        <v>9.7560975609756184E-2</v>
      </c>
      <c r="O97" s="4">
        <v>0</v>
      </c>
      <c r="P97" s="4">
        <f t="shared" si="247"/>
        <v>1</v>
      </c>
      <c r="Q97" s="4">
        <f t="shared" si="248"/>
        <v>0.24566082778343712</v>
      </c>
      <c r="S97" s="4">
        <v>58.216799999999999</v>
      </c>
      <c r="T97" s="4">
        <f t="shared" si="249"/>
        <v>0.20083682008368203</v>
      </c>
      <c r="U97" s="4">
        <f t="shared" si="250"/>
        <v>2.9288702928870314E-2</v>
      </c>
      <c r="W97" s="4">
        <v>66.500432000000004</v>
      </c>
      <c r="X97" s="4">
        <f t="shared" si="251"/>
        <v>0.22509912112245459</v>
      </c>
      <c r="Y97" s="4">
        <f t="shared" si="252"/>
        <v>8.1876613625919914E-2</v>
      </c>
      <c r="AB97" s="4">
        <v>15.455347</v>
      </c>
      <c r="AC97" s="4">
        <f t="shared" si="253"/>
        <v>0.41858606390173148</v>
      </c>
      <c r="AD97" s="4">
        <f t="shared" si="254"/>
        <v>0.1183403406779695</v>
      </c>
      <c r="AF97" s="4">
        <v>0</v>
      </c>
      <c r="AG97" s="4">
        <f t="shared" si="260"/>
        <v>1</v>
      </c>
      <c r="AH97" s="4">
        <f t="shared" si="233"/>
        <v>0</v>
      </c>
      <c r="AJ97" s="4">
        <v>14.4</v>
      </c>
      <c r="AK97" s="4">
        <f t="shared" si="255"/>
        <v>0.30434782608695649</v>
      </c>
      <c r="AL97" s="4">
        <f t="shared" si="256"/>
        <v>5.3140096618357502E-2</v>
      </c>
      <c r="AN97" s="4">
        <v>1.4</v>
      </c>
      <c r="AO97" s="4">
        <f t="shared" si="257"/>
        <v>0.84444444444444444</v>
      </c>
      <c r="AP97" s="4">
        <f t="shared" si="258"/>
        <v>7.8888888888888786E-2</v>
      </c>
      <c r="AR97">
        <v>2</v>
      </c>
      <c r="AS97">
        <v>0</v>
      </c>
      <c r="AT97">
        <v>0</v>
      </c>
      <c r="AU97">
        <v>0</v>
      </c>
      <c r="AV97">
        <f t="shared" si="259"/>
        <v>0</v>
      </c>
      <c r="AX97" s="39"/>
      <c r="AZ97" s="4">
        <v>0.39</v>
      </c>
      <c r="BC97" s="4">
        <v>0.73488372093023258</v>
      </c>
      <c r="BG97" s="4">
        <v>1.4</v>
      </c>
      <c r="BS97" s="4"/>
      <c r="BT97" s="4"/>
      <c r="BW97" s="4"/>
      <c r="BX97" s="4"/>
      <c r="BY97" s="4"/>
      <c r="BZ97" s="4"/>
      <c r="CA97" s="4"/>
      <c r="CV97" s="75">
        <f t="shared" si="188"/>
        <v>1</v>
      </c>
      <c r="CW97" s="75">
        <f t="shared" si="189"/>
        <v>0</v>
      </c>
      <c r="CX97" s="75">
        <f t="shared" si="241"/>
        <v>0</v>
      </c>
      <c r="CY97" s="72">
        <f t="shared" si="190"/>
        <v>0</v>
      </c>
      <c r="CZ97">
        <f t="shared" si="191"/>
        <v>0</v>
      </c>
      <c r="DA97" s="72">
        <f t="shared" si="192"/>
        <v>0</v>
      </c>
      <c r="DB97" s="45">
        <f t="shared" si="193"/>
        <v>0</v>
      </c>
      <c r="DC97" s="72">
        <f t="shared" si="194"/>
        <v>0</v>
      </c>
      <c r="DD97" s="45">
        <f t="shared" si="195"/>
        <v>0</v>
      </c>
      <c r="DE97" s="72">
        <f t="shared" si="196"/>
        <v>0</v>
      </c>
      <c r="DF97" s="72">
        <f t="shared" si="197"/>
        <v>0</v>
      </c>
      <c r="DG97" s="75">
        <f t="shared" si="198"/>
        <v>1</v>
      </c>
      <c r="DH97" s="72">
        <f t="shared" si="242"/>
        <v>1</v>
      </c>
      <c r="DI97" s="72">
        <f t="shared" si="199"/>
        <v>1</v>
      </c>
      <c r="DJ97" s="72">
        <f t="shared" si="200"/>
        <v>1</v>
      </c>
      <c r="DK97" s="72">
        <f t="shared" si="201"/>
        <v>1</v>
      </c>
    </row>
    <row r="98" spans="1:115" x14ac:dyDescent="0.25">
      <c r="A98" s="17" t="s">
        <v>10</v>
      </c>
      <c r="B98" s="20" t="s">
        <v>220</v>
      </c>
      <c r="C98" s="20" t="s">
        <v>747</v>
      </c>
      <c r="D98" s="20">
        <v>2017</v>
      </c>
      <c r="E98" s="20">
        <v>1</v>
      </c>
      <c r="F98" s="27">
        <v>42899</v>
      </c>
      <c r="G98" s="27">
        <f t="shared" ref="G98:G106" si="262">F98</f>
        <v>42899</v>
      </c>
      <c r="H98" s="27">
        <f t="shared" ref="H98:H106" si="263">F99</f>
        <v>42913</v>
      </c>
      <c r="I98" s="20">
        <f t="shared" ref="I98:I117" si="264">H98-G98</f>
        <v>14</v>
      </c>
      <c r="J98" s="20"/>
      <c r="K98" s="23">
        <v>25.908000000000001</v>
      </c>
      <c r="L98" s="23"/>
      <c r="M98" s="23"/>
      <c r="N98" s="23">
        <f>MIN(K98:K107)</f>
        <v>13.106400000000001</v>
      </c>
      <c r="O98" s="23">
        <v>8.5507919999999995</v>
      </c>
      <c r="P98" s="23"/>
      <c r="Q98" s="23"/>
      <c r="R98" s="23">
        <f>MIN(O98:O107)</f>
        <v>4.7826459999999997</v>
      </c>
      <c r="S98" s="23">
        <v>78.028800000000004</v>
      </c>
      <c r="T98" s="23"/>
      <c r="U98" s="23"/>
      <c r="V98" s="23">
        <f>MIN(S98:S107)</f>
        <v>78.028800000000004</v>
      </c>
      <c r="W98" s="23">
        <v>187.16702900000001</v>
      </c>
      <c r="X98" s="23"/>
      <c r="Y98" s="23"/>
      <c r="Z98" s="23">
        <f>MIN(W98:W107)</f>
        <v>171.05416500000001</v>
      </c>
      <c r="AA98" s="23"/>
      <c r="AB98" s="23">
        <v>63.395082000000002</v>
      </c>
      <c r="AC98" s="23"/>
      <c r="AD98" s="23"/>
      <c r="AE98" s="23">
        <f>MIN(AB98:AB107)</f>
        <v>50.573129000000002</v>
      </c>
      <c r="AF98" s="23">
        <v>5.417546303642931</v>
      </c>
      <c r="AG98" s="23"/>
      <c r="AH98" s="23"/>
      <c r="AI98" s="23"/>
      <c r="AJ98" s="23">
        <v>14.5</v>
      </c>
      <c r="AK98" s="23"/>
      <c r="AL98" s="23"/>
      <c r="AM98" s="23">
        <f>MAX(AJ98:AJ107)</f>
        <v>19.7</v>
      </c>
      <c r="AN98" s="23">
        <v>9.91</v>
      </c>
      <c r="AO98" s="23"/>
      <c r="AP98" s="23"/>
      <c r="AQ98" s="23">
        <f>MIN(AN98:AN107)</f>
        <v>9.0500000000000007</v>
      </c>
      <c r="AR98" s="20">
        <v>2</v>
      </c>
      <c r="AS98" s="20"/>
      <c r="AT98" s="20"/>
      <c r="AU98" s="20"/>
      <c r="AV98" s="20"/>
      <c r="AW98" s="20"/>
      <c r="AX98" s="20">
        <v>0</v>
      </c>
      <c r="AY98" s="20">
        <f>AX98</f>
        <v>0</v>
      </c>
      <c r="AZ98" s="23">
        <v>9.15</v>
      </c>
      <c r="BA98" s="23"/>
      <c r="BB98" s="23"/>
      <c r="BC98" s="23">
        <v>9.3692000000000046</v>
      </c>
      <c r="BD98" s="23"/>
      <c r="BE98" s="23"/>
      <c r="BF98" s="23"/>
      <c r="BG98" s="23">
        <v>9.91</v>
      </c>
      <c r="BH98" s="23"/>
      <c r="BI98" s="23"/>
      <c r="BJ98" s="20">
        <v>8.1300000000000008</v>
      </c>
      <c r="BK98" s="20">
        <v>9.91</v>
      </c>
      <c r="BL98" s="20"/>
      <c r="BM98" s="20"/>
      <c r="BN98" s="20"/>
      <c r="BO98" s="20"/>
      <c r="BP98" s="23">
        <v>8.544666666666668</v>
      </c>
      <c r="BQ98" s="23">
        <v>0.33820835129974075</v>
      </c>
      <c r="BR98" s="20"/>
      <c r="BS98" s="23">
        <v>8.87441695090439</v>
      </c>
      <c r="BT98" s="23">
        <v>0.3278287239870778</v>
      </c>
      <c r="BU98" s="23">
        <v>9.2986666666666657</v>
      </c>
      <c r="BV98" s="23">
        <v>0.3603492133411082</v>
      </c>
      <c r="BW98" s="23">
        <v>14.42</v>
      </c>
      <c r="BX98" s="23">
        <v>16.298000000000005</v>
      </c>
      <c r="BY98" s="23">
        <v>17.260000000000002</v>
      </c>
      <c r="BZ98" s="23">
        <v>21.000624999999999</v>
      </c>
      <c r="CA98" s="23">
        <v>23.42</v>
      </c>
      <c r="CB98" s="20"/>
      <c r="CC98" s="20"/>
      <c r="CD98" s="20"/>
      <c r="CE98" s="20"/>
      <c r="CF98" s="20"/>
      <c r="CG98" s="20"/>
      <c r="CH98" s="20"/>
      <c r="CI98" s="20"/>
      <c r="CJ98" s="20"/>
      <c r="CK98" s="20"/>
      <c r="CL98" s="20"/>
      <c r="CM98" s="20"/>
      <c r="CN98" s="20"/>
      <c r="CO98" s="20"/>
      <c r="CP98" s="20"/>
      <c r="CQ98" s="20"/>
      <c r="CR98" s="20"/>
      <c r="CS98" s="20"/>
      <c r="CT98" s="20"/>
      <c r="CU98" s="20"/>
      <c r="CV98" s="75">
        <f t="shared" si="188"/>
        <v>0</v>
      </c>
      <c r="CW98" s="75">
        <f t="shared" si="189"/>
        <v>1</v>
      </c>
      <c r="CX98" s="75">
        <f t="shared" si="241"/>
        <v>1</v>
      </c>
      <c r="CY98" s="72">
        <f t="shared" si="190"/>
        <v>1</v>
      </c>
      <c r="CZ98">
        <f t="shared" si="191"/>
        <v>0</v>
      </c>
      <c r="DA98" s="72">
        <f t="shared" si="192"/>
        <v>1</v>
      </c>
      <c r="DB98" s="45">
        <f t="shared" si="193"/>
        <v>0</v>
      </c>
      <c r="DC98" s="72">
        <f t="shared" si="194"/>
        <v>1</v>
      </c>
      <c r="DD98" s="45">
        <f t="shared" si="195"/>
        <v>0</v>
      </c>
      <c r="DE98" s="72">
        <f t="shared" si="196"/>
        <v>0</v>
      </c>
      <c r="DF98" s="72">
        <f t="shared" si="197"/>
        <v>0</v>
      </c>
      <c r="DG98" s="75">
        <f t="shared" si="198"/>
        <v>0</v>
      </c>
      <c r="DH98" s="72">
        <f t="shared" si="242"/>
        <v>0</v>
      </c>
      <c r="DI98" s="72">
        <f t="shared" si="199"/>
        <v>0</v>
      </c>
      <c r="DJ98" s="72">
        <f t="shared" si="200"/>
        <v>0</v>
      </c>
      <c r="DK98" s="72">
        <f t="shared" si="201"/>
        <v>0</v>
      </c>
    </row>
    <row r="99" spans="1:115" x14ac:dyDescent="0.25">
      <c r="A99" s="19" t="s">
        <v>10</v>
      </c>
      <c r="B99" s="18" t="s">
        <v>220</v>
      </c>
      <c r="C99" s="18" t="s">
        <v>747</v>
      </c>
      <c r="D99" s="18">
        <v>2017</v>
      </c>
      <c r="E99" s="18">
        <v>2</v>
      </c>
      <c r="F99" s="28">
        <v>42913</v>
      </c>
      <c r="G99" s="28">
        <f t="shared" si="262"/>
        <v>42913</v>
      </c>
      <c r="H99" s="28">
        <f t="shared" si="263"/>
        <v>42929</v>
      </c>
      <c r="I99" s="18">
        <f t="shared" si="264"/>
        <v>16</v>
      </c>
      <c r="J99" s="18" t="s">
        <v>154</v>
      </c>
      <c r="K99" s="22">
        <v>21.945599999999999</v>
      </c>
      <c r="L99" s="22">
        <f t="shared" ref="L99:L107" si="265">($K$98-K99)/MAX($K$98:$K$107)</f>
        <v>0.15294117647058833</v>
      </c>
      <c r="M99" s="22">
        <f t="shared" ref="M99:M107" si="266">L99-L98</f>
        <v>0.15294117647058833</v>
      </c>
      <c r="N99" s="22"/>
      <c r="O99" s="22">
        <v>8.5507919999999995</v>
      </c>
      <c r="P99" s="22">
        <f t="shared" ref="P99:P107" si="267">(MAX($O$98:$O$107)-O99)/MAX($O$98:$O$107)</f>
        <v>0.23908732039118502</v>
      </c>
      <c r="Q99" s="22">
        <f t="shared" ref="Q99:Q107" si="268">P99-P98</f>
        <v>0.23908732039118502</v>
      </c>
      <c r="R99" s="22"/>
      <c r="S99" s="22">
        <v>82.905600000000007</v>
      </c>
      <c r="T99" s="22">
        <f t="shared" ref="T99:T107" si="269">(MAX($S$98:$S$107)-S99)/MAX($S$98:$S$107)</f>
        <v>0</v>
      </c>
      <c r="U99" s="22">
        <f t="shared" ref="U99:U107" si="270">T99-T98</f>
        <v>0</v>
      </c>
      <c r="V99" s="22"/>
      <c r="W99" s="22">
        <v>186.00690299999999</v>
      </c>
      <c r="X99" s="22">
        <f t="shared" ref="X99:X107" si="271">(MAX($W$98:$W$107)-W99)/MAX($W$98:$W$107)</f>
        <v>6.198345970432749E-3</v>
      </c>
      <c r="Y99" s="22">
        <f t="shared" ref="Y99:Y107" si="272">X99-X98</f>
        <v>6.198345970432749E-3</v>
      </c>
      <c r="Z99" s="22"/>
      <c r="AA99" s="22"/>
      <c r="AB99" s="22">
        <v>61.088684000000001</v>
      </c>
      <c r="AC99" s="22">
        <f t="shared" ref="AC99:AC107" si="273">(MAX($AB$98:$AB$107)-AB99)/MAX($AB$98:$AB$107)</f>
        <v>3.6381339486239665E-2</v>
      </c>
      <c r="AD99" s="22">
        <f t="shared" ref="AD99:AD107" si="274">AC99-AC98</f>
        <v>3.6381339486239665E-2</v>
      </c>
      <c r="AE99" s="22"/>
      <c r="AF99" s="22">
        <v>3.1859999999999999</v>
      </c>
      <c r="AG99" s="22">
        <f>(MAX($AF$98:$AF$107)-AF99)/MAX($AF$98:$AF$107)</f>
        <v>0.41191088706382961</v>
      </c>
      <c r="AH99" s="22">
        <f t="shared" si="233"/>
        <v>0.41191088706382961</v>
      </c>
      <c r="AI99" s="22"/>
      <c r="AJ99" s="22">
        <v>18.3</v>
      </c>
      <c r="AK99" s="22">
        <f t="shared" ref="AK99:AK107" si="275">(MAX($AJ$98:$AJ$107)-AJ99)/MAX($AJ$98:$AJ$107)</f>
        <v>7.1065989847715672E-2</v>
      </c>
      <c r="AL99" s="22">
        <f t="shared" ref="AL99:AL107" si="276">AK99-AK98</f>
        <v>7.1065989847715672E-2</v>
      </c>
      <c r="AM99" s="22"/>
      <c r="AN99" s="22">
        <v>9.5500000000000007</v>
      </c>
      <c r="AO99" s="22">
        <f t="shared" ref="AO99:AO107" si="277">(MAX($AN$98:$AN$107)-AN99)/MAX($AN$98:$AN$107)</f>
        <v>7.7294685990338063E-2</v>
      </c>
      <c r="AP99" s="22">
        <f t="shared" ref="AP99:AP107" si="278">AO99-AO98</f>
        <v>7.7294685990338063E-2</v>
      </c>
      <c r="AQ99" s="22"/>
      <c r="AR99" s="18">
        <v>1</v>
      </c>
      <c r="AS99" s="18">
        <v>172</v>
      </c>
      <c r="AT99" s="18">
        <v>54</v>
      </c>
      <c r="AU99" s="18">
        <v>0</v>
      </c>
      <c r="AV99" s="18">
        <f t="shared" ref="AV99:AV107" si="279">SUM(AS99,AT99,AU99)</f>
        <v>226</v>
      </c>
      <c r="AW99" s="18"/>
      <c r="AX99" s="18">
        <v>0</v>
      </c>
      <c r="AY99" s="18">
        <f>AX99+AX98</f>
        <v>0</v>
      </c>
      <c r="AZ99" s="22">
        <v>8.81</v>
      </c>
      <c r="BA99" s="22"/>
      <c r="BB99" s="22"/>
      <c r="BC99" s="22">
        <v>9.1673958333333339</v>
      </c>
      <c r="BD99" s="22"/>
      <c r="BE99" s="22"/>
      <c r="BF99" s="22"/>
      <c r="BG99" s="22">
        <v>9.61</v>
      </c>
      <c r="BH99" s="22"/>
      <c r="BI99" s="22"/>
      <c r="BJ99" s="18">
        <v>7.5</v>
      </c>
      <c r="BK99" s="18">
        <v>9.82</v>
      </c>
      <c r="BL99" s="18"/>
      <c r="BM99" s="18"/>
      <c r="BN99" s="18"/>
      <c r="BO99" s="18"/>
      <c r="BP99" s="22">
        <v>8.5241176470588247</v>
      </c>
      <c r="BQ99" s="22">
        <v>0.33580559543264826</v>
      </c>
      <c r="BR99" s="18"/>
      <c r="BS99" s="22">
        <v>9.0448976831298573</v>
      </c>
      <c r="BT99" s="22">
        <v>0.1761021060734296</v>
      </c>
      <c r="BU99" s="22">
        <v>9.5823529411764703</v>
      </c>
      <c r="BV99" s="22">
        <v>0.14247928277739613</v>
      </c>
      <c r="BW99" s="22">
        <v>16.399999999999999</v>
      </c>
      <c r="BX99" s="22">
        <v>18.082916666666666</v>
      </c>
      <c r="BY99" s="22">
        <v>20.22</v>
      </c>
      <c r="BZ99" s="22">
        <v>19.327500000000001</v>
      </c>
      <c r="CA99" s="22">
        <v>21.84</v>
      </c>
      <c r="CB99" s="18"/>
      <c r="CC99" s="18"/>
      <c r="CD99" s="18"/>
      <c r="CE99" s="18"/>
      <c r="CF99" s="18"/>
      <c r="CG99" s="18"/>
      <c r="CH99" s="18"/>
      <c r="CI99" s="18"/>
      <c r="CJ99" s="18"/>
      <c r="CK99" s="18"/>
      <c r="CL99" s="18"/>
      <c r="CM99" s="18"/>
      <c r="CN99" s="18"/>
      <c r="CO99" s="18"/>
      <c r="CP99" s="18"/>
      <c r="CQ99" s="18"/>
      <c r="CR99" s="18"/>
      <c r="CS99" s="18"/>
      <c r="CT99" s="18"/>
      <c r="CU99" s="18"/>
      <c r="CV99" s="75">
        <f t="shared" si="188"/>
        <v>0</v>
      </c>
      <c r="CW99" s="75">
        <f t="shared" si="189"/>
        <v>1</v>
      </c>
      <c r="CX99" s="75">
        <f t="shared" si="241"/>
        <v>1</v>
      </c>
      <c r="CY99" s="72">
        <f t="shared" si="190"/>
        <v>1</v>
      </c>
      <c r="CZ99">
        <f t="shared" si="191"/>
        <v>0</v>
      </c>
      <c r="DA99" s="72">
        <f t="shared" si="192"/>
        <v>1</v>
      </c>
      <c r="DB99" s="45">
        <f t="shared" si="193"/>
        <v>0</v>
      </c>
      <c r="DC99" s="72">
        <f t="shared" si="194"/>
        <v>1</v>
      </c>
      <c r="DD99" s="45">
        <f t="shared" si="195"/>
        <v>0</v>
      </c>
      <c r="DE99" s="72">
        <f t="shared" si="196"/>
        <v>0</v>
      </c>
      <c r="DF99" s="72">
        <f t="shared" si="197"/>
        <v>0</v>
      </c>
      <c r="DG99" s="75">
        <f t="shared" si="198"/>
        <v>0</v>
      </c>
      <c r="DH99" s="72">
        <f t="shared" si="242"/>
        <v>0</v>
      </c>
      <c r="DI99" s="72">
        <f t="shared" si="199"/>
        <v>0</v>
      </c>
      <c r="DJ99" s="72">
        <f t="shared" si="200"/>
        <v>0</v>
      </c>
      <c r="DK99" s="72">
        <f t="shared" si="201"/>
        <v>0</v>
      </c>
    </row>
    <row r="100" spans="1:115" x14ac:dyDescent="0.25">
      <c r="A100" s="19" t="s">
        <v>10</v>
      </c>
      <c r="B100" s="18" t="s">
        <v>220</v>
      </c>
      <c r="C100" s="18" t="s">
        <v>747</v>
      </c>
      <c r="D100" s="18">
        <v>2017</v>
      </c>
      <c r="E100" s="18">
        <v>3</v>
      </c>
      <c r="F100" s="28">
        <v>42929</v>
      </c>
      <c r="G100" s="28">
        <f t="shared" si="262"/>
        <v>42929</v>
      </c>
      <c r="H100" s="28">
        <f t="shared" si="263"/>
        <v>42943</v>
      </c>
      <c r="I100" s="18">
        <f t="shared" si="264"/>
        <v>14</v>
      </c>
      <c r="J100" s="18" t="s">
        <v>154</v>
      </c>
      <c r="K100" s="22">
        <v>18.288</v>
      </c>
      <c r="L100" s="22">
        <f t="shared" si="265"/>
        <v>0.29411764705882354</v>
      </c>
      <c r="M100" s="22">
        <f t="shared" si="266"/>
        <v>0.14117647058823521</v>
      </c>
      <c r="N100" s="22"/>
      <c r="O100" s="22">
        <v>11.237546999999999</v>
      </c>
      <c r="P100" s="22">
        <f t="shared" si="267"/>
        <v>0</v>
      </c>
      <c r="Q100" s="22">
        <f t="shared" si="268"/>
        <v>-0.23908732039118502</v>
      </c>
      <c r="R100" s="22"/>
      <c r="S100" s="22">
        <v>80.467200000000005</v>
      </c>
      <c r="T100" s="22">
        <f t="shared" si="269"/>
        <v>2.9411764705882366E-2</v>
      </c>
      <c r="U100" s="22">
        <f t="shared" si="270"/>
        <v>2.9411764705882366E-2</v>
      </c>
      <c r="V100" s="22"/>
      <c r="W100" s="22">
        <v>182.52652399999999</v>
      </c>
      <c r="X100" s="22">
        <f t="shared" si="271"/>
        <v>2.4793389224552036E-2</v>
      </c>
      <c r="Y100" s="22">
        <f t="shared" si="272"/>
        <v>1.8595043254119287E-2</v>
      </c>
      <c r="Z100" s="22"/>
      <c r="AA100" s="22"/>
      <c r="AB100" s="22">
        <v>55.494931999999999</v>
      </c>
      <c r="AC100" s="22">
        <f t="shared" si="273"/>
        <v>0.1246177108817369</v>
      </c>
      <c r="AD100" s="22">
        <f t="shared" si="274"/>
        <v>8.8236371395497226E-2</v>
      </c>
      <c r="AE100" s="22"/>
      <c r="AF100" s="22">
        <v>2.4694018260685731</v>
      </c>
      <c r="AG100" s="22">
        <f t="shared" ref="AG100:AG107" si="280">(MAX($AF$98:$AF$107)-AF100)/MAX($AF$98:$AF$107)</f>
        <v>0.54418445405661442</v>
      </c>
      <c r="AH100" s="22">
        <f t="shared" si="233"/>
        <v>0.13227356699278481</v>
      </c>
      <c r="AI100" s="22"/>
      <c r="AJ100" s="22">
        <v>18.600000000000001</v>
      </c>
      <c r="AK100" s="22">
        <f t="shared" si="275"/>
        <v>5.5837563451776547E-2</v>
      </c>
      <c r="AL100" s="22">
        <f t="shared" si="276"/>
        <v>-1.5228426395939125E-2</v>
      </c>
      <c r="AM100" s="22"/>
      <c r="AN100" s="22">
        <v>9.4499999999999993</v>
      </c>
      <c r="AO100" s="22">
        <f t="shared" si="277"/>
        <v>8.6956521739130474E-2</v>
      </c>
      <c r="AP100" s="22">
        <f t="shared" si="278"/>
        <v>9.6618357487924106E-3</v>
      </c>
      <c r="AQ100" s="22"/>
      <c r="AR100" s="18">
        <v>1</v>
      </c>
      <c r="AS100" s="18">
        <v>176</v>
      </c>
      <c r="AT100" s="18">
        <v>44</v>
      </c>
      <c r="AU100" s="18">
        <v>0</v>
      </c>
      <c r="AV100" s="18">
        <f t="shared" si="279"/>
        <v>220</v>
      </c>
      <c r="AW100" s="18"/>
      <c r="AX100" s="18">
        <v>0</v>
      </c>
      <c r="AY100" s="18">
        <f t="shared" ref="AY100:AY107" si="281">AX100+AX99</f>
        <v>0</v>
      </c>
      <c r="AZ100" s="22">
        <v>8.1300000000000008</v>
      </c>
      <c r="BA100" s="22"/>
      <c r="BB100" s="22"/>
      <c r="BC100" s="22">
        <v>8.9165624999999995</v>
      </c>
      <c r="BD100" s="22"/>
      <c r="BE100" s="22"/>
      <c r="BF100" s="22"/>
      <c r="BG100" s="22">
        <v>9.5399999999999991</v>
      </c>
      <c r="BH100" s="22"/>
      <c r="BI100" s="22"/>
      <c r="BJ100" s="18">
        <v>7.98</v>
      </c>
      <c r="BK100" s="18">
        <v>9.7100000000000009</v>
      </c>
      <c r="BL100" s="18"/>
      <c r="BM100" s="18"/>
      <c r="BN100" s="18"/>
      <c r="BO100" s="18"/>
      <c r="BP100" s="22">
        <v>8.1813333333333329</v>
      </c>
      <c r="BQ100" s="22">
        <v>0.1402315545406555</v>
      </c>
      <c r="BR100" s="18"/>
      <c r="BS100" s="22">
        <v>8.7768219444444444</v>
      </c>
      <c r="BT100" s="22">
        <v>0.14597406383868439</v>
      </c>
      <c r="BU100" s="22">
        <v>9.4633333333333329</v>
      </c>
      <c r="BV100" s="22">
        <v>0.18664285562419894</v>
      </c>
      <c r="BW100" s="22">
        <v>16.32</v>
      </c>
      <c r="BX100" s="22">
        <v>18.290833333333332</v>
      </c>
      <c r="BY100" s="22">
        <v>20.66</v>
      </c>
      <c r="BZ100" s="22">
        <v>20.259791666666665</v>
      </c>
      <c r="CA100" s="22">
        <v>22.62</v>
      </c>
      <c r="CB100" s="18"/>
      <c r="CC100" s="18"/>
      <c r="CD100" s="18"/>
      <c r="CE100" s="18"/>
      <c r="CF100" s="18"/>
      <c r="CG100" s="18"/>
      <c r="CH100" s="18"/>
      <c r="CI100" s="18"/>
      <c r="CJ100" s="18"/>
      <c r="CK100" s="18"/>
      <c r="CL100" s="18"/>
      <c r="CM100" s="18"/>
      <c r="CN100" s="18"/>
      <c r="CO100" s="18"/>
      <c r="CP100" s="18"/>
      <c r="CQ100" s="18"/>
      <c r="CR100" s="18"/>
      <c r="CS100" s="18"/>
      <c r="CT100" s="18"/>
      <c r="CU100" s="18"/>
      <c r="CV100" s="75">
        <f t="shared" si="188"/>
        <v>0</v>
      </c>
      <c r="CW100" s="75">
        <f t="shared" si="189"/>
        <v>1</v>
      </c>
      <c r="CX100" s="75">
        <f t="shared" si="241"/>
        <v>1</v>
      </c>
      <c r="CY100" s="72">
        <f t="shared" si="190"/>
        <v>1</v>
      </c>
      <c r="CZ100">
        <f t="shared" si="191"/>
        <v>0</v>
      </c>
      <c r="DA100" s="72">
        <f t="shared" si="192"/>
        <v>1</v>
      </c>
      <c r="DB100" s="45">
        <f t="shared" si="193"/>
        <v>0</v>
      </c>
      <c r="DC100" s="72">
        <f t="shared" si="194"/>
        <v>1</v>
      </c>
      <c r="DD100" s="45">
        <f t="shared" si="195"/>
        <v>0</v>
      </c>
      <c r="DE100" s="72">
        <f t="shared" si="196"/>
        <v>0</v>
      </c>
      <c r="DF100" s="72">
        <f t="shared" si="197"/>
        <v>0</v>
      </c>
      <c r="DG100" s="75">
        <f t="shared" si="198"/>
        <v>0</v>
      </c>
      <c r="DH100" s="72">
        <f t="shared" si="242"/>
        <v>0</v>
      </c>
      <c r="DI100" s="72">
        <f t="shared" si="199"/>
        <v>0</v>
      </c>
      <c r="DJ100" s="72">
        <f t="shared" si="200"/>
        <v>0</v>
      </c>
      <c r="DK100" s="72">
        <f t="shared" si="201"/>
        <v>0</v>
      </c>
    </row>
    <row r="101" spans="1:115" x14ac:dyDescent="0.25">
      <c r="A101" s="19" t="s">
        <v>10</v>
      </c>
      <c r="B101" s="18" t="s">
        <v>220</v>
      </c>
      <c r="C101" s="18" t="s">
        <v>747</v>
      </c>
      <c r="D101" s="18">
        <v>2017</v>
      </c>
      <c r="E101" s="18">
        <v>4</v>
      </c>
      <c r="F101" s="28">
        <v>42943</v>
      </c>
      <c r="G101" s="28">
        <f t="shared" si="262"/>
        <v>42943</v>
      </c>
      <c r="H101" s="28">
        <f t="shared" si="263"/>
        <v>42957</v>
      </c>
      <c r="I101" s="18">
        <f t="shared" si="264"/>
        <v>14</v>
      </c>
      <c r="J101" s="18" t="s">
        <v>154</v>
      </c>
      <c r="K101" s="22">
        <v>14.3256</v>
      </c>
      <c r="L101" s="22">
        <f t="shared" si="265"/>
        <v>0.44705882352941179</v>
      </c>
      <c r="M101" s="22">
        <f t="shared" si="266"/>
        <v>0.15294117647058825</v>
      </c>
      <c r="N101" s="22"/>
      <c r="O101" s="22">
        <v>5.4106709999999998</v>
      </c>
      <c r="P101" s="22">
        <f t="shared" si="267"/>
        <v>0.5185184987435425</v>
      </c>
      <c r="Q101" s="22">
        <f t="shared" si="268"/>
        <v>0.5185184987435425</v>
      </c>
      <c r="R101" s="22"/>
      <c r="S101" s="22">
        <v>79.857600000000005</v>
      </c>
      <c r="T101" s="22">
        <f t="shared" si="269"/>
        <v>3.6764705882352963E-2</v>
      </c>
      <c r="U101" s="22">
        <f t="shared" si="270"/>
        <v>7.3529411764705968E-3</v>
      </c>
      <c r="V101" s="22"/>
      <c r="W101" s="22">
        <v>178.91724300000001</v>
      </c>
      <c r="X101" s="22">
        <f t="shared" si="271"/>
        <v>4.4077132837322536E-2</v>
      </c>
      <c r="Y101" s="22">
        <f t="shared" si="272"/>
        <v>1.92837436127705E-2</v>
      </c>
      <c r="Z101" s="22"/>
      <c r="AA101" s="22"/>
      <c r="AB101" s="22">
        <v>54.193074000000003</v>
      </c>
      <c r="AC101" s="22">
        <f t="shared" si="273"/>
        <v>0.1451533417055916</v>
      </c>
      <c r="AD101" s="22">
        <f t="shared" si="274"/>
        <v>2.0535630823854706E-2</v>
      </c>
      <c r="AE101" s="22"/>
      <c r="AF101" s="22">
        <v>1.4894349164592104</v>
      </c>
      <c r="AG101" s="22">
        <f t="shared" si="280"/>
        <v>0.72507204683093029</v>
      </c>
      <c r="AH101" s="22">
        <f t="shared" si="233"/>
        <v>0.18088759277431588</v>
      </c>
      <c r="AI101" s="22"/>
      <c r="AJ101" s="22">
        <v>19.7</v>
      </c>
      <c r="AK101" s="22">
        <f t="shared" si="275"/>
        <v>0</v>
      </c>
      <c r="AL101" s="22">
        <f t="shared" si="276"/>
        <v>-5.5837563451776547E-2</v>
      </c>
      <c r="AM101" s="22"/>
      <c r="AN101" s="22">
        <v>9.5500000000000007</v>
      </c>
      <c r="AO101" s="22">
        <f t="shared" si="277"/>
        <v>7.7294685990338063E-2</v>
      </c>
      <c r="AP101" s="22">
        <f t="shared" si="278"/>
        <v>-9.6618357487924106E-3</v>
      </c>
      <c r="AQ101" s="22"/>
      <c r="AR101" s="18">
        <v>2</v>
      </c>
      <c r="AS101" s="18">
        <v>188</v>
      </c>
      <c r="AT101" s="18">
        <v>46</v>
      </c>
      <c r="AU101" s="18">
        <v>0</v>
      </c>
      <c r="AV101" s="18">
        <f t="shared" si="279"/>
        <v>234</v>
      </c>
      <c r="AW101" s="18"/>
      <c r="AX101" s="18">
        <v>0</v>
      </c>
      <c r="AY101" s="18">
        <f t="shared" si="281"/>
        <v>0</v>
      </c>
      <c r="AZ101" s="22">
        <v>8.1199999999999992</v>
      </c>
      <c r="BA101" s="22"/>
      <c r="BB101" s="22"/>
      <c r="BC101" s="22">
        <v>8.8826041666666651</v>
      </c>
      <c r="BD101" s="22"/>
      <c r="BE101" s="22"/>
      <c r="BF101" s="22"/>
      <c r="BG101" s="22">
        <v>9.67</v>
      </c>
      <c r="BH101" s="22"/>
      <c r="BI101" s="22"/>
      <c r="BJ101" s="18">
        <v>7.93</v>
      </c>
      <c r="BK101" s="18">
        <v>9.8000000000000007</v>
      </c>
      <c r="BL101" s="18"/>
      <c r="BM101" s="18"/>
      <c r="BN101" s="18"/>
      <c r="BO101" s="18"/>
      <c r="BP101" s="22">
        <v>8.0453333333333301</v>
      </c>
      <c r="BQ101" s="22">
        <v>9.4436339521511523E-2</v>
      </c>
      <c r="BR101" s="18"/>
      <c r="BS101" s="22">
        <v>8.6990024154589367</v>
      </c>
      <c r="BT101" s="22">
        <v>0.11696165462249676</v>
      </c>
      <c r="BU101" s="22">
        <v>9.5960000000000001</v>
      </c>
      <c r="BV101" s="22">
        <v>9.8169920715733425E-2</v>
      </c>
      <c r="BW101" s="22">
        <v>16.239999999999998</v>
      </c>
      <c r="BX101" s="22">
        <v>18.635624999999997</v>
      </c>
      <c r="BY101" s="22">
        <v>21.08</v>
      </c>
      <c r="BZ101" s="22">
        <v>20.220434782608692</v>
      </c>
      <c r="CA101" s="22">
        <v>21.36</v>
      </c>
      <c r="CB101" s="18"/>
      <c r="CC101" s="18"/>
      <c r="CD101" s="18"/>
      <c r="CE101" s="18"/>
      <c r="CF101" s="18"/>
      <c r="CG101" s="18"/>
      <c r="CH101" s="18"/>
      <c r="CI101" s="18"/>
      <c r="CJ101" s="18"/>
      <c r="CK101" s="18"/>
      <c r="CL101" s="18"/>
      <c r="CM101" s="18"/>
      <c r="CN101" s="18"/>
      <c r="CO101" s="18"/>
      <c r="CP101" s="18"/>
      <c r="CQ101" s="18"/>
      <c r="CR101" s="18"/>
      <c r="CS101" s="18"/>
      <c r="CT101" s="18"/>
      <c r="CU101" s="18"/>
      <c r="CV101" s="75">
        <f t="shared" si="188"/>
        <v>0</v>
      </c>
      <c r="CW101" s="75">
        <f t="shared" si="189"/>
        <v>1</v>
      </c>
      <c r="CX101" s="75">
        <f t="shared" si="241"/>
        <v>1</v>
      </c>
      <c r="CY101" s="72">
        <f t="shared" si="190"/>
        <v>1</v>
      </c>
      <c r="CZ101">
        <f t="shared" si="191"/>
        <v>0</v>
      </c>
      <c r="DA101" s="72">
        <f t="shared" si="192"/>
        <v>1</v>
      </c>
      <c r="DB101" s="45">
        <f t="shared" si="193"/>
        <v>0</v>
      </c>
      <c r="DC101" s="72">
        <f t="shared" si="194"/>
        <v>1</v>
      </c>
      <c r="DD101" s="45">
        <f t="shared" si="195"/>
        <v>0</v>
      </c>
      <c r="DE101" s="72">
        <f t="shared" si="196"/>
        <v>0</v>
      </c>
      <c r="DF101" s="72">
        <f t="shared" si="197"/>
        <v>0</v>
      </c>
      <c r="DG101" s="75">
        <f t="shared" si="198"/>
        <v>0</v>
      </c>
      <c r="DH101" s="72">
        <f t="shared" si="242"/>
        <v>0</v>
      </c>
      <c r="DI101" s="72">
        <f t="shared" si="199"/>
        <v>0</v>
      </c>
      <c r="DJ101" s="72">
        <f t="shared" si="200"/>
        <v>0</v>
      </c>
      <c r="DK101" s="72">
        <f t="shared" si="201"/>
        <v>0</v>
      </c>
    </row>
    <row r="102" spans="1:115" x14ac:dyDescent="0.25">
      <c r="A102" s="19" t="s">
        <v>10</v>
      </c>
      <c r="B102" s="18" t="s">
        <v>220</v>
      </c>
      <c r="C102" s="18" t="s">
        <v>747</v>
      </c>
      <c r="D102" s="18">
        <v>2017</v>
      </c>
      <c r="E102" s="18">
        <v>5</v>
      </c>
      <c r="F102" s="28">
        <v>42957</v>
      </c>
      <c r="G102" s="28">
        <f t="shared" si="262"/>
        <v>42957</v>
      </c>
      <c r="H102" s="28">
        <f t="shared" si="263"/>
        <v>42971</v>
      </c>
      <c r="I102" s="18">
        <f t="shared" si="264"/>
        <v>14</v>
      </c>
      <c r="J102" s="18" t="s">
        <v>154</v>
      </c>
      <c r="K102" s="22">
        <v>13.715999999999999</v>
      </c>
      <c r="L102" s="22">
        <f t="shared" si="265"/>
        <v>0.4705882352941177</v>
      </c>
      <c r="M102" s="22">
        <f t="shared" si="266"/>
        <v>2.352941176470591E-2</v>
      </c>
      <c r="N102" s="22"/>
      <c r="O102" s="22">
        <v>4.7826459999999997</v>
      </c>
      <c r="P102" s="22">
        <f t="shared" si="267"/>
        <v>0.57440480560392759</v>
      </c>
      <c r="Q102" s="22">
        <f t="shared" si="268"/>
        <v>5.5886306860385093E-2</v>
      </c>
      <c r="R102" s="22"/>
      <c r="S102" s="22">
        <v>78.333600000000004</v>
      </c>
      <c r="T102" s="22">
        <f t="shared" si="269"/>
        <v>5.5147058823529438E-2</v>
      </c>
      <c r="U102" s="22">
        <f t="shared" si="270"/>
        <v>1.8382352941176475E-2</v>
      </c>
      <c r="V102" s="22"/>
      <c r="W102" s="22">
        <v>177.11260200000001</v>
      </c>
      <c r="X102" s="22">
        <f t="shared" si="271"/>
        <v>5.3719007315118535E-2</v>
      </c>
      <c r="Y102" s="22">
        <f t="shared" si="272"/>
        <v>9.6418744777959989E-3</v>
      </c>
      <c r="Z102" s="22"/>
      <c r="AA102" s="22"/>
      <c r="AB102" s="22">
        <v>55.670851999999996</v>
      </c>
      <c r="AC102" s="22">
        <f t="shared" si="273"/>
        <v>0.12184273221698814</v>
      </c>
      <c r="AD102" s="22">
        <f t="shared" si="274"/>
        <v>-2.3310609488603459E-2</v>
      </c>
      <c r="AE102" s="22"/>
      <c r="AF102" s="22">
        <v>1.1142560529694558</v>
      </c>
      <c r="AG102" s="22">
        <f t="shared" si="280"/>
        <v>0.79432459078011119</v>
      </c>
      <c r="AH102" s="22">
        <f t="shared" si="233"/>
        <v>6.92525439491809E-2</v>
      </c>
      <c r="AI102" s="22"/>
      <c r="AJ102" s="22">
        <v>18.7</v>
      </c>
      <c r="AK102" s="22">
        <f t="shared" si="275"/>
        <v>5.0761421319796954E-2</v>
      </c>
      <c r="AL102" s="22">
        <f t="shared" si="276"/>
        <v>5.0761421319796954E-2</v>
      </c>
      <c r="AM102" s="22"/>
      <c r="AN102" s="22">
        <v>9.5</v>
      </c>
      <c r="AO102" s="22">
        <f t="shared" si="277"/>
        <v>8.2125603864734262E-2</v>
      </c>
      <c r="AP102" s="22">
        <f t="shared" si="278"/>
        <v>4.8309178743961984E-3</v>
      </c>
      <c r="AQ102" s="22"/>
      <c r="AR102" s="18">
        <v>2</v>
      </c>
      <c r="AS102" s="18">
        <v>164</v>
      </c>
      <c r="AT102" s="18">
        <v>32</v>
      </c>
      <c r="AU102" s="18">
        <v>0</v>
      </c>
      <c r="AV102" s="18">
        <f t="shared" si="279"/>
        <v>196</v>
      </c>
      <c r="AW102" s="18"/>
      <c r="AX102" s="18">
        <v>0</v>
      </c>
      <c r="AY102" s="18">
        <f t="shared" si="281"/>
        <v>0</v>
      </c>
      <c r="AZ102" s="22">
        <v>7.9</v>
      </c>
      <c r="BA102" s="22"/>
      <c r="BB102" s="22"/>
      <c r="BC102" s="22">
        <v>8.5929166666666639</v>
      </c>
      <c r="BD102" s="22"/>
      <c r="BE102" s="22"/>
      <c r="BF102" s="22"/>
      <c r="BG102" s="22">
        <v>9.5299999999999994</v>
      </c>
      <c r="BH102" s="22"/>
      <c r="BI102" s="22"/>
      <c r="BJ102" s="18">
        <v>7.76</v>
      </c>
      <c r="BK102" s="18">
        <v>10.08</v>
      </c>
      <c r="BL102" s="18"/>
      <c r="BM102" s="18"/>
      <c r="BN102" s="18"/>
      <c r="BO102" s="18"/>
      <c r="BP102" s="22">
        <v>8.0560000000000009</v>
      </c>
      <c r="BQ102" s="22">
        <v>0.19245085952869448</v>
      </c>
      <c r="BR102" s="18"/>
      <c r="BS102" s="22">
        <v>8.764445328282827</v>
      </c>
      <c r="BT102" s="22">
        <v>0.15745945875194758</v>
      </c>
      <c r="BU102" s="22">
        <v>9.767333333333335</v>
      </c>
      <c r="BV102" s="22">
        <v>0.19790457857821844</v>
      </c>
      <c r="BW102" s="22">
        <v>16.940000000000001</v>
      </c>
      <c r="BX102" s="22">
        <v>18.588333333333335</v>
      </c>
      <c r="BY102" s="22">
        <v>20.46</v>
      </c>
      <c r="BZ102" s="22">
        <v>19.905000000000001</v>
      </c>
      <c r="CA102" s="22">
        <v>20.58</v>
      </c>
      <c r="CB102" s="18"/>
      <c r="CC102" s="18"/>
      <c r="CD102" s="18"/>
      <c r="CE102" s="18"/>
      <c r="CF102" s="18"/>
      <c r="CG102" s="18"/>
      <c r="CH102" s="18"/>
      <c r="CI102" s="18"/>
      <c r="CJ102" s="18"/>
      <c r="CK102" s="18"/>
      <c r="CL102" s="18"/>
      <c r="CM102" s="18"/>
      <c r="CN102" s="18"/>
      <c r="CO102" s="18"/>
      <c r="CP102" s="18"/>
      <c r="CQ102" s="18"/>
      <c r="CR102" s="18"/>
      <c r="CS102" s="18"/>
      <c r="CT102" s="18"/>
      <c r="CU102" s="18"/>
      <c r="CV102" s="75">
        <f t="shared" si="188"/>
        <v>0</v>
      </c>
      <c r="CW102" s="75">
        <f t="shared" si="189"/>
        <v>1</v>
      </c>
      <c r="CX102" s="75">
        <f t="shared" si="241"/>
        <v>1</v>
      </c>
      <c r="CY102" s="72">
        <f t="shared" si="190"/>
        <v>1</v>
      </c>
      <c r="CZ102">
        <f t="shared" si="191"/>
        <v>0</v>
      </c>
      <c r="DA102" s="72">
        <f t="shared" si="192"/>
        <v>1</v>
      </c>
      <c r="DB102" s="45">
        <f t="shared" si="193"/>
        <v>0</v>
      </c>
      <c r="DC102" s="72">
        <f t="shared" si="194"/>
        <v>1</v>
      </c>
      <c r="DD102" s="45">
        <f t="shared" si="195"/>
        <v>0</v>
      </c>
      <c r="DE102" s="72">
        <f t="shared" si="196"/>
        <v>0</v>
      </c>
      <c r="DF102" s="72">
        <f t="shared" si="197"/>
        <v>0</v>
      </c>
      <c r="DG102" s="75">
        <f t="shared" si="198"/>
        <v>0</v>
      </c>
      <c r="DH102" s="72">
        <f t="shared" si="242"/>
        <v>0</v>
      </c>
      <c r="DI102" s="72">
        <f t="shared" si="199"/>
        <v>0</v>
      </c>
      <c r="DJ102" s="72">
        <f t="shared" si="200"/>
        <v>0</v>
      </c>
      <c r="DK102" s="72">
        <f t="shared" si="201"/>
        <v>0</v>
      </c>
    </row>
    <row r="103" spans="1:115" x14ac:dyDescent="0.25">
      <c r="A103" s="19" t="s">
        <v>10</v>
      </c>
      <c r="B103" s="18" t="s">
        <v>220</v>
      </c>
      <c r="C103" s="18" t="s">
        <v>747</v>
      </c>
      <c r="D103" s="18">
        <v>2017</v>
      </c>
      <c r="E103" s="18">
        <v>6</v>
      </c>
      <c r="F103" s="28">
        <v>42971</v>
      </c>
      <c r="G103" s="28">
        <f t="shared" si="262"/>
        <v>42971</v>
      </c>
      <c r="H103" s="28">
        <f t="shared" si="263"/>
        <v>42986</v>
      </c>
      <c r="I103" s="18">
        <f t="shared" si="264"/>
        <v>15</v>
      </c>
      <c r="J103" s="18" t="s">
        <v>154</v>
      </c>
      <c r="K103" s="22">
        <v>13.715999999999999</v>
      </c>
      <c r="L103" s="22">
        <f t="shared" si="265"/>
        <v>0.4705882352941177</v>
      </c>
      <c r="M103" s="22">
        <f t="shared" si="266"/>
        <v>0</v>
      </c>
      <c r="N103" s="22"/>
      <c r="O103" s="22">
        <v>4.8309559999999996</v>
      </c>
      <c r="P103" s="22">
        <f t="shared" si="267"/>
        <v>0.57010582469643956</v>
      </c>
      <c r="Q103" s="22">
        <f t="shared" si="268"/>
        <v>-4.298980907488037E-3</v>
      </c>
      <c r="R103" s="22"/>
      <c r="S103" s="22">
        <v>79.552800000000005</v>
      </c>
      <c r="T103" s="22">
        <f t="shared" si="269"/>
        <v>4.0441176470588258E-2</v>
      </c>
      <c r="U103" s="22">
        <f t="shared" si="270"/>
        <v>-1.470588235294118E-2</v>
      </c>
      <c r="V103" s="22"/>
      <c r="W103" s="22">
        <v>176.081378</v>
      </c>
      <c r="X103" s="22">
        <f t="shared" si="271"/>
        <v>5.9228652926899918E-2</v>
      </c>
      <c r="Y103" s="22">
        <f t="shared" si="272"/>
        <v>5.509645611781383E-3</v>
      </c>
      <c r="Z103" s="22"/>
      <c r="AA103" s="22"/>
      <c r="AB103" s="22">
        <v>54.407494</v>
      </c>
      <c r="AC103" s="22">
        <f t="shared" si="273"/>
        <v>0.14177106041127926</v>
      </c>
      <c r="AD103" s="22">
        <f t="shared" si="274"/>
        <v>1.992832819429112E-2</v>
      </c>
      <c r="AE103" s="22"/>
      <c r="AF103" s="22">
        <v>1.0564291077949155</v>
      </c>
      <c r="AG103" s="22">
        <f t="shared" si="280"/>
        <v>0.80499860110387256</v>
      </c>
      <c r="AH103" s="22">
        <f t="shared" si="233"/>
        <v>1.0674010323761363E-2</v>
      </c>
      <c r="AI103" s="22"/>
      <c r="AJ103" s="22">
        <v>16.899999999999999</v>
      </c>
      <c r="AK103" s="22">
        <f t="shared" si="275"/>
        <v>0.14213197969543151</v>
      </c>
      <c r="AL103" s="22">
        <f t="shared" si="276"/>
        <v>9.1370558375634556E-2</v>
      </c>
      <c r="AM103" s="22"/>
      <c r="AN103" s="22">
        <v>9.8699999999999992</v>
      </c>
      <c r="AO103" s="22">
        <f t="shared" si="277"/>
        <v>4.6376811594202941E-2</v>
      </c>
      <c r="AP103" s="22">
        <f t="shared" si="278"/>
        <v>-3.5748792270531321E-2</v>
      </c>
      <c r="AQ103" s="22"/>
      <c r="AR103" s="18">
        <v>2</v>
      </c>
      <c r="AS103" s="18">
        <v>225</v>
      </c>
      <c r="AT103" s="18">
        <v>54</v>
      </c>
      <c r="AU103" s="18">
        <v>4</v>
      </c>
      <c r="AV103" s="18">
        <f t="shared" si="279"/>
        <v>283</v>
      </c>
      <c r="AW103" s="18"/>
      <c r="AX103" s="18">
        <v>0</v>
      </c>
      <c r="AY103" s="18">
        <f t="shared" si="281"/>
        <v>0</v>
      </c>
      <c r="AZ103" s="22">
        <v>8.2200000000000006</v>
      </c>
      <c r="BA103" s="22"/>
      <c r="BB103" s="22"/>
      <c r="BC103" s="22">
        <v>8.8995833333333341</v>
      </c>
      <c r="BD103" s="22"/>
      <c r="BE103" s="22"/>
      <c r="BF103" s="22"/>
      <c r="BG103" s="22">
        <v>9.9700000000000006</v>
      </c>
      <c r="BH103" s="22"/>
      <c r="BI103" s="22"/>
      <c r="BJ103" s="18">
        <v>7.16</v>
      </c>
      <c r="BK103" s="18">
        <v>9.92</v>
      </c>
      <c r="BL103" s="18"/>
      <c r="BM103" s="18"/>
      <c r="BN103" s="18"/>
      <c r="BO103" s="18"/>
      <c r="BP103" s="22">
        <v>7.6137500000000005</v>
      </c>
      <c r="BQ103" s="22">
        <v>0.33561277910711346</v>
      </c>
      <c r="BR103" s="18"/>
      <c r="BS103" s="22">
        <v>8.3831860783566476</v>
      </c>
      <c r="BT103" s="22">
        <v>0.32938618462595987</v>
      </c>
      <c r="BU103" s="22">
        <v>9.4387500000000006</v>
      </c>
      <c r="BV103" s="22">
        <v>0.34648006796928454</v>
      </c>
      <c r="BW103" s="22">
        <v>15.78</v>
      </c>
      <c r="BX103" s="22">
        <v>17.444999999999997</v>
      </c>
      <c r="BY103" s="22">
        <v>19.28</v>
      </c>
      <c r="BZ103" s="22">
        <v>20.362083333333327</v>
      </c>
      <c r="CA103" s="22">
        <v>22.42</v>
      </c>
      <c r="CB103" s="18"/>
      <c r="CC103" s="18"/>
      <c r="CD103" s="18"/>
      <c r="CE103" s="18"/>
      <c r="CF103" s="18"/>
      <c r="CG103" s="18"/>
      <c r="CH103" s="18"/>
      <c r="CI103" s="18"/>
      <c r="CJ103" s="18"/>
      <c r="CK103" s="18"/>
      <c r="CL103" s="18"/>
      <c r="CM103" s="18"/>
      <c r="CN103" s="18"/>
      <c r="CO103" s="18"/>
      <c r="CP103" s="18"/>
      <c r="CQ103" s="18"/>
      <c r="CR103" s="18"/>
      <c r="CS103" s="18"/>
      <c r="CT103" s="18"/>
      <c r="CU103" s="18"/>
      <c r="CV103" s="75">
        <f t="shared" si="188"/>
        <v>0</v>
      </c>
      <c r="CW103" s="75">
        <f t="shared" si="189"/>
        <v>1</v>
      </c>
      <c r="CX103" s="75">
        <f t="shared" si="241"/>
        <v>1</v>
      </c>
      <c r="CY103" s="72">
        <f t="shared" si="190"/>
        <v>1</v>
      </c>
      <c r="CZ103">
        <f t="shared" si="191"/>
        <v>0</v>
      </c>
      <c r="DA103" s="72">
        <f t="shared" si="192"/>
        <v>1</v>
      </c>
      <c r="DB103" s="45">
        <f t="shared" si="193"/>
        <v>0</v>
      </c>
      <c r="DC103" s="72">
        <f t="shared" si="194"/>
        <v>1</v>
      </c>
      <c r="DD103" s="45">
        <f t="shared" si="195"/>
        <v>0</v>
      </c>
      <c r="DE103" s="72">
        <f t="shared" si="196"/>
        <v>0</v>
      </c>
      <c r="DF103" s="72">
        <f t="shared" si="197"/>
        <v>0</v>
      </c>
      <c r="DG103" s="75">
        <f t="shared" si="198"/>
        <v>0</v>
      </c>
      <c r="DH103" s="72">
        <f t="shared" si="242"/>
        <v>0</v>
      </c>
      <c r="DI103" s="72">
        <f t="shared" si="199"/>
        <v>0</v>
      </c>
      <c r="DJ103" s="72">
        <f t="shared" si="200"/>
        <v>0</v>
      </c>
      <c r="DK103" s="72">
        <f t="shared" si="201"/>
        <v>0</v>
      </c>
    </row>
    <row r="104" spans="1:115" x14ac:dyDescent="0.25">
      <c r="A104" s="19" t="s">
        <v>10</v>
      </c>
      <c r="B104" s="18" t="s">
        <v>220</v>
      </c>
      <c r="C104" s="18" t="s">
        <v>747</v>
      </c>
      <c r="D104" s="18">
        <v>2017</v>
      </c>
      <c r="E104" s="18">
        <v>7</v>
      </c>
      <c r="F104" s="28">
        <v>42986</v>
      </c>
      <c r="G104" s="28">
        <f t="shared" si="262"/>
        <v>42986</v>
      </c>
      <c r="H104" s="28">
        <f t="shared" si="263"/>
        <v>42999</v>
      </c>
      <c r="I104" s="18">
        <f t="shared" si="264"/>
        <v>13</v>
      </c>
      <c r="J104" s="18" t="s">
        <v>154</v>
      </c>
      <c r="K104" s="22">
        <v>14.3256</v>
      </c>
      <c r="L104" s="22">
        <f t="shared" si="265"/>
        <v>0.44705882352941179</v>
      </c>
      <c r="M104" s="22">
        <f t="shared" si="266"/>
        <v>-2.352941176470591E-2</v>
      </c>
      <c r="N104" s="22"/>
      <c r="O104" s="22">
        <v>5.4106709999999998</v>
      </c>
      <c r="P104" s="22">
        <f t="shared" si="267"/>
        <v>0.5185184987435425</v>
      </c>
      <c r="Q104" s="22">
        <f t="shared" si="268"/>
        <v>-5.1587325952897056E-2</v>
      </c>
      <c r="R104" s="22"/>
      <c r="S104" s="22">
        <v>79.552800000000005</v>
      </c>
      <c r="T104" s="22">
        <f t="shared" si="269"/>
        <v>4.0441176470588258E-2</v>
      </c>
      <c r="U104" s="22">
        <f t="shared" si="270"/>
        <v>0</v>
      </c>
      <c r="V104" s="22"/>
      <c r="W104" s="22">
        <v>171.05416500000001</v>
      </c>
      <c r="X104" s="22">
        <f t="shared" si="271"/>
        <v>8.6088153913048443E-2</v>
      </c>
      <c r="Y104" s="22">
        <f t="shared" si="272"/>
        <v>2.6859500986148525E-2</v>
      </c>
      <c r="Z104" s="22"/>
      <c r="AA104" s="22"/>
      <c r="AB104" s="22">
        <v>50.573129000000002</v>
      </c>
      <c r="AC104" s="22">
        <f t="shared" si="273"/>
        <v>0.20225469540365923</v>
      </c>
      <c r="AD104" s="22">
        <f t="shared" si="274"/>
        <v>6.0483634992379964E-2</v>
      </c>
      <c r="AE104" s="22"/>
      <c r="AF104" s="22">
        <v>0.79</v>
      </c>
      <c r="AG104" s="22">
        <f t="shared" si="280"/>
        <v>0.85417752692417626</v>
      </c>
      <c r="AH104" s="22">
        <f t="shared" si="233"/>
        <v>4.9178925820303698E-2</v>
      </c>
      <c r="AI104" s="22"/>
      <c r="AJ104" s="22">
        <v>18.3</v>
      </c>
      <c r="AK104" s="22">
        <f t="shared" si="275"/>
        <v>7.1065989847715672E-2</v>
      </c>
      <c r="AL104" s="22">
        <f t="shared" si="276"/>
        <v>-7.1065989847715838E-2</v>
      </c>
      <c r="AM104" s="22"/>
      <c r="AN104" s="22">
        <v>9.0500000000000007</v>
      </c>
      <c r="AO104" s="22">
        <f t="shared" si="277"/>
        <v>0.12560386473429941</v>
      </c>
      <c r="AP104" s="22">
        <f t="shared" si="278"/>
        <v>7.9227053140096468E-2</v>
      </c>
      <c r="AQ104" s="22"/>
      <c r="AR104" s="18">
        <v>2</v>
      </c>
      <c r="AS104" s="18">
        <v>140</v>
      </c>
      <c r="AT104" s="18">
        <v>82</v>
      </c>
      <c r="AU104" s="18">
        <v>0</v>
      </c>
      <c r="AV104" s="18">
        <f t="shared" si="279"/>
        <v>222</v>
      </c>
      <c r="AW104" s="18"/>
      <c r="AX104" s="18">
        <v>0</v>
      </c>
      <c r="AY104" s="18">
        <f t="shared" si="281"/>
        <v>0</v>
      </c>
      <c r="AZ104" s="22">
        <v>7.71</v>
      </c>
      <c r="BA104" s="22"/>
      <c r="BB104" s="22"/>
      <c r="BC104" s="22">
        <v>8.3185416666666647</v>
      </c>
      <c r="BD104" s="22"/>
      <c r="BE104" s="22"/>
      <c r="BF104" s="22"/>
      <c r="BG104" s="22">
        <v>9.14</v>
      </c>
      <c r="BH104" s="22"/>
      <c r="BI104" s="22"/>
      <c r="BJ104" s="18">
        <v>7.25</v>
      </c>
      <c r="BK104" s="18">
        <v>10.02</v>
      </c>
      <c r="BL104" s="18"/>
      <c r="BM104" s="18"/>
      <c r="BN104" s="18"/>
      <c r="BO104" s="18"/>
      <c r="BP104" s="22">
        <v>7.9328571428571424</v>
      </c>
      <c r="BQ104" s="22">
        <v>0.44859190126166021</v>
      </c>
      <c r="BR104" s="18"/>
      <c r="BS104" s="22">
        <v>8.5573674242424236</v>
      </c>
      <c r="BT104" s="22">
        <v>0.37723163431571011</v>
      </c>
      <c r="BU104" s="22">
        <v>9.4035714285714285</v>
      </c>
      <c r="BV104" s="22">
        <v>0.36532973643891981</v>
      </c>
      <c r="BW104" s="22">
        <v>17.46</v>
      </c>
      <c r="BX104" s="22">
        <v>18.861666666666668</v>
      </c>
      <c r="BY104" s="22">
        <v>20.7</v>
      </c>
      <c r="BZ104" s="22">
        <v>19.952000000000002</v>
      </c>
      <c r="CA104" s="22">
        <v>21.68</v>
      </c>
      <c r="CB104" s="18"/>
      <c r="CC104" s="18"/>
      <c r="CD104" s="18"/>
      <c r="CE104" s="18"/>
      <c r="CF104" s="18"/>
      <c r="CG104" s="18"/>
      <c r="CH104" s="18"/>
      <c r="CI104" s="18"/>
      <c r="CJ104" s="18"/>
      <c r="CK104" s="18"/>
      <c r="CL104" s="18"/>
      <c r="CM104" s="18"/>
      <c r="CN104" s="18"/>
      <c r="CO104" s="18"/>
      <c r="CP104" s="18"/>
      <c r="CQ104" s="18"/>
      <c r="CR104" s="18"/>
      <c r="CS104" s="18"/>
      <c r="CT104" s="18"/>
      <c r="CU104" s="18"/>
      <c r="CV104" s="75">
        <f t="shared" si="188"/>
        <v>0</v>
      </c>
      <c r="CW104" s="75">
        <f t="shared" si="189"/>
        <v>1</v>
      </c>
      <c r="CX104" s="75">
        <f t="shared" si="241"/>
        <v>1</v>
      </c>
      <c r="CY104" s="72">
        <f t="shared" si="190"/>
        <v>1</v>
      </c>
      <c r="CZ104">
        <f t="shared" si="191"/>
        <v>0</v>
      </c>
      <c r="DA104" s="72">
        <f t="shared" si="192"/>
        <v>1</v>
      </c>
      <c r="DB104" s="45">
        <f t="shared" si="193"/>
        <v>0</v>
      </c>
      <c r="DC104" s="72">
        <f t="shared" si="194"/>
        <v>1</v>
      </c>
      <c r="DD104" s="45">
        <f t="shared" si="195"/>
        <v>0</v>
      </c>
      <c r="DE104" s="72">
        <f t="shared" si="196"/>
        <v>0</v>
      </c>
      <c r="DF104" s="72">
        <f t="shared" si="197"/>
        <v>0</v>
      </c>
      <c r="DG104" s="75">
        <f t="shared" si="198"/>
        <v>0</v>
      </c>
      <c r="DH104" s="72">
        <f t="shared" si="242"/>
        <v>0</v>
      </c>
      <c r="DI104" s="72">
        <f t="shared" si="199"/>
        <v>0</v>
      </c>
      <c r="DJ104" s="72">
        <f t="shared" si="200"/>
        <v>0</v>
      </c>
      <c r="DK104" s="72">
        <f t="shared" si="201"/>
        <v>0</v>
      </c>
    </row>
    <row r="105" spans="1:115" x14ac:dyDescent="0.25">
      <c r="A105" s="19" t="s">
        <v>10</v>
      </c>
      <c r="B105" s="18" t="s">
        <v>220</v>
      </c>
      <c r="C105" s="18" t="s">
        <v>747</v>
      </c>
      <c r="D105" s="18">
        <v>2017</v>
      </c>
      <c r="E105" s="18">
        <v>8</v>
      </c>
      <c r="F105" s="28">
        <v>42999</v>
      </c>
      <c r="G105" s="28">
        <f t="shared" si="262"/>
        <v>42999</v>
      </c>
      <c r="H105" s="28">
        <f t="shared" si="263"/>
        <v>43011</v>
      </c>
      <c r="I105" s="18">
        <f t="shared" si="264"/>
        <v>12</v>
      </c>
      <c r="J105" s="18" t="s">
        <v>154</v>
      </c>
      <c r="K105" s="22">
        <v>13.106400000000001</v>
      </c>
      <c r="L105" s="22">
        <f t="shared" si="265"/>
        <v>0.49411764705882355</v>
      </c>
      <c r="M105" s="22">
        <f t="shared" si="266"/>
        <v>4.7058823529411764E-2</v>
      </c>
      <c r="N105" s="22"/>
      <c r="O105" s="22">
        <v>4.927575</v>
      </c>
      <c r="P105" s="22">
        <f t="shared" si="267"/>
        <v>0.56150795186885538</v>
      </c>
      <c r="Q105" s="22">
        <f t="shared" si="268"/>
        <v>4.2989453125312882E-2</v>
      </c>
      <c r="R105" s="22"/>
      <c r="S105" s="22">
        <v>79.857600000000005</v>
      </c>
      <c r="T105" s="22">
        <f t="shared" si="269"/>
        <v>3.6764705882352963E-2</v>
      </c>
      <c r="U105" s="22">
        <f t="shared" si="270"/>
        <v>-3.6764705882352949E-3</v>
      </c>
      <c r="V105" s="22"/>
      <c r="W105" s="22">
        <v>176.468087</v>
      </c>
      <c r="X105" s="22">
        <f t="shared" si="271"/>
        <v>5.7162535822481937E-2</v>
      </c>
      <c r="Y105" s="22">
        <f t="shared" si="272"/>
        <v>-2.8925618090566506E-2</v>
      </c>
      <c r="Z105" s="22"/>
      <c r="AA105" s="22"/>
      <c r="AB105" s="22">
        <v>53.451236999999999</v>
      </c>
      <c r="AC105" s="22">
        <f t="shared" si="273"/>
        <v>0.1568551484798143</v>
      </c>
      <c r="AD105" s="22">
        <f t="shared" si="274"/>
        <v>-4.539954692384493E-2</v>
      </c>
      <c r="AE105" s="22"/>
      <c r="AF105" s="22">
        <v>0.47799999999999998</v>
      </c>
      <c r="AG105" s="22">
        <f t="shared" si="280"/>
        <v>0.91176817451867886</v>
      </c>
      <c r="AH105" s="22">
        <f t="shared" si="233"/>
        <v>5.7590647594502609E-2</v>
      </c>
      <c r="AI105" s="22"/>
      <c r="AJ105" s="22">
        <v>15.5</v>
      </c>
      <c r="AK105" s="22">
        <f t="shared" si="275"/>
        <v>0.21319796954314718</v>
      </c>
      <c r="AL105" s="22">
        <f t="shared" si="276"/>
        <v>0.14213197969543151</v>
      </c>
      <c r="AM105" s="22"/>
      <c r="AN105" s="22">
        <v>9.6300000000000008</v>
      </c>
      <c r="AO105" s="22">
        <f t="shared" si="277"/>
        <v>6.9565217391304238E-2</v>
      </c>
      <c r="AP105" s="22">
        <f t="shared" si="278"/>
        <v>-5.6038647342995171E-2</v>
      </c>
      <c r="AQ105" s="22"/>
      <c r="AR105" s="18">
        <v>2</v>
      </c>
      <c r="AS105" s="18">
        <v>123</v>
      </c>
      <c r="AT105" s="18">
        <v>58</v>
      </c>
      <c r="AU105" s="18">
        <v>4</v>
      </c>
      <c r="AV105" s="18">
        <f t="shared" si="279"/>
        <v>185</v>
      </c>
      <c r="AW105" s="18"/>
      <c r="AX105" s="18">
        <v>0</v>
      </c>
      <c r="AY105" s="18">
        <f t="shared" si="281"/>
        <v>0</v>
      </c>
      <c r="AZ105" s="22">
        <v>8.41</v>
      </c>
      <c r="BA105" s="22"/>
      <c r="BB105" s="22"/>
      <c r="BC105" s="22">
        <v>8.9623958333333338</v>
      </c>
      <c r="BD105" s="22"/>
      <c r="BE105" s="22"/>
      <c r="BF105" s="22"/>
      <c r="BG105" s="22">
        <v>9.65</v>
      </c>
      <c r="BH105" s="22"/>
      <c r="BI105" s="22"/>
      <c r="BJ105" s="18">
        <v>8.36</v>
      </c>
      <c r="BK105" s="18">
        <v>10.15</v>
      </c>
      <c r="BL105" s="18"/>
      <c r="BM105" s="18"/>
      <c r="BN105" s="18"/>
      <c r="BO105" s="18"/>
      <c r="BP105" s="22">
        <v>8.4746153846153831</v>
      </c>
      <c r="BQ105" s="22">
        <v>0.22592086376957415</v>
      </c>
      <c r="BR105" s="18"/>
      <c r="BS105" s="22">
        <v>8.9851274118934619</v>
      </c>
      <c r="BT105" s="22">
        <v>0.28874909172059821</v>
      </c>
      <c r="BU105" s="22">
        <v>9.7061538461538461</v>
      </c>
      <c r="BV105" s="22">
        <v>0.32195409279868226</v>
      </c>
      <c r="BW105" s="22">
        <v>14.1</v>
      </c>
      <c r="BX105" s="22">
        <v>15.390624999999995</v>
      </c>
      <c r="BY105" s="22">
        <v>16.88</v>
      </c>
      <c r="BZ105" s="22">
        <v>16.041951219512192</v>
      </c>
      <c r="CA105" s="22">
        <v>17.579999999999998</v>
      </c>
      <c r="CB105" s="18"/>
      <c r="CC105" s="18"/>
      <c r="CD105" s="18"/>
      <c r="CE105" s="18"/>
      <c r="CF105" s="18"/>
      <c r="CG105" s="18"/>
      <c r="CH105" s="18"/>
      <c r="CI105" s="18"/>
      <c r="CJ105" s="18"/>
      <c r="CK105" s="18"/>
      <c r="CL105" s="18"/>
      <c r="CM105" s="18"/>
      <c r="CN105" s="18"/>
      <c r="CO105" s="18"/>
      <c r="CP105" s="18"/>
      <c r="CQ105" s="18"/>
      <c r="CR105" s="18"/>
      <c r="CS105" s="18"/>
      <c r="CT105" s="18"/>
      <c r="CU105" s="18"/>
      <c r="CV105" s="75">
        <f t="shared" si="188"/>
        <v>0</v>
      </c>
      <c r="CW105" s="75">
        <f t="shared" si="189"/>
        <v>1</v>
      </c>
      <c r="CX105" s="75">
        <f t="shared" si="241"/>
        <v>1</v>
      </c>
      <c r="CY105" s="72">
        <f t="shared" si="190"/>
        <v>1</v>
      </c>
      <c r="CZ105">
        <f t="shared" si="191"/>
        <v>0</v>
      </c>
      <c r="DA105" s="72">
        <f t="shared" si="192"/>
        <v>1</v>
      </c>
      <c r="DB105" s="45">
        <f t="shared" si="193"/>
        <v>0</v>
      </c>
      <c r="DC105" s="72">
        <f t="shared" si="194"/>
        <v>1</v>
      </c>
      <c r="DD105" s="45">
        <f t="shared" si="195"/>
        <v>0</v>
      </c>
      <c r="DE105" s="72">
        <f t="shared" si="196"/>
        <v>0</v>
      </c>
      <c r="DF105" s="72">
        <f t="shared" si="197"/>
        <v>0</v>
      </c>
      <c r="DG105" s="75">
        <f t="shared" si="198"/>
        <v>0</v>
      </c>
      <c r="DH105" s="72">
        <f t="shared" si="242"/>
        <v>0</v>
      </c>
      <c r="DI105" s="72">
        <f t="shared" si="199"/>
        <v>0</v>
      </c>
      <c r="DJ105" s="72">
        <f t="shared" si="200"/>
        <v>0</v>
      </c>
      <c r="DK105" s="72">
        <f t="shared" si="201"/>
        <v>0</v>
      </c>
    </row>
    <row r="106" spans="1:115" x14ac:dyDescent="0.25">
      <c r="A106" s="19" t="s">
        <v>10</v>
      </c>
      <c r="B106" s="18" t="s">
        <v>220</v>
      </c>
      <c r="C106" s="18" t="s">
        <v>747</v>
      </c>
      <c r="D106" s="18">
        <v>2017</v>
      </c>
      <c r="E106" s="18">
        <v>9</v>
      </c>
      <c r="F106" s="28">
        <v>43011</v>
      </c>
      <c r="G106" s="28">
        <f t="shared" si="262"/>
        <v>43011</v>
      </c>
      <c r="H106" s="28">
        <f t="shared" si="263"/>
        <v>43027</v>
      </c>
      <c r="I106" s="18">
        <f t="shared" si="264"/>
        <v>16</v>
      </c>
      <c r="J106" s="18" t="s">
        <v>154</v>
      </c>
      <c r="K106" s="22">
        <v>13.106400000000001</v>
      </c>
      <c r="L106" s="22">
        <f t="shared" si="265"/>
        <v>0.49411764705882355</v>
      </c>
      <c r="M106" s="22">
        <f t="shared" si="266"/>
        <v>0</v>
      </c>
      <c r="N106" s="22"/>
      <c r="O106" s="22">
        <v>5.3140520000000002</v>
      </c>
      <c r="P106" s="22">
        <f t="shared" si="267"/>
        <v>0.52711637157112667</v>
      </c>
      <c r="Q106" s="22">
        <f t="shared" si="268"/>
        <v>-3.4391580297728708E-2</v>
      </c>
      <c r="R106" s="22"/>
      <c r="S106" s="22">
        <v>80.162400000000005</v>
      </c>
      <c r="T106" s="22">
        <f t="shared" si="269"/>
        <v>3.3088235294117661E-2</v>
      </c>
      <c r="U106" s="22">
        <f t="shared" si="270"/>
        <v>-3.6764705882353019E-3</v>
      </c>
      <c r="V106" s="22"/>
      <c r="W106" s="22">
        <v>177.757116</v>
      </c>
      <c r="X106" s="22">
        <f t="shared" si="271"/>
        <v>5.027548415057663E-2</v>
      </c>
      <c r="Y106" s="22">
        <f t="shared" si="272"/>
        <v>-6.8870516719053074E-3</v>
      </c>
      <c r="Z106" s="22"/>
      <c r="AA106" s="22"/>
      <c r="AB106" s="22">
        <v>58.921078999999999</v>
      </c>
      <c r="AC106" s="22">
        <f t="shared" si="273"/>
        <v>7.0573345105855417E-2</v>
      </c>
      <c r="AD106" s="22">
        <f t="shared" si="274"/>
        <v>-8.6281803373958882E-2</v>
      </c>
      <c r="AE106" s="22"/>
      <c r="AF106" s="22">
        <v>0.41</v>
      </c>
      <c r="AG106" s="22">
        <f t="shared" si="280"/>
        <v>0.92431998232773704</v>
      </c>
      <c r="AH106" s="22">
        <f t="shared" si="233"/>
        <v>1.255180780905818E-2</v>
      </c>
      <c r="AI106" s="22"/>
      <c r="AJ106" s="22">
        <v>13.9</v>
      </c>
      <c r="AK106" s="22">
        <f t="shared" si="275"/>
        <v>0.29441624365482227</v>
      </c>
      <c r="AL106" s="22">
        <f t="shared" si="276"/>
        <v>8.1218274111675093E-2</v>
      </c>
      <c r="AM106" s="22"/>
      <c r="AN106" s="22">
        <v>9.44</v>
      </c>
      <c r="AO106" s="22">
        <f t="shared" si="277"/>
        <v>8.7922705314009683E-2</v>
      </c>
      <c r="AP106" s="22">
        <f t="shared" si="278"/>
        <v>1.8357487922705445E-2</v>
      </c>
      <c r="AQ106" s="22"/>
      <c r="AR106" s="18">
        <v>2</v>
      </c>
      <c r="AS106" s="18">
        <v>98</v>
      </c>
      <c r="AT106" s="18">
        <v>56</v>
      </c>
      <c r="AU106" s="18">
        <v>0</v>
      </c>
      <c r="AV106" s="18">
        <f t="shared" si="279"/>
        <v>154</v>
      </c>
      <c r="AW106" s="18"/>
      <c r="AX106" s="18">
        <v>0</v>
      </c>
      <c r="AY106" s="18">
        <f t="shared" si="281"/>
        <v>0</v>
      </c>
      <c r="AZ106" s="22">
        <v>8.33</v>
      </c>
      <c r="BA106" s="22"/>
      <c r="BB106" s="22"/>
      <c r="BC106" s="22">
        <v>8.7473958333333286</v>
      </c>
      <c r="BD106" s="22"/>
      <c r="BE106" s="22"/>
      <c r="BF106" s="22"/>
      <c r="BG106" s="22">
        <v>9.5</v>
      </c>
      <c r="BH106" s="22"/>
      <c r="BI106" s="22"/>
      <c r="BJ106" s="18">
        <v>0</v>
      </c>
      <c r="BK106" s="18">
        <v>10.89</v>
      </c>
      <c r="BL106" s="18"/>
      <c r="BM106" s="18"/>
      <c r="BN106" s="18"/>
      <c r="BO106" s="18"/>
      <c r="BP106" s="22">
        <v>9.0358823529411776</v>
      </c>
      <c r="BQ106" s="22">
        <v>0.38122185641202216</v>
      </c>
      <c r="BR106" s="18"/>
      <c r="BS106" s="22">
        <v>9.5241471109720486</v>
      </c>
      <c r="BT106" s="22">
        <v>0.37348898234158878</v>
      </c>
      <c r="BU106" s="22">
        <v>10.214705882352943</v>
      </c>
      <c r="BV106" s="22">
        <v>0.38777066671603444</v>
      </c>
      <c r="BW106" s="22">
        <v>12.72</v>
      </c>
      <c r="BX106" s="22">
        <v>14.385</v>
      </c>
      <c r="BY106" s="22">
        <v>16</v>
      </c>
      <c r="BZ106" s="22">
        <v>15.152888888888887</v>
      </c>
      <c r="CA106" s="22">
        <v>16</v>
      </c>
      <c r="CB106" s="18"/>
      <c r="CC106" s="18"/>
      <c r="CD106" s="18"/>
      <c r="CE106" s="18"/>
      <c r="CF106" s="18"/>
      <c r="CG106" s="18"/>
      <c r="CH106" s="18"/>
      <c r="CI106" s="18"/>
      <c r="CJ106" s="18"/>
      <c r="CK106" s="18"/>
      <c r="CL106" s="18"/>
      <c r="CM106" s="18"/>
      <c r="CN106" s="18"/>
      <c r="CO106" s="18"/>
      <c r="CP106" s="18"/>
      <c r="CQ106" s="18"/>
      <c r="CR106" s="18"/>
      <c r="CS106" s="18"/>
      <c r="CT106" s="18"/>
      <c r="CU106" s="18"/>
      <c r="CV106" s="75">
        <f t="shared" si="188"/>
        <v>0</v>
      </c>
      <c r="CW106" s="75">
        <f t="shared" si="189"/>
        <v>1</v>
      </c>
      <c r="CX106" s="75">
        <f t="shared" si="241"/>
        <v>1</v>
      </c>
      <c r="CY106" s="72">
        <f t="shared" si="190"/>
        <v>1</v>
      </c>
      <c r="CZ106">
        <f t="shared" si="191"/>
        <v>0</v>
      </c>
      <c r="DA106" s="72">
        <f t="shared" si="192"/>
        <v>1</v>
      </c>
      <c r="DB106" s="45">
        <f t="shared" si="193"/>
        <v>0</v>
      </c>
      <c r="DC106" s="72">
        <f t="shared" si="194"/>
        <v>1</v>
      </c>
      <c r="DD106" s="45">
        <f t="shared" si="195"/>
        <v>0</v>
      </c>
      <c r="DE106" s="72">
        <f t="shared" si="196"/>
        <v>0</v>
      </c>
      <c r="DF106" s="72">
        <f t="shared" si="197"/>
        <v>0</v>
      </c>
      <c r="DG106" s="75">
        <f t="shared" si="198"/>
        <v>0</v>
      </c>
      <c r="DH106" s="72">
        <f t="shared" si="242"/>
        <v>0</v>
      </c>
      <c r="DI106" s="72">
        <f t="shared" si="199"/>
        <v>0</v>
      </c>
      <c r="DJ106" s="72">
        <f t="shared" si="200"/>
        <v>0</v>
      </c>
      <c r="DK106" s="72">
        <f t="shared" si="201"/>
        <v>0</v>
      </c>
    </row>
    <row r="107" spans="1:115" x14ac:dyDescent="0.25">
      <c r="A107" s="19" t="s">
        <v>10</v>
      </c>
      <c r="B107" s="18" t="s">
        <v>220</v>
      </c>
      <c r="C107" s="18" t="s">
        <v>747</v>
      </c>
      <c r="D107" s="18">
        <v>2017</v>
      </c>
      <c r="E107" s="18">
        <v>10</v>
      </c>
      <c r="F107" s="28">
        <v>43027</v>
      </c>
      <c r="G107" s="28"/>
      <c r="H107" s="28"/>
      <c r="I107" s="18">
        <f t="shared" si="264"/>
        <v>0</v>
      </c>
      <c r="J107" s="18" t="s">
        <v>154</v>
      </c>
      <c r="K107" s="22">
        <v>14.9352</v>
      </c>
      <c r="L107" s="22">
        <f t="shared" si="265"/>
        <v>0.42352941176470593</v>
      </c>
      <c r="M107" s="22">
        <f t="shared" si="266"/>
        <v>-7.0588235294117618E-2</v>
      </c>
      <c r="N107" s="22"/>
      <c r="O107" s="22">
        <v>5.0241939999999996</v>
      </c>
      <c r="P107" s="22">
        <f t="shared" si="267"/>
        <v>0.55291007904127121</v>
      </c>
      <c r="Q107" s="22">
        <f t="shared" si="268"/>
        <v>2.5793707470144533E-2</v>
      </c>
      <c r="R107" s="22"/>
      <c r="S107" s="22">
        <v>81.076800000000006</v>
      </c>
      <c r="T107" s="22">
        <f t="shared" si="269"/>
        <v>2.2058823529411777E-2</v>
      </c>
      <c r="U107" s="22">
        <f t="shared" si="270"/>
        <v>-1.1029411764705885E-2</v>
      </c>
      <c r="V107" s="22"/>
      <c r="W107" s="22">
        <v>177.62821299999999</v>
      </c>
      <c r="X107" s="22">
        <f t="shared" si="271"/>
        <v>5.0964189852049341E-2</v>
      </c>
      <c r="Y107" s="22">
        <f t="shared" si="272"/>
        <v>6.8870570147271104E-4</v>
      </c>
      <c r="Z107" s="22"/>
      <c r="AA107" s="22"/>
      <c r="AB107" s="22">
        <v>55.156157999999998</v>
      </c>
      <c r="AC107" s="22">
        <f t="shared" si="273"/>
        <v>0.12996156389544544</v>
      </c>
      <c r="AD107" s="22">
        <f t="shared" si="274"/>
        <v>5.9388218789590025E-2</v>
      </c>
      <c r="AE107" s="22"/>
      <c r="AF107" s="22">
        <v>0.4803864210410585</v>
      </c>
      <c r="AG107" s="22">
        <f t="shared" si="280"/>
        <v>0.91132767601487208</v>
      </c>
      <c r="AH107" s="22">
        <f t="shared" si="233"/>
        <v>-1.2992306312864965E-2</v>
      </c>
      <c r="AI107" s="22"/>
      <c r="AJ107" s="22">
        <v>11.6</v>
      </c>
      <c r="AK107" s="22">
        <f t="shared" si="275"/>
        <v>0.41116751269035534</v>
      </c>
      <c r="AL107" s="22">
        <f t="shared" si="276"/>
        <v>0.11675126903553307</v>
      </c>
      <c r="AM107" s="22"/>
      <c r="AN107" s="22">
        <v>10.35</v>
      </c>
      <c r="AO107" s="22">
        <f t="shared" si="277"/>
        <v>0</v>
      </c>
      <c r="AP107" s="22">
        <f t="shared" si="278"/>
        <v>-8.7922705314009683E-2</v>
      </c>
      <c r="AQ107" s="22"/>
      <c r="AR107" s="18">
        <v>2</v>
      </c>
      <c r="AS107" s="18">
        <v>129</v>
      </c>
      <c r="AT107" s="18">
        <v>34</v>
      </c>
      <c r="AU107" s="18">
        <v>2</v>
      </c>
      <c r="AV107" s="18">
        <f t="shared" si="279"/>
        <v>165</v>
      </c>
      <c r="AW107" s="18"/>
      <c r="AX107" s="18">
        <v>0</v>
      </c>
      <c r="AY107" s="18">
        <f t="shared" si="281"/>
        <v>0</v>
      </c>
      <c r="AZ107" s="22">
        <v>9.0299999999999994</v>
      </c>
      <c r="BA107" s="22"/>
      <c r="BB107" s="22"/>
      <c r="BC107" s="22">
        <v>9.7958333333333343</v>
      </c>
      <c r="BD107" s="22"/>
      <c r="BE107" s="22"/>
      <c r="BF107" s="22"/>
      <c r="BG107" s="22">
        <v>10.35</v>
      </c>
      <c r="BH107" s="22"/>
      <c r="BI107" s="22"/>
      <c r="BJ107" s="18"/>
      <c r="BK107" s="18"/>
      <c r="BL107" s="18"/>
      <c r="BM107" s="18"/>
      <c r="BN107" s="18"/>
      <c r="BO107" s="18"/>
      <c r="BP107" s="18"/>
      <c r="BQ107" s="18"/>
      <c r="BR107" s="18"/>
      <c r="BS107" s="22"/>
      <c r="BT107" s="22"/>
      <c r="BU107" s="18"/>
      <c r="BV107" s="18"/>
      <c r="BW107" s="22"/>
      <c r="BX107" s="22"/>
      <c r="BY107" s="22"/>
      <c r="BZ107" s="22"/>
      <c r="CA107" s="22"/>
      <c r="CB107" s="18"/>
      <c r="CC107" s="18"/>
      <c r="CD107" s="18"/>
      <c r="CE107" s="18"/>
      <c r="CF107" s="18"/>
      <c r="CG107" s="18"/>
      <c r="CH107" s="18"/>
      <c r="CI107" s="18"/>
      <c r="CJ107" s="18"/>
      <c r="CK107" s="18"/>
      <c r="CL107" s="18"/>
      <c r="CM107" s="18"/>
      <c r="CN107" s="18"/>
      <c r="CO107" s="18"/>
      <c r="CP107" s="18"/>
      <c r="CQ107" s="18"/>
      <c r="CR107" s="18"/>
      <c r="CS107" s="18"/>
      <c r="CT107" s="18"/>
      <c r="CU107" s="18"/>
      <c r="CV107" s="75">
        <f t="shared" si="188"/>
        <v>0</v>
      </c>
      <c r="CW107" s="75">
        <f t="shared" si="189"/>
        <v>1</v>
      </c>
      <c r="CX107" s="75">
        <f t="shared" si="241"/>
        <v>1</v>
      </c>
      <c r="CY107" s="72">
        <f t="shared" si="190"/>
        <v>1</v>
      </c>
      <c r="CZ107">
        <f t="shared" si="191"/>
        <v>0</v>
      </c>
      <c r="DA107" s="72">
        <f t="shared" si="192"/>
        <v>1</v>
      </c>
      <c r="DB107" s="45">
        <f t="shared" si="193"/>
        <v>0</v>
      </c>
      <c r="DC107" s="72">
        <f t="shared" si="194"/>
        <v>1</v>
      </c>
      <c r="DD107" s="45">
        <f t="shared" si="195"/>
        <v>0</v>
      </c>
      <c r="DE107" s="72">
        <f t="shared" si="196"/>
        <v>0</v>
      </c>
      <c r="DF107" s="72">
        <f t="shared" si="197"/>
        <v>0</v>
      </c>
      <c r="DG107" s="75">
        <f t="shared" si="198"/>
        <v>0</v>
      </c>
      <c r="DH107" s="72">
        <f t="shared" si="242"/>
        <v>0</v>
      </c>
      <c r="DI107" s="72">
        <f t="shared" si="199"/>
        <v>0</v>
      </c>
      <c r="DJ107" s="72">
        <f t="shared" si="200"/>
        <v>0</v>
      </c>
      <c r="DK107" s="72">
        <f t="shared" si="201"/>
        <v>0</v>
      </c>
    </row>
    <row r="108" spans="1:115" x14ac:dyDescent="0.25">
      <c r="A108" s="16" t="s">
        <v>11</v>
      </c>
      <c r="B108" s="34" t="s">
        <v>221</v>
      </c>
      <c r="C108" s="34" t="s">
        <v>747</v>
      </c>
      <c r="D108" s="34">
        <v>2017</v>
      </c>
      <c r="E108" s="34">
        <v>1</v>
      </c>
      <c r="F108" s="33">
        <v>42899</v>
      </c>
      <c r="G108" s="35">
        <f t="shared" ref="G108:G116" si="282">F108</f>
        <v>42899</v>
      </c>
      <c r="H108" s="35">
        <f t="shared" ref="H108:H116" si="283">F109</f>
        <v>42913</v>
      </c>
      <c r="I108" s="38">
        <f t="shared" si="264"/>
        <v>14</v>
      </c>
      <c r="J108" s="34"/>
      <c r="K108" s="36">
        <v>15.24</v>
      </c>
      <c r="L108" s="36"/>
      <c r="M108" s="36"/>
      <c r="N108" s="36">
        <f>MIN(K108:K117)</f>
        <v>4.8768000000000002</v>
      </c>
      <c r="O108" s="36">
        <v>54.625723999999998</v>
      </c>
      <c r="P108" s="36"/>
      <c r="Q108" s="36"/>
      <c r="R108" s="36">
        <f>MIN(O108:O117)</f>
        <v>44.040356000000003</v>
      </c>
      <c r="S108" s="36">
        <v>98.755200000000002</v>
      </c>
      <c r="T108" s="36"/>
      <c r="U108" s="36"/>
      <c r="V108" s="36">
        <f>MIN(S108:S117)</f>
        <v>89.001599999999996</v>
      </c>
      <c r="W108" s="36">
        <v>81.562794999999994</v>
      </c>
      <c r="X108" s="36"/>
      <c r="Y108" s="36"/>
      <c r="Z108" s="36">
        <f>MIN(W108:W117)</f>
        <v>81.562794999999994</v>
      </c>
      <c r="AA108" s="36"/>
      <c r="AB108" s="36">
        <v>33.685720000000003</v>
      </c>
      <c r="AC108" s="36"/>
      <c r="AD108" s="36"/>
      <c r="AE108" s="36">
        <f>MIN(AB108:AB117)</f>
        <v>29.912588</v>
      </c>
      <c r="AF108" s="36">
        <v>1.7034870517045186</v>
      </c>
      <c r="AG108" s="36"/>
      <c r="AH108" s="36"/>
      <c r="AI108" s="36"/>
      <c r="AJ108" s="36">
        <v>13.1</v>
      </c>
      <c r="AK108" s="36"/>
      <c r="AL108" s="36"/>
      <c r="AM108" s="36">
        <f>MAX(AJ108:AJ117)</f>
        <v>18.5</v>
      </c>
      <c r="AN108" s="36">
        <v>9.5</v>
      </c>
      <c r="AO108" s="36"/>
      <c r="AP108" s="36"/>
      <c r="AQ108" s="36">
        <f>MIN(AN108:AN117)</f>
        <v>8.9499999999999993</v>
      </c>
      <c r="AR108" s="34">
        <v>2</v>
      </c>
      <c r="AS108" s="34"/>
      <c r="AT108" s="34"/>
      <c r="AU108" s="34"/>
      <c r="AV108" s="34"/>
      <c r="AW108" s="34"/>
      <c r="AX108" s="34">
        <v>0</v>
      </c>
      <c r="AY108" s="34">
        <f>AX108</f>
        <v>0</v>
      </c>
      <c r="AZ108" s="36">
        <v>8.85</v>
      </c>
      <c r="BA108" s="36"/>
      <c r="BB108" s="36"/>
      <c r="BC108" s="36">
        <v>9.1288135593220385</v>
      </c>
      <c r="BD108" s="36"/>
      <c r="BE108" s="36"/>
      <c r="BF108" s="36"/>
      <c r="BG108" s="36">
        <v>9.58</v>
      </c>
      <c r="BH108" s="36"/>
      <c r="BI108" s="36"/>
      <c r="BJ108" s="34">
        <v>8.0299999999999994</v>
      </c>
      <c r="BK108" s="34">
        <v>9.52</v>
      </c>
      <c r="BL108" s="34"/>
      <c r="BM108" s="34"/>
      <c r="BN108" s="34"/>
      <c r="BO108" s="34"/>
      <c r="BP108" s="36">
        <v>8.3753333333333337</v>
      </c>
      <c r="BQ108" s="36">
        <v>0.28047261700367271</v>
      </c>
      <c r="BR108" s="34"/>
      <c r="BS108" s="36">
        <v>8.6706727777777797</v>
      </c>
      <c r="BT108" s="36">
        <v>0.2808458982346852</v>
      </c>
      <c r="BU108" s="36">
        <v>9.0593333333333348</v>
      </c>
      <c r="BV108" s="36">
        <v>0.29965461599796678</v>
      </c>
      <c r="BW108" s="36">
        <v>12.78</v>
      </c>
      <c r="BX108" s="36">
        <v>14.88101694915254</v>
      </c>
      <c r="BY108" s="36">
        <v>15.68</v>
      </c>
      <c r="BZ108" s="36">
        <v>19.058124999999993</v>
      </c>
      <c r="CA108" s="36">
        <v>20.399999999999999</v>
      </c>
      <c r="CB108" s="34"/>
      <c r="CC108" s="34"/>
      <c r="CD108" s="34"/>
      <c r="CE108" s="34"/>
      <c r="CF108" s="34"/>
      <c r="CG108" s="34"/>
      <c r="CH108" s="34"/>
      <c r="CI108" s="34"/>
      <c r="CJ108" s="34"/>
      <c r="CK108" s="34"/>
      <c r="CL108" s="34"/>
      <c r="CM108" s="34"/>
      <c r="CN108" s="34"/>
      <c r="CO108" s="34"/>
      <c r="CP108" s="34"/>
      <c r="CQ108" s="34"/>
      <c r="CR108" s="34"/>
      <c r="CS108" s="34"/>
      <c r="CT108" s="34"/>
      <c r="CU108" s="34"/>
      <c r="CV108" s="75">
        <f t="shared" si="188"/>
        <v>0</v>
      </c>
      <c r="CW108" s="75">
        <f t="shared" si="189"/>
        <v>1</v>
      </c>
      <c r="CX108" s="75">
        <f t="shared" si="241"/>
        <v>1</v>
      </c>
      <c r="CY108" s="72">
        <f t="shared" si="190"/>
        <v>1</v>
      </c>
      <c r="CZ108">
        <f t="shared" si="191"/>
        <v>0</v>
      </c>
      <c r="DA108" s="72">
        <f t="shared" si="192"/>
        <v>1</v>
      </c>
      <c r="DB108" s="45">
        <f t="shared" si="193"/>
        <v>0</v>
      </c>
      <c r="DC108" s="72">
        <f t="shared" si="194"/>
        <v>1</v>
      </c>
      <c r="DD108" s="45">
        <f t="shared" si="195"/>
        <v>0</v>
      </c>
      <c r="DE108" s="72">
        <f t="shared" si="196"/>
        <v>0</v>
      </c>
      <c r="DF108" s="72">
        <f t="shared" si="197"/>
        <v>0</v>
      </c>
      <c r="DG108" s="75">
        <f t="shared" si="198"/>
        <v>0</v>
      </c>
      <c r="DH108" s="72">
        <f t="shared" si="242"/>
        <v>0</v>
      </c>
      <c r="DI108" s="72">
        <f t="shared" si="199"/>
        <v>0</v>
      </c>
      <c r="DJ108" s="72">
        <f t="shared" si="200"/>
        <v>0</v>
      </c>
      <c r="DK108" s="72">
        <f t="shared" si="201"/>
        <v>0</v>
      </c>
    </row>
    <row r="109" spans="1:115" x14ac:dyDescent="0.25">
      <c r="A109" s="15" t="s">
        <v>11</v>
      </c>
      <c r="B109" t="s">
        <v>221</v>
      </c>
      <c r="C109" t="s">
        <v>747</v>
      </c>
      <c r="D109">
        <v>2017</v>
      </c>
      <c r="E109">
        <v>2</v>
      </c>
      <c r="F109" s="26">
        <v>42913</v>
      </c>
      <c r="G109" s="29">
        <f t="shared" si="282"/>
        <v>42913</v>
      </c>
      <c r="H109" s="29">
        <f t="shared" si="283"/>
        <v>42929</v>
      </c>
      <c r="I109" s="39">
        <f t="shared" si="264"/>
        <v>16</v>
      </c>
      <c r="J109" t="s">
        <v>154</v>
      </c>
      <c r="K109" s="4">
        <v>17.0688</v>
      </c>
      <c r="L109" s="4">
        <f t="shared" ref="L109:L117" si="284">(MAX($K$108:$K$117)-K109)/MAX($K$108:$K$117)</f>
        <v>0</v>
      </c>
      <c r="M109" s="4">
        <f t="shared" ref="M109:M117" si="285">L109-L108</f>
        <v>0</v>
      </c>
      <c r="O109" s="4">
        <v>53.972304999999999</v>
      </c>
      <c r="P109" s="4">
        <f t="shared" ref="P109:P117" si="286">(MAX($O$108:$O$117)-O109)/MAX($O$108:$O$117)</f>
        <v>1.1961745349132573E-2</v>
      </c>
      <c r="Q109" s="4">
        <f t="shared" ref="Q109:Q117" si="287">P109-P108</f>
        <v>1.1961745349132573E-2</v>
      </c>
      <c r="S109" s="4">
        <v>97.231200000000001</v>
      </c>
      <c r="T109" s="4">
        <f t="shared" ref="T109:T117" si="288">(MAX($S$108:$S$117)-S109)/MAX($S$108:$S$117)</f>
        <v>1.5432098765432108E-2</v>
      </c>
      <c r="U109" s="4">
        <f t="shared" ref="U109:U117" si="289">T109-T108</f>
        <v>1.5432098765432108E-2</v>
      </c>
      <c r="W109" s="4">
        <v>83.724879999999999</v>
      </c>
      <c r="X109" s="4">
        <f t="shared" ref="X109:X117" si="290">(MAX($W$108:$W$117)-W109)/MAX($W$108:$W$117)</f>
        <v>5.31443822882725E-3</v>
      </c>
      <c r="Y109" s="4">
        <f t="shared" ref="Y109:Y117" si="291">X109-X108</f>
        <v>5.31443822882725E-3</v>
      </c>
      <c r="AB109" s="4">
        <v>32.441426</v>
      </c>
      <c r="AC109" s="4">
        <f t="shared" ref="AC109:AC117" si="292">(MAX($AB$108:$AB$117)-AB109)/MAX($AB$108:$AB$117)</f>
        <v>7.6722943109394356E-2</v>
      </c>
      <c r="AD109" s="4">
        <f t="shared" ref="AD109:AD117" si="293">AC109-AC108</f>
        <v>7.6722943109394356E-2</v>
      </c>
      <c r="AF109" s="4">
        <v>1.4533928809292416</v>
      </c>
      <c r="AG109" s="4">
        <f>(MAX($AF$108:$AF$117)-AF109)/MAX($AF$108:$AF$117)</f>
        <v>0.14681307411467051</v>
      </c>
      <c r="AH109" s="4">
        <f t="shared" si="233"/>
        <v>0.14681307411467051</v>
      </c>
      <c r="AJ109" s="4">
        <v>16</v>
      </c>
      <c r="AK109" s="4">
        <f t="shared" ref="AK109:AK117" si="294">(MAX($AJ$108:$AJ$117)-AJ109)/MAX($AJ$108:$AJ$117)</f>
        <v>0.13513513513513514</v>
      </c>
      <c r="AL109" s="4">
        <f t="shared" ref="AL109:AL117" si="295">AK109-AK108</f>
        <v>0.13513513513513514</v>
      </c>
      <c r="AN109" s="4">
        <v>9.33</v>
      </c>
      <c r="AO109" s="4">
        <f t="shared" ref="AO109:AO117" si="296">(MAX($AN$108:$AN$117)-AN109)/MAX($AN$108:$AN$117)</f>
        <v>0.10028929604628729</v>
      </c>
      <c r="AP109" s="4">
        <f t="shared" ref="AP109:AP117" si="297">AO109-AO108</f>
        <v>0.10028929604628729</v>
      </c>
      <c r="AR109">
        <v>2</v>
      </c>
      <c r="AS109">
        <v>122</v>
      </c>
      <c r="AT109">
        <v>26</v>
      </c>
      <c r="AU109">
        <v>0</v>
      </c>
      <c r="AV109">
        <f t="shared" ref="AV109:AV117" si="298">SUM(AS109,AT109,AU109)</f>
        <v>148</v>
      </c>
      <c r="AX109">
        <v>0</v>
      </c>
      <c r="AY109">
        <f>AX109+AX108</f>
        <v>0</v>
      </c>
      <c r="AZ109" s="4">
        <v>8.6</v>
      </c>
      <c r="BC109" s="4">
        <v>8.9241666666666681</v>
      </c>
      <c r="BG109" s="4">
        <v>9.33</v>
      </c>
      <c r="BJ109">
        <v>8.4499999999999993</v>
      </c>
      <c r="BK109">
        <v>9.69</v>
      </c>
      <c r="BP109" s="4">
        <v>8.61</v>
      </c>
      <c r="BQ109" s="4">
        <v>0.10122775717919162</v>
      </c>
      <c r="BS109" s="4">
        <v>8.9756998614663264</v>
      </c>
      <c r="BT109" s="4">
        <v>0.10035900215166624</v>
      </c>
      <c r="BU109" s="4">
        <v>9.5005882352941189</v>
      </c>
      <c r="BV109" s="4">
        <v>0.11180185141239261</v>
      </c>
      <c r="BW109" s="4">
        <v>15.12</v>
      </c>
      <c r="BX109" s="4">
        <v>16.692916666666665</v>
      </c>
      <c r="BY109" s="4">
        <v>18</v>
      </c>
      <c r="BZ109" s="4">
        <v>17.918333333333333</v>
      </c>
      <c r="CA109" s="4">
        <v>19.14</v>
      </c>
      <c r="CV109" s="75">
        <f t="shared" si="188"/>
        <v>0</v>
      </c>
      <c r="CW109" s="75">
        <f t="shared" si="189"/>
        <v>1</v>
      </c>
      <c r="CX109" s="75">
        <f t="shared" si="241"/>
        <v>1</v>
      </c>
      <c r="CY109" s="72">
        <f t="shared" si="190"/>
        <v>1</v>
      </c>
      <c r="CZ109">
        <f t="shared" si="191"/>
        <v>0</v>
      </c>
      <c r="DA109" s="72">
        <f t="shared" si="192"/>
        <v>1</v>
      </c>
      <c r="DB109" s="45">
        <f t="shared" si="193"/>
        <v>0</v>
      </c>
      <c r="DC109" s="72">
        <f t="shared" si="194"/>
        <v>1</v>
      </c>
      <c r="DD109" s="45">
        <f t="shared" si="195"/>
        <v>0</v>
      </c>
      <c r="DE109" s="72">
        <f t="shared" si="196"/>
        <v>0</v>
      </c>
      <c r="DF109" s="72">
        <f t="shared" si="197"/>
        <v>0</v>
      </c>
      <c r="DG109" s="75">
        <f t="shared" si="198"/>
        <v>0</v>
      </c>
      <c r="DH109" s="72">
        <f t="shared" si="242"/>
        <v>0</v>
      </c>
      <c r="DI109" s="72">
        <f t="shared" si="199"/>
        <v>0</v>
      </c>
      <c r="DJ109" s="72">
        <f t="shared" si="200"/>
        <v>0</v>
      </c>
      <c r="DK109" s="72">
        <f t="shared" si="201"/>
        <v>0</v>
      </c>
    </row>
    <row r="110" spans="1:115" x14ac:dyDescent="0.25">
      <c r="A110" s="15" t="s">
        <v>11</v>
      </c>
      <c r="B110" t="s">
        <v>221</v>
      </c>
      <c r="C110" t="s">
        <v>747</v>
      </c>
      <c r="D110">
        <v>2017</v>
      </c>
      <c r="E110">
        <v>3</v>
      </c>
      <c r="F110" s="26">
        <v>42929</v>
      </c>
      <c r="G110" s="29">
        <f t="shared" si="282"/>
        <v>42929</v>
      </c>
      <c r="H110" s="29">
        <f t="shared" si="283"/>
        <v>42943</v>
      </c>
      <c r="I110" s="39">
        <f t="shared" si="264"/>
        <v>14</v>
      </c>
      <c r="J110" t="s">
        <v>154</v>
      </c>
      <c r="K110" s="4">
        <v>14.6304</v>
      </c>
      <c r="L110" s="4">
        <f t="shared" si="284"/>
        <v>0.14285714285714285</v>
      </c>
      <c r="M110" s="4">
        <f t="shared" si="285"/>
        <v>0.14285714285714285</v>
      </c>
      <c r="O110" s="4">
        <v>53.841622999999998</v>
      </c>
      <c r="P110" s="4">
        <f t="shared" si="286"/>
        <v>1.4354061467450751E-2</v>
      </c>
      <c r="Q110" s="4">
        <f t="shared" si="287"/>
        <v>2.3923161183181784E-3</v>
      </c>
      <c r="S110" s="4">
        <v>89.001599999999996</v>
      </c>
      <c r="T110" s="4">
        <f t="shared" si="288"/>
        <v>9.8765432098765482E-2</v>
      </c>
      <c r="U110" s="4">
        <f t="shared" si="289"/>
        <v>8.333333333333337E-2</v>
      </c>
      <c r="W110" s="4">
        <v>82.904779000000005</v>
      </c>
      <c r="X110" s="4">
        <f t="shared" si="290"/>
        <v>1.5057571021541847E-2</v>
      </c>
      <c r="Y110" s="4">
        <f t="shared" si="291"/>
        <v>9.7431327927145969E-3</v>
      </c>
      <c r="AB110" s="4">
        <v>33.197603000000001</v>
      </c>
      <c r="AC110" s="4">
        <f t="shared" si="292"/>
        <v>5.5202283843418555E-2</v>
      </c>
      <c r="AD110" s="4">
        <f t="shared" si="293"/>
        <v>-2.1520659265975801E-2</v>
      </c>
      <c r="AF110" s="4">
        <v>0.96677225345023488</v>
      </c>
      <c r="AG110" s="4">
        <f t="shared" ref="AG110:AG117" si="299">(MAX($AF$108:$AF$117)-AF110)/MAX($AF$108:$AF$117)</f>
        <v>0.43247455125480572</v>
      </c>
      <c r="AH110" s="4">
        <f t="shared" si="233"/>
        <v>0.28566147714013523</v>
      </c>
      <c r="AJ110" s="4">
        <v>18.5</v>
      </c>
      <c r="AK110" s="4">
        <f t="shared" si="294"/>
        <v>0</v>
      </c>
      <c r="AL110" s="4">
        <f t="shared" si="295"/>
        <v>-0.13513513513513514</v>
      </c>
      <c r="AN110" s="4">
        <v>9.11</v>
      </c>
      <c r="AO110" s="4">
        <f t="shared" si="296"/>
        <v>0.1215043394406943</v>
      </c>
      <c r="AP110" s="4">
        <f t="shared" si="297"/>
        <v>2.121504339440701E-2</v>
      </c>
      <c r="AR110">
        <v>2</v>
      </c>
      <c r="AS110">
        <v>150</v>
      </c>
      <c r="AT110">
        <v>33</v>
      </c>
      <c r="AU110">
        <v>2</v>
      </c>
      <c r="AV110">
        <f t="shared" si="298"/>
        <v>185</v>
      </c>
      <c r="AX110">
        <v>0</v>
      </c>
      <c r="AY110">
        <f t="shared" ref="AY110:AY117" si="300">AX110+AX109</f>
        <v>0</v>
      </c>
      <c r="AZ110" s="4">
        <v>8.6300000000000008</v>
      </c>
      <c r="BC110" s="4">
        <v>9.0221874999999994</v>
      </c>
      <c r="BG110" s="4">
        <v>9.69</v>
      </c>
      <c r="BJ110">
        <v>8.24</v>
      </c>
      <c r="BK110">
        <v>9.65</v>
      </c>
      <c r="BP110" s="4">
        <v>8.4286666666666665</v>
      </c>
      <c r="BQ110" s="4">
        <v>0.11218239117120363</v>
      </c>
      <c r="BS110" s="4">
        <v>8.8499890873015872</v>
      </c>
      <c r="BT110" s="4">
        <v>0.1001290676470238</v>
      </c>
      <c r="BU110" s="4">
        <v>9.5020000000000007</v>
      </c>
      <c r="BV110" s="4">
        <v>0.10367899176464487</v>
      </c>
      <c r="BW110" s="4">
        <v>15.86</v>
      </c>
      <c r="BX110" s="4">
        <v>17.353750000000002</v>
      </c>
      <c r="BY110" s="4">
        <v>18.48</v>
      </c>
      <c r="BZ110" s="4">
        <v>18.496874999999992</v>
      </c>
      <c r="CA110" s="4">
        <v>19.760000000000002</v>
      </c>
      <c r="CV110" s="75">
        <f t="shared" si="188"/>
        <v>0</v>
      </c>
      <c r="CW110" s="75">
        <f t="shared" si="189"/>
        <v>1</v>
      </c>
      <c r="CX110" s="75">
        <f t="shared" si="241"/>
        <v>1</v>
      </c>
      <c r="CY110" s="72">
        <f t="shared" si="190"/>
        <v>1</v>
      </c>
      <c r="CZ110">
        <f t="shared" si="191"/>
        <v>0</v>
      </c>
      <c r="DA110" s="72">
        <f t="shared" si="192"/>
        <v>1</v>
      </c>
      <c r="DB110" s="45">
        <f t="shared" si="193"/>
        <v>0</v>
      </c>
      <c r="DC110" s="72">
        <f t="shared" si="194"/>
        <v>1</v>
      </c>
      <c r="DD110" s="45">
        <f t="shared" si="195"/>
        <v>0</v>
      </c>
      <c r="DE110" s="72">
        <f t="shared" si="196"/>
        <v>0</v>
      </c>
      <c r="DF110" s="72">
        <f t="shared" si="197"/>
        <v>0</v>
      </c>
      <c r="DG110" s="75">
        <f t="shared" si="198"/>
        <v>0</v>
      </c>
      <c r="DH110" s="72">
        <f t="shared" si="242"/>
        <v>0</v>
      </c>
      <c r="DI110" s="72">
        <f t="shared" si="199"/>
        <v>0</v>
      </c>
      <c r="DJ110" s="72">
        <f t="shared" si="200"/>
        <v>0</v>
      </c>
      <c r="DK110" s="72">
        <f t="shared" si="201"/>
        <v>0</v>
      </c>
    </row>
    <row r="111" spans="1:115" x14ac:dyDescent="0.25">
      <c r="A111" s="15" t="s">
        <v>11</v>
      </c>
      <c r="B111" t="s">
        <v>221</v>
      </c>
      <c r="C111" t="s">
        <v>747</v>
      </c>
      <c r="D111">
        <v>2017</v>
      </c>
      <c r="E111">
        <v>4</v>
      </c>
      <c r="F111" s="26">
        <v>42943</v>
      </c>
      <c r="G111" s="29">
        <f t="shared" si="282"/>
        <v>42943</v>
      </c>
      <c r="H111" s="29">
        <f t="shared" si="283"/>
        <v>42957</v>
      </c>
      <c r="I111" s="39">
        <f t="shared" si="264"/>
        <v>14</v>
      </c>
      <c r="J111" t="s">
        <v>154</v>
      </c>
      <c r="K111" s="4">
        <v>12.4968</v>
      </c>
      <c r="L111" s="4">
        <f t="shared" si="284"/>
        <v>0.26785714285714279</v>
      </c>
      <c r="M111" s="4">
        <f t="shared" si="285"/>
        <v>0.12499999999999994</v>
      </c>
      <c r="O111" s="4">
        <v>48.483595999999999</v>
      </c>
      <c r="P111" s="4">
        <f t="shared" si="286"/>
        <v>0.11244021223407491</v>
      </c>
      <c r="Q111" s="4">
        <f t="shared" si="287"/>
        <v>9.8086150766624164E-2</v>
      </c>
      <c r="S111" s="4">
        <v>97.536000000000001</v>
      </c>
      <c r="T111" s="4">
        <f t="shared" si="288"/>
        <v>1.2345679012345685E-2</v>
      </c>
      <c r="U111" s="4">
        <f t="shared" si="289"/>
        <v>-8.6419753086419804E-2</v>
      </c>
      <c r="W111" s="4">
        <v>84.172207999999998</v>
      </c>
      <c r="X111" s="4">
        <f t="shared" si="290"/>
        <v>0</v>
      </c>
      <c r="Y111" s="4">
        <f t="shared" si="291"/>
        <v>-1.5057571021541847E-2</v>
      </c>
      <c r="AB111" s="4">
        <v>33.031660000000002</v>
      </c>
      <c r="AC111" s="4">
        <f t="shared" si="292"/>
        <v>5.9924991305525692E-2</v>
      </c>
      <c r="AD111" s="4">
        <f t="shared" si="293"/>
        <v>4.7227074621071369E-3</v>
      </c>
      <c r="AF111" s="4">
        <v>0.75975434227181593</v>
      </c>
      <c r="AG111" s="4">
        <f t="shared" si="299"/>
        <v>0.55400051822430851</v>
      </c>
      <c r="AH111" s="4">
        <f t="shared" si="233"/>
        <v>0.1215259669695028</v>
      </c>
      <c r="AJ111" s="4">
        <v>17.600000000000001</v>
      </c>
      <c r="AK111" s="4">
        <f t="shared" si="294"/>
        <v>4.8648648648648575E-2</v>
      </c>
      <c r="AL111" s="4">
        <f t="shared" si="295"/>
        <v>4.8648648648648575E-2</v>
      </c>
      <c r="AN111" s="4">
        <v>9.39</v>
      </c>
      <c r="AO111" s="4">
        <f t="shared" si="296"/>
        <v>9.4503375120539898E-2</v>
      </c>
      <c r="AP111" s="4">
        <f t="shared" si="297"/>
        <v>-2.7000964320154405E-2</v>
      </c>
      <c r="AR111">
        <v>2</v>
      </c>
      <c r="AS111">
        <v>171</v>
      </c>
      <c r="AT111">
        <v>24</v>
      </c>
      <c r="AU111">
        <v>3</v>
      </c>
      <c r="AV111">
        <f t="shared" si="298"/>
        <v>198</v>
      </c>
      <c r="AX111">
        <v>0</v>
      </c>
      <c r="AY111">
        <f t="shared" si="300"/>
        <v>0</v>
      </c>
      <c r="AZ111" s="4">
        <v>8.31</v>
      </c>
      <c r="BC111" s="4">
        <v>8.765937500000005</v>
      </c>
      <c r="BG111" s="4">
        <v>9.41</v>
      </c>
      <c r="BJ111">
        <v>7.73</v>
      </c>
      <c r="BK111">
        <v>9.3800000000000008</v>
      </c>
      <c r="BP111" s="4">
        <v>8.108666666666668</v>
      </c>
      <c r="BQ111" s="4">
        <v>0.1704060510141063</v>
      </c>
      <c r="BS111" s="4">
        <v>8.5340290249433117</v>
      </c>
      <c r="BT111" s="4">
        <v>0.1033088079588025</v>
      </c>
      <c r="BU111" s="4">
        <v>9.1699999999999964</v>
      </c>
      <c r="BV111" s="4">
        <v>0.12976902558006678</v>
      </c>
      <c r="BW111" s="4">
        <v>15.86</v>
      </c>
      <c r="BX111" s="4">
        <v>17.402083333333334</v>
      </c>
      <c r="BY111" s="4">
        <v>18.64</v>
      </c>
      <c r="BZ111" s="4">
        <v>18.452000000000002</v>
      </c>
      <c r="CA111" s="4">
        <v>19.260000000000002</v>
      </c>
      <c r="CV111" s="75">
        <f t="shared" si="188"/>
        <v>0</v>
      </c>
      <c r="CW111" s="75">
        <f t="shared" si="189"/>
        <v>1</v>
      </c>
      <c r="CX111" s="75">
        <f t="shared" si="241"/>
        <v>1</v>
      </c>
      <c r="CY111" s="72">
        <f t="shared" si="190"/>
        <v>1</v>
      </c>
      <c r="CZ111">
        <f t="shared" si="191"/>
        <v>0</v>
      </c>
      <c r="DA111" s="72">
        <f t="shared" si="192"/>
        <v>1</v>
      </c>
      <c r="DB111" s="45">
        <f t="shared" si="193"/>
        <v>0</v>
      </c>
      <c r="DC111" s="72">
        <f t="shared" si="194"/>
        <v>1</v>
      </c>
      <c r="DD111" s="45">
        <f t="shared" si="195"/>
        <v>0</v>
      </c>
      <c r="DE111" s="72">
        <f t="shared" si="196"/>
        <v>0</v>
      </c>
      <c r="DF111" s="72">
        <f t="shared" si="197"/>
        <v>0</v>
      </c>
      <c r="DG111" s="75">
        <f t="shared" si="198"/>
        <v>0</v>
      </c>
      <c r="DH111" s="72">
        <f t="shared" si="242"/>
        <v>0</v>
      </c>
      <c r="DI111" s="72">
        <f t="shared" si="199"/>
        <v>0</v>
      </c>
      <c r="DJ111" s="72">
        <f t="shared" si="200"/>
        <v>0</v>
      </c>
      <c r="DK111" s="72">
        <f t="shared" si="201"/>
        <v>0</v>
      </c>
    </row>
    <row r="112" spans="1:115" x14ac:dyDescent="0.25">
      <c r="A112" s="15" t="s">
        <v>11</v>
      </c>
      <c r="B112" t="s">
        <v>221</v>
      </c>
      <c r="C112" t="s">
        <v>747</v>
      </c>
      <c r="D112">
        <v>2017</v>
      </c>
      <c r="E112">
        <v>5</v>
      </c>
      <c r="F112" s="26">
        <v>42957</v>
      </c>
      <c r="G112" s="29">
        <f t="shared" si="282"/>
        <v>42957</v>
      </c>
      <c r="H112" s="29">
        <f t="shared" si="283"/>
        <v>42971</v>
      </c>
      <c r="I112" s="39">
        <f t="shared" si="264"/>
        <v>14</v>
      </c>
      <c r="J112" t="s">
        <v>154</v>
      </c>
      <c r="K112" s="4">
        <v>12.192</v>
      </c>
      <c r="L112" s="4">
        <f t="shared" si="284"/>
        <v>0.2857142857142857</v>
      </c>
      <c r="M112" s="4">
        <f t="shared" si="285"/>
        <v>1.7857142857142905E-2</v>
      </c>
      <c r="O112" s="4">
        <v>44.040356000000003</v>
      </c>
      <c r="P112" s="4">
        <f t="shared" si="286"/>
        <v>0.19377991218935597</v>
      </c>
      <c r="Q112" s="4">
        <f t="shared" si="287"/>
        <v>8.1339699955281064E-2</v>
      </c>
      <c r="S112" s="4">
        <v>95.7072</v>
      </c>
      <c r="T112" s="4">
        <f t="shared" si="288"/>
        <v>3.0864197530864217E-2</v>
      </c>
      <c r="U112" s="4">
        <f t="shared" si="289"/>
        <v>1.8518518518518531E-2</v>
      </c>
      <c r="W112" s="4">
        <v>82.755669999999995</v>
      </c>
      <c r="X112" s="4">
        <f t="shared" si="290"/>
        <v>1.6829046471015741E-2</v>
      </c>
      <c r="Y112" s="4">
        <f t="shared" si="291"/>
        <v>1.6829046471015741E-2</v>
      </c>
      <c r="AB112" s="4">
        <v>32.696477999999999</v>
      </c>
      <c r="AC112" s="4">
        <f t="shared" si="292"/>
        <v>6.9464209787558809E-2</v>
      </c>
      <c r="AD112" s="4">
        <f t="shared" si="293"/>
        <v>9.5392184820331169E-3</v>
      </c>
      <c r="AF112" s="4">
        <v>0.47133082504836149</v>
      </c>
      <c r="AG112" s="4">
        <f t="shared" si="299"/>
        <v>0.72331411349634556</v>
      </c>
      <c r="AH112" s="4">
        <f t="shared" si="233"/>
        <v>0.16931359527203704</v>
      </c>
      <c r="AJ112" s="4">
        <v>18.2</v>
      </c>
      <c r="AK112" s="4">
        <f t="shared" si="294"/>
        <v>1.6216216216216255E-2</v>
      </c>
      <c r="AL112" s="4">
        <f t="shared" si="295"/>
        <v>-3.2432432432432323E-2</v>
      </c>
      <c r="AN112" s="4">
        <v>8.9499999999999993</v>
      </c>
      <c r="AO112" s="4">
        <f t="shared" si="296"/>
        <v>0.1369334619093539</v>
      </c>
      <c r="AP112" s="4">
        <f t="shared" si="297"/>
        <v>4.2430086788814006E-2</v>
      </c>
      <c r="AR112">
        <v>2</v>
      </c>
      <c r="AS112">
        <v>154</v>
      </c>
      <c r="AT112">
        <v>14</v>
      </c>
      <c r="AU112">
        <v>0</v>
      </c>
      <c r="AV112">
        <f t="shared" si="298"/>
        <v>168</v>
      </c>
      <c r="AX112">
        <v>0</v>
      </c>
      <c r="AY112">
        <f t="shared" si="300"/>
        <v>0</v>
      </c>
      <c r="AZ112" s="4">
        <v>7.72</v>
      </c>
      <c r="BC112" s="4">
        <v>8.4893750000000008</v>
      </c>
      <c r="BG112" s="4">
        <v>9.0399999999999991</v>
      </c>
      <c r="BJ112">
        <v>7.18</v>
      </c>
      <c r="BK112">
        <v>9.44</v>
      </c>
      <c r="BP112" s="4">
        <v>7.9640000000000013</v>
      </c>
      <c r="BQ112" s="4">
        <v>0.39109760077675426</v>
      </c>
      <c r="BS112" s="4">
        <v>8.5779168144208047</v>
      </c>
      <c r="BT112" s="4">
        <v>0.20858230682989035</v>
      </c>
      <c r="BU112" s="4">
        <v>9.1333333333333329</v>
      </c>
      <c r="BV112" s="4">
        <v>0.17639601910348088</v>
      </c>
      <c r="BW112" s="4">
        <v>16.239999999999998</v>
      </c>
      <c r="BX112" s="4">
        <v>17.423749999999998</v>
      </c>
      <c r="BY112" s="4">
        <v>18.440000000000001</v>
      </c>
      <c r="BZ112" s="4">
        <v>18.118297872340424</v>
      </c>
      <c r="CA112" s="4">
        <v>18.64</v>
      </c>
      <c r="CV112" s="75">
        <f t="shared" si="188"/>
        <v>0</v>
      </c>
      <c r="CW112" s="75">
        <f t="shared" si="189"/>
        <v>1</v>
      </c>
      <c r="CX112" s="75">
        <f t="shared" si="241"/>
        <v>1</v>
      </c>
      <c r="CY112" s="72">
        <f t="shared" si="190"/>
        <v>1</v>
      </c>
      <c r="CZ112">
        <f t="shared" si="191"/>
        <v>0</v>
      </c>
      <c r="DA112" s="72">
        <f t="shared" si="192"/>
        <v>1</v>
      </c>
      <c r="DB112" s="45">
        <f t="shared" si="193"/>
        <v>0</v>
      </c>
      <c r="DC112" s="72">
        <f t="shared" si="194"/>
        <v>1</v>
      </c>
      <c r="DD112" s="45">
        <f t="shared" si="195"/>
        <v>0</v>
      </c>
      <c r="DE112" s="72">
        <f t="shared" si="196"/>
        <v>0</v>
      </c>
      <c r="DF112" s="72">
        <f t="shared" si="197"/>
        <v>0</v>
      </c>
      <c r="DG112" s="75">
        <f t="shared" si="198"/>
        <v>0</v>
      </c>
      <c r="DH112" s="72">
        <f t="shared" si="242"/>
        <v>0</v>
      </c>
      <c r="DI112" s="72">
        <f t="shared" si="199"/>
        <v>0</v>
      </c>
      <c r="DJ112" s="72">
        <f t="shared" si="200"/>
        <v>0</v>
      </c>
      <c r="DK112" s="72">
        <f t="shared" si="201"/>
        <v>0</v>
      </c>
    </row>
    <row r="113" spans="1:115" x14ac:dyDescent="0.25">
      <c r="A113" s="15" t="s">
        <v>11</v>
      </c>
      <c r="B113" t="s">
        <v>221</v>
      </c>
      <c r="C113" t="s">
        <v>747</v>
      </c>
      <c r="D113">
        <v>2017</v>
      </c>
      <c r="E113">
        <v>6</v>
      </c>
      <c r="F113" s="26">
        <v>42971</v>
      </c>
      <c r="G113" s="29">
        <f t="shared" si="282"/>
        <v>42971</v>
      </c>
      <c r="H113" s="29">
        <f t="shared" si="283"/>
        <v>42986</v>
      </c>
      <c r="I113" s="39">
        <f t="shared" si="264"/>
        <v>15</v>
      </c>
      <c r="J113" t="s">
        <v>154</v>
      </c>
      <c r="K113" s="4">
        <v>6.0960000000000001</v>
      </c>
      <c r="L113" s="4">
        <f t="shared" si="284"/>
        <v>0.64285714285714279</v>
      </c>
      <c r="M113" s="4">
        <f t="shared" si="285"/>
        <v>0.3571428571428571</v>
      </c>
      <c r="O113" s="4">
        <v>47.699494000000001</v>
      </c>
      <c r="P113" s="4">
        <f t="shared" si="286"/>
        <v>0.12679429200791914</v>
      </c>
      <c r="Q113" s="4">
        <f t="shared" si="287"/>
        <v>-6.6985620181436833E-2</v>
      </c>
      <c r="S113" s="4">
        <v>94.7928</v>
      </c>
      <c r="T113" s="4">
        <f t="shared" si="288"/>
        <v>4.0123456790123482E-2</v>
      </c>
      <c r="U113" s="4">
        <f t="shared" si="289"/>
        <v>9.2592592592592657E-3</v>
      </c>
      <c r="W113" s="4">
        <v>82.904779000000005</v>
      </c>
      <c r="X113" s="4">
        <f t="shared" si="290"/>
        <v>1.5057571021541847E-2</v>
      </c>
      <c r="Y113" s="4">
        <f t="shared" si="291"/>
        <v>-1.7714754494738937E-3</v>
      </c>
      <c r="AB113" s="4">
        <v>29.912588</v>
      </c>
      <c r="AC113" s="4">
        <f t="shared" si="292"/>
        <v>0.1486932105690654</v>
      </c>
      <c r="AD113" s="4">
        <f t="shared" si="293"/>
        <v>7.9229000781506589E-2</v>
      </c>
      <c r="AF113" s="4">
        <v>0.44614944520910244</v>
      </c>
      <c r="AG113" s="4">
        <f t="shared" si="299"/>
        <v>0.7380963684093268</v>
      </c>
      <c r="AH113" s="4">
        <f t="shared" si="233"/>
        <v>1.4782254912981241E-2</v>
      </c>
      <c r="AJ113" s="4">
        <v>16.899999999999999</v>
      </c>
      <c r="AK113" s="4">
        <f t="shared" si="294"/>
        <v>8.6486486486486561E-2</v>
      </c>
      <c r="AL113" s="4">
        <f t="shared" si="295"/>
        <v>7.0270270270270302E-2</v>
      </c>
      <c r="AN113" s="4">
        <v>9.1999999999999993</v>
      </c>
      <c r="AO113" s="4">
        <f t="shared" si="296"/>
        <v>0.11282545805207329</v>
      </c>
      <c r="AP113" s="4">
        <f t="shared" si="297"/>
        <v>-2.410800385728061E-2</v>
      </c>
      <c r="AR113">
        <v>2</v>
      </c>
      <c r="AS113">
        <v>150</v>
      </c>
      <c r="AT113">
        <v>30</v>
      </c>
      <c r="AU113">
        <v>2</v>
      </c>
      <c r="AV113">
        <f t="shared" si="298"/>
        <v>182</v>
      </c>
      <c r="AX113">
        <v>0</v>
      </c>
      <c r="AY113">
        <f t="shared" si="300"/>
        <v>0</v>
      </c>
      <c r="AZ113" s="4">
        <v>8.31</v>
      </c>
      <c r="BC113" s="4">
        <v>8.7578125000000018</v>
      </c>
      <c r="BG113" s="4">
        <v>9.32</v>
      </c>
      <c r="BJ113">
        <v>8.1300000000000008</v>
      </c>
      <c r="BK113">
        <v>9.48</v>
      </c>
      <c r="BP113" s="4">
        <v>8.3262499999999999</v>
      </c>
      <c r="BQ113" s="4">
        <v>0.13232889896012878</v>
      </c>
      <c r="BS113" s="4">
        <v>8.6796014492753635</v>
      </c>
      <c r="BT113" s="4">
        <v>0.13683783385210041</v>
      </c>
      <c r="BU113" s="4">
        <v>9.1306250000000002</v>
      </c>
      <c r="BV113" s="4">
        <v>0.16199802275027944</v>
      </c>
      <c r="BW113" s="4">
        <v>15.2</v>
      </c>
      <c r="BX113" s="4">
        <v>16.371874999999999</v>
      </c>
      <c r="BY113" s="4">
        <v>17.260000000000002</v>
      </c>
      <c r="BZ113" s="4">
        <v>18.873125000000005</v>
      </c>
      <c r="CA113" s="4">
        <v>19.62</v>
      </c>
      <c r="CV113" s="75">
        <f t="shared" si="188"/>
        <v>0</v>
      </c>
      <c r="CW113" s="75">
        <f t="shared" si="189"/>
        <v>1</v>
      </c>
      <c r="CX113" s="75">
        <f t="shared" si="241"/>
        <v>1</v>
      </c>
      <c r="CY113" s="72">
        <f t="shared" si="190"/>
        <v>1</v>
      </c>
      <c r="CZ113">
        <f t="shared" si="191"/>
        <v>0</v>
      </c>
      <c r="DA113" s="72">
        <f t="shared" si="192"/>
        <v>1</v>
      </c>
      <c r="DB113" s="45">
        <f t="shared" si="193"/>
        <v>0</v>
      </c>
      <c r="DC113" s="72">
        <f t="shared" si="194"/>
        <v>1</v>
      </c>
      <c r="DD113" s="45">
        <f t="shared" si="195"/>
        <v>0</v>
      </c>
      <c r="DE113" s="72">
        <f t="shared" si="196"/>
        <v>0</v>
      </c>
      <c r="DF113" s="72">
        <f t="shared" si="197"/>
        <v>0</v>
      </c>
      <c r="DG113" s="75">
        <f t="shared" si="198"/>
        <v>0</v>
      </c>
      <c r="DH113" s="72">
        <f t="shared" si="242"/>
        <v>0</v>
      </c>
      <c r="DI113" s="72">
        <f t="shared" si="199"/>
        <v>0</v>
      </c>
      <c r="DJ113" s="72">
        <f t="shared" si="200"/>
        <v>0</v>
      </c>
      <c r="DK113" s="72">
        <f t="shared" si="201"/>
        <v>0</v>
      </c>
    </row>
    <row r="114" spans="1:115" x14ac:dyDescent="0.25">
      <c r="A114" s="15" t="s">
        <v>11</v>
      </c>
      <c r="B114" t="s">
        <v>221</v>
      </c>
      <c r="C114" t="s">
        <v>747</v>
      </c>
      <c r="D114">
        <v>2017</v>
      </c>
      <c r="E114">
        <v>7</v>
      </c>
      <c r="F114" s="26">
        <v>42986</v>
      </c>
      <c r="G114" s="29">
        <f t="shared" si="282"/>
        <v>42986</v>
      </c>
      <c r="H114" s="29">
        <f t="shared" si="283"/>
        <v>42999</v>
      </c>
      <c r="I114" s="39">
        <f t="shared" si="264"/>
        <v>13</v>
      </c>
      <c r="J114" t="s">
        <v>154</v>
      </c>
      <c r="K114" s="4">
        <v>7.62</v>
      </c>
      <c r="L114" s="4">
        <f t="shared" si="284"/>
        <v>0.55357142857142849</v>
      </c>
      <c r="M114" s="4">
        <f t="shared" si="285"/>
        <v>-8.9285714285714302E-2</v>
      </c>
      <c r="O114" s="4">
        <v>51.097268</v>
      </c>
      <c r="P114" s="4">
        <f t="shared" si="286"/>
        <v>6.4593304063118667E-2</v>
      </c>
      <c r="Q114" s="4">
        <f t="shared" si="287"/>
        <v>-6.2200987944800473E-2</v>
      </c>
      <c r="S114" s="4">
        <v>94.183199999999999</v>
      </c>
      <c r="T114" s="4">
        <f t="shared" si="288"/>
        <v>4.6296296296296321E-2</v>
      </c>
      <c r="U114" s="4">
        <f t="shared" si="289"/>
        <v>6.1728395061728392E-3</v>
      </c>
      <c r="W114" s="4">
        <v>83.277552</v>
      </c>
      <c r="X114" s="4">
        <f t="shared" si="290"/>
        <v>1.06288764576545E-2</v>
      </c>
      <c r="Y114" s="4">
        <f t="shared" si="291"/>
        <v>-4.4286945638873469E-3</v>
      </c>
      <c r="AB114" s="4">
        <v>35.137259999999998</v>
      </c>
      <c r="AC114" s="4">
        <f t="shared" si="292"/>
        <v>0</v>
      </c>
      <c r="AD114" s="4">
        <f t="shared" si="293"/>
        <v>-0.1486932105690654</v>
      </c>
      <c r="AF114" s="4">
        <v>0.37449361423456545</v>
      </c>
      <c r="AG114" s="4">
        <f t="shared" si="299"/>
        <v>0.78016057482805934</v>
      </c>
      <c r="AH114" s="4">
        <f t="shared" si="233"/>
        <v>4.2064206418732542E-2</v>
      </c>
      <c r="AJ114" s="4">
        <v>17.600000000000001</v>
      </c>
      <c r="AK114" s="4">
        <f t="shared" si="294"/>
        <v>4.8648648648648575E-2</v>
      </c>
      <c r="AL114" s="4">
        <f t="shared" si="295"/>
        <v>-3.7837837837837986E-2</v>
      </c>
      <c r="AN114" s="4">
        <v>9.1</v>
      </c>
      <c r="AO114" s="4">
        <f t="shared" si="296"/>
        <v>0.1224686595949855</v>
      </c>
      <c r="AP114" s="4">
        <f t="shared" si="297"/>
        <v>9.6432015429122053E-3</v>
      </c>
      <c r="AR114">
        <v>2</v>
      </c>
      <c r="AS114">
        <v>276</v>
      </c>
      <c r="AT114">
        <v>64</v>
      </c>
      <c r="AU114">
        <v>0</v>
      </c>
      <c r="AV114">
        <f t="shared" si="298"/>
        <v>340</v>
      </c>
      <c r="AX114">
        <v>0</v>
      </c>
      <c r="AY114">
        <f t="shared" si="300"/>
        <v>0</v>
      </c>
      <c r="AZ114" s="4">
        <v>8.56</v>
      </c>
      <c r="BC114" s="4">
        <v>8.7900000000000027</v>
      </c>
      <c r="BG114" s="4">
        <v>9.1</v>
      </c>
      <c r="BJ114">
        <v>8.34</v>
      </c>
      <c r="BK114">
        <v>9.89</v>
      </c>
      <c r="BP114" s="4">
        <v>8.8021428571428579</v>
      </c>
      <c r="BQ114" s="4">
        <v>0.34036070302440224</v>
      </c>
      <c r="BS114" s="4">
        <v>9.080136904761904</v>
      </c>
      <c r="BT114" s="4">
        <v>0.33289950283865194</v>
      </c>
      <c r="BU114" s="4">
        <v>9.4357142857142851</v>
      </c>
      <c r="BV114" s="4">
        <v>0.32979894926875619</v>
      </c>
      <c r="BW114" s="4">
        <v>16.62</v>
      </c>
      <c r="BX114" s="4">
        <v>17.432500000000005</v>
      </c>
      <c r="BY114" s="4">
        <v>18.16</v>
      </c>
      <c r="BZ114" s="4">
        <v>18.172083333333333</v>
      </c>
      <c r="CA114" s="4">
        <v>18.82</v>
      </c>
      <c r="CV114" s="75">
        <f t="shared" si="188"/>
        <v>0</v>
      </c>
      <c r="CW114" s="75">
        <f t="shared" si="189"/>
        <v>1</v>
      </c>
      <c r="CX114" s="75">
        <f t="shared" si="241"/>
        <v>1</v>
      </c>
      <c r="CY114" s="72">
        <f t="shared" si="190"/>
        <v>1</v>
      </c>
      <c r="CZ114">
        <f t="shared" si="191"/>
        <v>0</v>
      </c>
      <c r="DA114" s="72">
        <f t="shared" si="192"/>
        <v>1</v>
      </c>
      <c r="DB114" s="45">
        <f t="shared" si="193"/>
        <v>0</v>
      </c>
      <c r="DC114" s="72">
        <f t="shared" si="194"/>
        <v>1</v>
      </c>
      <c r="DD114" s="45">
        <f t="shared" si="195"/>
        <v>0</v>
      </c>
      <c r="DE114" s="72">
        <f t="shared" si="196"/>
        <v>0</v>
      </c>
      <c r="DF114" s="72">
        <f t="shared" si="197"/>
        <v>0</v>
      </c>
      <c r="DG114" s="75">
        <f t="shared" si="198"/>
        <v>0</v>
      </c>
      <c r="DH114" s="72">
        <f t="shared" si="242"/>
        <v>0</v>
      </c>
      <c r="DI114" s="72">
        <f t="shared" si="199"/>
        <v>0</v>
      </c>
      <c r="DJ114" s="72">
        <f t="shared" si="200"/>
        <v>0</v>
      </c>
      <c r="DK114" s="72">
        <f t="shared" si="201"/>
        <v>0</v>
      </c>
    </row>
    <row r="115" spans="1:115" x14ac:dyDescent="0.25">
      <c r="A115" s="15" t="s">
        <v>11</v>
      </c>
      <c r="B115" t="s">
        <v>221</v>
      </c>
      <c r="C115" t="s">
        <v>747</v>
      </c>
      <c r="D115">
        <v>2017</v>
      </c>
      <c r="E115">
        <v>8</v>
      </c>
      <c r="F115" s="26">
        <v>42999</v>
      </c>
      <c r="G115" s="29">
        <f t="shared" si="282"/>
        <v>42999</v>
      </c>
      <c r="H115" s="29">
        <f t="shared" si="283"/>
        <v>43011</v>
      </c>
      <c r="I115" s="39">
        <f t="shared" si="264"/>
        <v>12</v>
      </c>
      <c r="J115" t="s">
        <v>154</v>
      </c>
      <c r="K115" s="4">
        <v>4.8768000000000002</v>
      </c>
      <c r="L115" s="4">
        <f t="shared" si="284"/>
        <v>0.7142857142857143</v>
      </c>
      <c r="M115" s="4">
        <f t="shared" si="285"/>
        <v>0.16071428571428581</v>
      </c>
      <c r="O115" s="4">
        <v>46.654029000000001</v>
      </c>
      <c r="P115" s="4">
        <f t="shared" si="286"/>
        <v>0.14593298571200625</v>
      </c>
      <c r="Q115" s="4">
        <f t="shared" si="287"/>
        <v>8.133968164888758E-2</v>
      </c>
      <c r="S115" s="4">
        <v>95.7072</v>
      </c>
      <c r="T115" s="4">
        <f t="shared" si="288"/>
        <v>3.0864197530864217E-2</v>
      </c>
      <c r="U115" s="4">
        <f t="shared" si="289"/>
        <v>-1.5432098765432105E-2</v>
      </c>
      <c r="W115" s="4">
        <v>83.053888000000001</v>
      </c>
      <c r="X115" s="4">
        <f t="shared" si="290"/>
        <v>1.3286095572068123E-2</v>
      </c>
      <c r="Y115" s="4">
        <f t="shared" si="291"/>
        <v>2.6572191144136233E-3</v>
      </c>
      <c r="AB115" s="4">
        <v>33.383885999999997</v>
      </c>
      <c r="AC115" s="4">
        <f t="shared" si="292"/>
        <v>4.9900703697442574E-2</v>
      </c>
      <c r="AD115" s="4">
        <f t="shared" si="293"/>
        <v>4.9900703697442574E-2</v>
      </c>
      <c r="AF115" s="4">
        <v>0.51928782301527476</v>
      </c>
      <c r="AG115" s="4">
        <f t="shared" si="299"/>
        <v>0.69516186078686515</v>
      </c>
      <c r="AH115" s="4">
        <f t="shared" si="233"/>
        <v>-8.499871404119419E-2</v>
      </c>
      <c r="AJ115" s="4">
        <v>14.4</v>
      </c>
      <c r="AK115" s="4">
        <f t="shared" si="294"/>
        <v>0.22162162162162161</v>
      </c>
      <c r="AL115" s="4">
        <f t="shared" si="295"/>
        <v>0.17297297297297304</v>
      </c>
      <c r="AN115" s="4">
        <v>9.68</v>
      </c>
      <c r="AO115" s="4">
        <f t="shared" si="296"/>
        <v>6.6538090646094464E-2</v>
      </c>
      <c r="AP115" s="4">
        <f t="shared" si="297"/>
        <v>-5.5930568948891035E-2</v>
      </c>
      <c r="AR115">
        <v>2</v>
      </c>
      <c r="AS115">
        <v>122</v>
      </c>
      <c r="AT115">
        <v>26</v>
      </c>
      <c r="AU115">
        <v>0</v>
      </c>
      <c r="AV115">
        <f t="shared" si="298"/>
        <v>148</v>
      </c>
      <c r="AX115">
        <v>0</v>
      </c>
      <c r="AY115">
        <f t="shared" si="300"/>
        <v>0</v>
      </c>
      <c r="AZ115" s="4">
        <v>9.24</v>
      </c>
      <c r="BC115" s="4">
        <v>9.493645833333332</v>
      </c>
      <c r="BG115" s="4">
        <v>9.73</v>
      </c>
      <c r="BJ115">
        <v>9.41</v>
      </c>
      <c r="BK115">
        <v>10.119999999999999</v>
      </c>
      <c r="BP115" s="4">
        <v>9.2969230769230773</v>
      </c>
      <c r="BQ115" s="4">
        <v>0.16073794321980292</v>
      </c>
      <c r="BS115" s="4">
        <v>9.5301675306577476</v>
      </c>
      <c r="BT115" s="4">
        <v>0.17060806655169419</v>
      </c>
      <c r="BU115" s="4">
        <v>9.8169230769230769</v>
      </c>
      <c r="BV115" s="4">
        <v>0.18260443230717258</v>
      </c>
      <c r="BW115" s="4">
        <v>13.64</v>
      </c>
      <c r="BX115" s="4">
        <v>14.222499999999995</v>
      </c>
      <c r="BY115" s="4">
        <v>14.82</v>
      </c>
      <c r="BZ115" s="4">
        <v>14.396249999999993</v>
      </c>
      <c r="CA115" s="4">
        <v>15.14</v>
      </c>
      <c r="CV115" s="75">
        <f t="shared" si="188"/>
        <v>0</v>
      </c>
      <c r="CW115" s="75">
        <f t="shared" si="189"/>
        <v>1</v>
      </c>
      <c r="CX115" s="75">
        <f t="shared" si="241"/>
        <v>0</v>
      </c>
      <c r="CY115" s="72">
        <f t="shared" si="190"/>
        <v>0</v>
      </c>
      <c r="CZ115">
        <f t="shared" si="191"/>
        <v>0</v>
      </c>
      <c r="DA115" s="72">
        <f t="shared" si="192"/>
        <v>0</v>
      </c>
      <c r="DB115" s="45">
        <f t="shared" si="193"/>
        <v>0</v>
      </c>
      <c r="DC115" s="72">
        <f t="shared" si="194"/>
        <v>0</v>
      </c>
      <c r="DD115" s="45">
        <f t="shared" si="195"/>
        <v>0</v>
      </c>
      <c r="DE115" s="72">
        <f t="shared" si="196"/>
        <v>0</v>
      </c>
      <c r="DF115" s="72">
        <f t="shared" si="197"/>
        <v>0</v>
      </c>
      <c r="DG115" s="75">
        <f t="shared" si="198"/>
        <v>1</v>
      </c>
      <c r="DH115" s="72">
        <f t="shared" si="242"/>
        <v>0</v>
      </c>
      <c r="DI115" s="72">
        <f t="shared" si="199"/>
        <v>0</v>
      </c>
      <c r="DJ115" s="72">
        <f t="shared" si="200"/>
        <v>0</v>
      </c>
      <c r="DK115" s="72">
        <f t="shared" si="201"/>
        <v>0</v>
      </c>
    </row>
    <row r="116" spans="1:115" x14ac:dyDescent="0.25">
      <c r="A116" s="15" t="s">
        <v>11</v>
      </c>
      <c r="B116" t="s">
        <v>221</v>
      </c>
      <c r="C116" t="s">
        <v>747</v>
      </c>
      <c r="D116">
        <v>2017</v>
      </c>
      <c r="E116">
        <v>9</v>
      </c>
      <c r="F116" s="26">
        <v>43011</v>
      </c>
      <c r="G116" s="29">
        <f t="shared" si="282"/>
        <v>43011</v>
      </c>
      <c r="H116" s="29">
        <f t="shared" si="283"/>
        <v>43027</v>
      </c>
      <c r="I116" s="39">
        <f t="shared" si="264"/>
        <v>16</v>
      </c>
      <c r="J116" t="s">
        <v>154</v>
      </c>
      <c r="K116" s="4">
        <v>5.4863999999999997</v>
      </c>
      <c r="L116" s="4">
        <f t="shared" si="284"/>
        <v>0.6785714285714286</v>
      </c>
      <c r="M116" s="4">
        <f t="shared" si="285"/>
        <v>-3.5714285714285698E-2</v>
      </c>
      <c r="O116" s="4">
        <v>47.960863000000003</v>
      </c>
      <c r="P116" s="4">
        <f t="shared" si="286"/>
        <v>0.12200956823931515</v>
      </c>
      <c r="Q116" s="4">
        <f t="shared" si="287"/>
        <v>-2.3923417472691097E-2</v>
      </c>
      <c r="S116" s="4">
        <v>95.0976</v>
      </c>
      <c r="T116" s="4">
        <f t="shared" si="288"/>
        <v>3.7037037037037056E-2</v>
      </c>
      <c r="U116" s="4">
        <f t="shared" si="289"/>
        <v>6.1728395061728392E-3</v>
      </c>
      <c r="W116" s="4">
        <v>83.053888000000001</v>
      </c>
      <c r="X116" s="4">
        <f t="shared" si="290"/>
        <v>1.3286095572068123E-2</v>
      </c>
      <c r="Y116" s="4">
        <f t="shared" si="291"/>
        <v>0</v>
      </c>
      <c r="AB116" s="4">
        <v>35.092632999999999</v>
      </c>
      <c r="AC116" s="4">
        <f t="shared" si="292"/>
        <v>1.2700762666183539E-3</v>
      </c>
      <c r="AD116" s="4">
        <f t="shared" si="293"/>
        <v>-4.8630627430824219E-2</v>
      </c>
      <c r="AF116" s="4">
        <v>0.34763366422456637</v>
      </c>
      <c r="AG116" s="4">
        <f t="shared" si="299"/>
        <v>0.79592820275521192</v>
      </c>
      <c r="AH116" s="4">
        <f t="shared" si="233"/>
        <v>0.10076634196834677</v>
      </c>
      <c r="AJ116" s="4">
        <v>13.1</v>
      </c>
      <c r="AK116" s="4">
        <f t="shared" si="294"/>
        <v>0.29189189189189191</v>
      </c>
      <c r="AL116" s="4">
        <f t="shared" si="295"/>
        <v>7.0270270270270302E-2</v>
      </c>
      <c r="AN116" s="4">
        <v>9.7799999999999994</v>
      </c>
      <c r="AO116" s="4">
        <f t="shared" si="296"/>
        <v>5.6894889103182245E-2</v>
      </c>
      <c r="AP116" s="4">
        <f t="shared" si="297"/>
        <v>-9.6432015429122192E-3</v>
      </c>
      <c r="AR116">
        <v>1</v>
      </c>
      <c r="AS116">
        <v>98</v>
      </c>
      <c r="AT116">
        <v>20</v>
      </c>
      <c r="AU116">
        <v>0</v>
      </c>
      <c r="AV116">
        <f t="shared" si="298"/>
        <v>118</v>
      </c>
      <c r="AX116">
        <v>0</v>
      </c>
      <c r="AY116">
        <f t="shared" si="300"/>
        <v>0</v>
      </c>
      <c r="AZ116" s="4">
        <v>9.34</v>
      </c>
      <c r="BC116" s="4">
        <v>9.5461458333333304</v>
      </c>
      <c r="BG116" s="4">
        <v>9.8000000000000007</v>
      </c>
      <c r="BJ116">
        <v>9.5</v>
      </c>
      <c r="BK116">
        <v>10.61</v>
      </c>
      <c r="BP116" s="4">
        <v>9.7429411764705875</v>
      </c>
      <c r="BQ116" s="4">
        <v>0.19949243553054857</v>
      </c>
      <c r="BS116" s="4">
        <v>9.9907510123614642</v>
      </c>
      <c r="BT116" s="4">
        <v>0.2059524512240142</v>
      </c>
      <c r="BU116" s="4">
        <v>10.285294117647059</v>
      </c>
      <c r="BV116" s="4">
        <v>0.21530054635210663</v>
      </c>
      <c r="BW116" s="4">
        <v>12.3</v>
      </c>
      <c r="BX116" s="4">
        <v>13.033749999999996</v>
      </c>
      <c r="BY116" s="4">
        <v>13.56</v>
      </c>
      <c r="BZ116" s="4">
        <v>13.336521739130433</v>
      </c>
      <c r="CA116" s="4">
        <v>13.56</v>
      </c>
      <c r="CV116" s="75">
        <f t="shared" si="188"/>
        <v>0</v>
      </c>
      <c r="CW116" s="75">
        <f t="shared" si="189"/>
        <v>1</v>
      </c>
      <c r="CX116" s="75">
        <f t="shared" si="241"/>
        <v>1</v>
      </c>
      <c r="CY116" s="72">
        <f t="shared" si="190"/>
        <v>1</v>
      </c>
      <c r="CZ116">
        <f t="shared" si="191"/>
        <v>0</v>
      </c>
      <c r="DA116" s="72">
        <f t="shared" si="192"/>
        <v>1</v>
      </c>
      <c r="DB116" s="45">
        <f t="shared" si="193"/>
        <v>0</v>
      </c>
      <c r="DC116" s="72">
        <f t="shared" si="194"/>
        <v>1</v>
      </c>
      <c r="DD116" s="45">
        <f t="shared" si="195"/>
        <v>0</v>
      </c>
      <c r="DE116" s="72">
        <f t="shared" si="196"/>
        <v>0</v>
      </c>
      <c r="DF116" s="72">
        <f t="shared" si="197"/>
        <v>0</v>
      </c>
      <c r="DG116" s="75">
        <f t="shared" si="198"/>
        <v>0</v>
      </c>
      <c r="DH116" s="72">
        <f t="shared" si="242"/>
        <v>0</v>
      </c>
      <c r="DI116" s="72">
        <f t="shared" si="199"/>
        <v>0</v>
      </c>
      <c r="DJ116" s="72">
        <f t="shared" si="200"/>
        <v>0</v>
      </c>
      <c r="DK116" s="72">
        <f t="shared" si="201"/>
        <v>0</v>
      </c>
    </row>
    <row r="117" spans="1:115" x14ac:dyDescent="0.25">
      <c r="A117" s="15" t="s">
        <v>11</v>
      </c>
      <c r="B117" t="s">
        <v>221</v>
      </c>
      <c r="C117" t="s">
        <v>747</v>
      </c>
      <c r="D117">
        <v>2017</v>
      </c>
      <c r="E117">
        <v>10</v>
      </c>
      <c r="F117" s="32">
        <v>43027</v>
      </c>
      <c r="I117" s="39">
        <f t="shared" si="264"/>
        <v>0</v>
      </c>
      <c r="J117" t="s">
        <v>154</v>
      </c>
      <c r="K117" s="4">
        <v>7.0103999999999997</v>
      </c>
      <c r="L117" s="4">
        <f t="shared" si="284"/>
        <v>0.58928571428571419</v>
      </c>
      <c r="M117" s="4">
        <f t="shared" si="285"/>
        <v>-8.9285714285714413E-2</v>
      </c>
      <c r="O117" s="4">
        <v>44.563088999999998</v>
      </c>
      <c r="P117" s="4">
        <f t="shared" si="286"/>
        <v>0.18421055618411575</v>
      </c>
      <c r="Q117" s="4">
        <f t="shared" si="287"/>
        <v>6.2200987944800598E-2</v>
      </c>
      <c r="S117" s="4">
        <v>93.878399999999999</v>
      </c>
      <c r="T117" s="4">
        <f t="shared" si="288"/>
        <v>4.9382716049382741E-2</v>
      </c>
      <c r="U117" s="4">
        <f t="shared" si="289"/>
        <v>1.2345679012345685E-2</v>
      </c>
      <c r="W117" s="4">
        <v>83.873990000000006</v>
      </c>
      <c r="X117" s="4">
        <f t="shared" si="290"/>
        <v>3.5429508989474464E-3</v>
      </c>
      <c r="Y117" s="4">
        <f t="shared" si="291"/>
        <v>-9.743144673120676E-3</v>
      </c>
      <c r="AB117" s="4">
        <v>34.288735000000003</v>
      </c>
      <c r="AC117" s="4">
        <f t="shared" si="292"/>
        <v>2.4148866473936645E-2</v>
      </c>
      <c r="AD117" s="4">
        <f t="shared" si="293"/>
        <v>2.2878790207318291E-2</v>
      </c>
      <c r="AF117" s="4">
        <v>7.5892594525126866E-2</v>
      </c>
      <c r="AG117" s="4">
        <f t="shared" si="299"/>
        <v>0.95544868130979443</v>
      </c>
      <c r="AH117" s="4">
        <f t="shared" si="233"/>
        <v>0.15952047855458251</v>
      </c>
      <c r="AJ117" s="4">
        <v>11.3</v>
      </c>
      <c r="AK117" s="4">
        <f t="shared" si="294"/>
        <v>0.38918918918918916</v>
      </c>
      <c r="AL117" s="4">
        <f t="shared" si="295"/>
        <v>9.7297297297297247E-2</v>
      </c>
      <c r="AN117" s="4">
        <v>10.37</v>
      </c>
      <c r="AO117" s="4">
        <f t="shared" si="296"/>
        <v>0</v>
      </c>
      <c r="AP117" s="4">
        <f t="shared" si="297"/>
        <v>-5.6894889103182245E-2</v>
      </c>
      <c r="AR117">
        <v>2</v>
      </c>
      <c r="AS117">
        <v>168</v>
      </c>
      <c r="AT117">
        <v>16</v>
      </c>
      <c r="AU117">
        <v>0</v>
      </c>
      <c r="AV117">
        <f t="shared" si="298"/>
        <v>184</v>
      </c>
      <c r="AX117">
        <v>0</v>
      </c>
      <c r="AY117">
        <f t="shared" si="300"/>
        <v>0</v>
      </c>
      <c r="AZ117" s="4">
        <v>9.9600000000000009</v>
      </c>
      <c r="BC117" s="4">
        <v>10.159444444444446</v>
      </c>
      <c r="BG117" s="4">
        <v>10.37</v>
      </c>
      <c r="BS117" s="4"/>
      <c r="BT117" s="4"/>
      <c r="CV117" s="75">
        <f t="shared" si="188"/>
        <v>0</v>
      </c>
      <c r="CW117" s="75">
        <f t="shared" si="189"/>
        <v>1</v>
      </c>
      <c r="CX117" s="75">
        <f t="shared" si="241"/>
        <v>1</v>
      </c>
      <c r="CY117" s="72">
        <f t="shared" si="190"/>
        <v>1</v>
      </c>
      <c r="CZ117">
        <f t="shared" si="191"/>
        <v>0</v>
      </c>
      <c r="DA117" s="72">
        <f t="shared" si="192"/>
        <v>1</v>
      </c>
      <c r="DB117" s="45">
        <f t="shared" si="193"/>
        <v>0</v>
      </c>
      <c r="DC117" s="72">
        <f t="shared" si="194"/>
        <v>1</v>
      </c>
      <c r="DD117" s="45">
        <f t="shared" si="195"/>
        <v>0</v>
      </c>
      <c r="DE117" s="72">
        <f t="shared" si="196"/>
        <v>0</v>
      </c>
      <c r="DF117" s="72">
        <f t="shared" si="197"/>
        <v>0</v>
      </c>
      <c r="DG117" s="75">
        <f t="shared" si="198"/>
        <v>0</v>
      </c>
      <c r="DH117" s="72">
        <f t="shared" si="242"/>
        <v>0</v>
      </c>
      <c r="DI117" s="72">
        <f>IF((L117&lt;5)*AND(BD117&lt;6),1,0)</f>
        <v>1</v>
      </c>
      <c r="DJ117" s="72">
        <f>IF((M117&lt;5)*AND(BE117&lt;4.5),1,0)</f>
        <v>1</v>
      </c>
      <c r="DK117" s="72">
        <f t="shared" si="201"/>
        <v>0</v>
      </c>
    </row>
    <row r="118" spans="1:115" x14ac:dyDescent="0.25">
      <c r="BI118" s="4" t="s">
        <v>1302</v>
      </c>
      <c r="CV118" s="76">
        <f>SUM(CV2:CV117)</f>
        <v>20</v>
      </c>
      <c r="CW118" s="76">
        <f>SUM(CW2:CW117)</f>
        <v>92</v>
      </c>
      <c r="CX118" s="76">
        <f>SUM(CX2:CX117)</f>
        <v>70</v>
      </c>
      <c r="CY118" s="72">
        <f>SUM(CY2:CY117)</f>
        <v>69</v>
      </c>
      <c r="CZ118">
        <f>SUM(CZ2:CZ117)</f>
        <v>1</v>
      </c>
      <c r="DA118">
        <f t="shared" ref="DA118:DD118" si="301">SUM(DA2:DA117)</f>
        <v>69</v>
      </c>
      <c r="DB118" s="45">
        <f t="shared" si="301"/>
        <v>1</v>
      </c>
      <c r="DC118">
        <f t="shared" si="301"/>
        <v>64</v>
      </c>
      <c r="DD118" s="45">
        <f t="shared" si="301"/>
        <v>6</v>
      </c>
      <c r="DE118" s="72">
        <f t="shared" ref="DE118:DK118" si="302">SUM(DE2:DE117)</f>
        <v>5</v>
      </c>
      <c r="DF118" s="72">
        <f t="shared" si="302"/>
        <v>17</v>
      </c>
      <c r="DG118" s="76">
        <f t="shared" si="302"/>
        <v>42</v>
      </c>
      <c r="DH118" s="72">
        <f t="shared" si="302"/>
        <v>18</v>
      </c>
      <c r="DI118" s="72">
        <f t="shared" si="302"/>
        <v>29</v>
      </c>
      <c r="DJ118" s="72">
        <f t="shared" si="302"/>
        <v>15</v>
      </c>
      <c r="DK118" s="72">
        <f t="shared" si="302"/>
        <v>17</v>
      </c>
    </row>
    <row r="119" spans="1:115" x14ac:dyDescent="0.25">
      <c r="BI119" s="4" t="s">
        <v>1303</v>
      </c>
      <c r="CY119" s="73">
        <f>CY118/CX118</f>
        <v>0.98571428571428577</v>
      </c>
      <c r="CZ119" s="4">
        <f>CZ118/COUNT(CZ2:CZ117)</f>
        <v>8.9285714285714281E-3</v>
      </c>
      <c r="DA119" s="65">
        <f>DA118/CX118</f>
        <v>0.98571428571428577</v>
      </c>
      <c r="DB119" s="65">
        <f>DB118/CX118</f>
        <v>1.4285714285714285E-2</v>
      </c>
      <c r="DC119" s="4">
        <f>DC118/CX118</f>
        <v>0.91428571428571426</v>
      </c>
      <c r="DD119" s="65">
        <f>DD118/CX118</f>
        <v>8.5714285714285715E-2</v>
      </c>
      <c r="DE119" s="65">
        <f>DE118/CW118</f>
        <v>5.434782608695652E-2</v>
      </c>
      <c r="DF119" s="65">
        <f>DF118/CW118</f>
        <v>0.18478260869565216</v>
      </c>
      <c r="DH119" s="65">
        <f>DH118/DG118</f>
        <v>0.42857142857142855</v>
      </c>
      <c r="DI119" s="65">
        <f>DI118/DG118</f>
        <v>0.69047619047619047</v>
      </c>
      <c r="DJ119" s="65">
        <f>DJ118/CV118</f>
        <v>0.75</v>
      </c>
      <c r="DK119" s="65">
        <f>DK118/CV118</f>
        <v>0.85</v>
      </c>
    </row>
    <row r="120" spans="1:115" x14ac:dyDescent="0.25">
      <c r="CY120" t="s">
        <v>1312</v>
      </c>
    </row>
  </sheetData>
  <autoFilter ref="A1:DK120"/>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54"/>
  <sheetViews>
    <sheetView topLeftCell="B1" workbookViewId="0">
      <selection activeCell="D207" sqref="A207:XFD207"/>
    </sheetView>
  </sheetViews>
  <sheetFormatPr defaultRowHeight="15" x14ac:dyDescent="0.25"/>
  <cols>
    <col min="1" max="1" width="58.140625" bestFit="1" customWidth="1"/>
    <col min="2" max="2" width="14.140625" bestFit="1" customWidth="1"/>
    <col min="3" max="3" width="10.7109375" style="29" bestFit="1" customWidth="1"/>
    <col min="4" max="4" width="11.85546875" bestFit="1" customWidth="1"/>
    <col min="5" max="5" width="12.85546875" bestFit="1" customWidth="1"/>
    <col min="6" max="6" width="14.5703125" bestFit="1" customWidth="1"/>
    <col min="7" max="7" width="11.85546875" bestFit="1" customWidth="1"/>
    <col min="8" max="8" width="81.140625" bestFit="1" customWidth="1"/>
    <col min="9" max="9" width="12.85546875" bestFit="1" customWidth="1"/>
    <col min="10" max="10" width="11.85546875" bestFit="1" customWidth="1"/>
    <col min="11" max="11" width="22.5703125" bestFit="1" customWidth="1"/>
    <col min="12" max="12" width="81.140625" bestFit="1" customWidth="1"/>
    <col min="13" max="13" width="11.140625" bestFit="1" customWidth="1"/>
    <col min="14" max="14" width="73.7109375" bestFit="1" customWidth="1"/>
  </cols>
  <sheetData>
    <row r="1" spans="1:13" x14ac:dyDescent="0.25">
      <c r="A1" t="s">
        <v>34</v>
      </c>
      <c r="B1" t="s">
        <v>35</v>
      </c>
      <c r="C1" s="29" t="s">
        <v>192</v>
      </c>
      <c r="D1" t="s">
        <v>516</v>
      </c>
      <c r="E1" t="s">
        <v>521</v>
      </c>
      <c r="F1" t="s">
        <v>799</v>
      </c>
      <c r="G1" t="s">
        <v>33</v>
      </c>
      <c r="H1" t="s">
        <v>39</v>
      </c>
      <c r="I1" t="s">
        <v>800</v>
      </c>
      <c r="J1" t="s">
        <v>801</v>
      </c>
      <c r="K1" t="s">
        <v>802</v>
      </c>
      <c r="L1" t="s">
        <v>1285</v>
      </c>
      <c r="M1" t="s">
        <v>1286</v>
      </c>
    </row>
    <row r="2" spans="1:13" hidden="1" x14ac:dyDescent="0.25">
      <c r="A2" t="s">
        <v>803</v>
      </c>
      <c r="B2" t="s">
        <v>804</v>
      </c>
      <c r="C2" s="29">
        <v>42537</v>
      </c>
      <c r="D2" t="s">
        <v>708</v>
      </c>
      <c r="F2" t="s">
        <v>805</v>
      </c>
      <c r="G2" t="s">
        <v>806</v>
      </c>
      <c r="H2" t="s">
        <v>807</v>
      </c>
      <c r="I2">
        <v>2016</v>
      </c>
      <c r="J2">
        <v>0.67500000000000004</v>
      </c>
    </row>
    <row r="3" spans="1:13" hidden="1" x14ac:dyDescent="0.25">
      <c r="A3" t="s">
        <v>808</v>
      </c>
      <c r="B3" t="s">
        <v>809</v>
      </c>
      <c r="C3" s="29">
        <v>42544</v>
      </c>
      <c r="D3" t="s">
        <v>810</v>
      </c>
      <c r="E3">
        <v>-999</v>
      </c>
      <c r="F3" t="s">
        <v>805</v>
      </c>
      <c r="G3" t="s">
        <v>811</v>
      </c>
      <c r="I3">
        <v>2016</v>
      </c>
      <c r="J3">
        <v>0.69399999999999995</v>
      </c>
    </row>
    <row r="4" spans="1:13" hidden="1" x14ac:dyDescent="0.25">
      <c r="A4" t="s">
        <v>812</v>
      </c>
      <c r="B4" t="s">
        <v>813</v>
      </c>
      <c r="C4" s="29">
        <v>42551</v>
      </c>
      <c r="D4" t="s">
        <v>814</v>
      </c>
      <c r="E4">
        <v>0.74</v>
      </c>
      <c r="F4" t="s">
        <v>815</v>
      </c>
      <c r="G4" t="s">
        <v>816</v>
      </c>
      <c r="I4">
        <v>2016</v>
      </c>
      <c r="J4">
        <v>0.64700000000000002</v>
      </c>
    </row>
    <row r="5" spans="1:13" hidden="1" x14ac:dyDescent="0.25">
      <c r="A5" t="s">
        <v>817</v>
      </c>
      <c r="B5" t="s">
        <v>818</v>
      </c>
      <c r="C5" s="29">
        <v>42551</v>
      </c>
      <c r="D5" t="s">
        <v>819</v>
      </c>
      <c r="E5">
        <v>-999</v>
      </c>
      <c r="F5" t="s">
        <v>815</v>
      </c>
      <c r="G5" t="s">
        <v>816</v>
      </c>
      <c r="I5">
        <v>2016</v>
      </c>
      <c r="J5">
        <v>0.29099999999999998</v>
      </c>
    </row>
    <row r="6" spans="1:13" hidden="1" x14ac:dyDescent="0.25">
      <c r="A6" t="s">
        <v>808</v>
      </c>
      <c r="B6" t="s">
        <v>809</v>
      </c>
      <c r="C6" s="29">
        <v>42558</v>
      </c>
      <c r="D6" t="s">
        <v>642</v>
      </c>
      <c r="E6">
        <v>-999</v>
      </c>
      <c r="F6" t="s">
        <v>805</v>
      </c>
      <c r="G6" t="s">
        <v>823</v>
      </c>
      <c r="I6">
        <v>2016</v>
      </c>
      <c r="J6">
        <v>0.41699999999999998</v>
      </c>
    </row>
    <row r="7" spans="1:13" hidden="1" x14ac:dyDescent="0.25">
      <c r="A7" t="s">
        <v>820</v>
      </c>
      <c r="B7" t="s">
        <v>821</v>
      </c>
      <c r="C7" s="29">
        <v>42558</v>
      </c>
      <c r="D7" t="s">
        <v>655</v>
      </c>
      <c r="E7">
        <v>-999</v>
      </c>
      <c r="F7" t="s">
        <v>805</v>
      </c>
      <c r="G7" t="s">
        <v>822</v>
      </c>
      <c r="I7">
        <v>2016</v>
      </c>
      <c r="J7">
        <v>0.97699999999999998</v>
      </c>
    </row>
    <row r="8" spans="1:13" hidden="1" x14ac:dyDescent="0.25">
      <c r="A8" t="s">
        <v>824</v>
      </c>
      <c r="B8" t="s">
        <v>825</v>
      </c>
      <c r="C8" s="29">
        <v>42563</v>
      </c>
      <c r="D8" t="s">
        <v>589</v>
      </c>
      <c r="E8">
        <v>-999</v>
      </c>
      <c r="F8" t="s">
        <v>805</v>
      </c>
      <c r="G8" t="s">
        <v>510</v>
      </c>
      <c r="H8" t="s">
        <v>826</v>
      </c>
      <c r="I8">
        <v>2016</v>
      </c>
      <c r="J8">
        <v>2.5000000000000001E-2</v>
      </c>
    </row>
    <row r="9" spans="1:13" hidden="1" x14ac:dyDescent="0.25">
      <c r="A9" t="s">
        <v>827</v>
      </c>
      <c r="B9" t="s">
        <v>828</v>
      </c>
      <c r="C9" s="29">
        <v>42578</v>
      </c>
      <c r="D9" t="s">
        <v>829</v>
      </c>
      <c r="E9">
        <v>-9999</v>
      </c>
      <c r="F9" t="s">
        <v>805</v>
      </c>
      <c r="G9" t="s">
        <v>830</v>
      </c>
      <c r="H9" t="s">
        <v>831</v>
      </c>
      <c r="I9">
        <v>2016</v>
      </c>
    </row>
    <row r="10" spans="1:13" hidden="1" x14ac:dyDescent="0.25">
      <c r="A10" t="s">
        <v>832</v>
      </c>
      <c r="B10" t="s">
        <v>833</v>
      </c>
      <c r="C10" s="29">
        <v>42583</v>
      </c>
      <c r="D10" t="s">
        <v>834</v>
      </c>
      <c r="E10">
        <v>0.53</v>
      </c>
      <c r="F10" t="s">
        <v>805</v>
      </c>
      <c r="G10" t="s">
        <v>835</v>
      </c>
      <c r="I10">
        <v>2016</v>
      </c>
      <c r="J10">
        <v>3.1E-2</v>
      </c>
    </row>
    <row r="11" spans="1:13" hidden="1" x14ac:dyDescent="0.25">
      <c r="A11" t="s">
        <v>836</v>
      </c>
      <c r="B11" t="s">
        <v>837</v>
      </c>
      <c r="C11" s="29">
        <v>42584</v>
      </c>
      <c r="D11" t="s">
        <v>838</v>
      </c>
      <c r="E11">
        <v>-9999</v>
      </c>
      <c r="F11" t="s">
        <v>805</v>
      </c>
      <c r="G11" t="s">
        <v>839</v>
      </c>
      <c r="I11">
        <v>2016</v>
      </c>
      <c r="J11">
        <v>1.2E-2</v>
      </c>
    </row>
    <row r="12" spans="1:13" hidden="1" x14ac:dyDescent="0.25">
      <c r="A12" t="s">
        <v>817</v>
      </c>
      <c r="B12" t="s">
        <v>818</v>
      </c>
      <c r="C12" s="29">
        <v>42585</v>
      </c>
      <c r="D12" t="s">
        <v>840</v>
      </c>
      <c r="E12">
        <v>1.49</v>
      </c>
      <c r="F12" t="s">
        <v>805</v>
      </c>
      <c r="G12" t="s">
        <v>835</v>
      </c>
      <c r="H12" t="s">
        <v>841</v>
      </c>
      <c r="I12">
        <v>2016</v>
      </c>
      <c r="J12">
        <v>9.7000000000000003E-2</v>
      </c>
    </row>
    <row r="13" spans="1:13" hidden="1" x14ac:dyDescent="0.25">
      <c r="A13" t="s">
        <v>832</v>
      </c>
      <c r="B13" t="s">
        <v>833</v>
      </c>
      <c r="C13" s="29">
        <v>42590</v>
      </c>
      <c r="D13" t="s">
        <v>844</v>
      </c>
      <c r="E13">
        <v>0.54</v>
      </c>
      <c r="F13" t="s">
        <v>805</v>
      </c>
      <c r="G13" t="s">
        <v>843</v>
      </c>
      <c r="I13">
        <v>2016</v>
      </c>
      <c r="J13">
        <v>3.7999999999999999E-2</v>
      </c>
    </row>
    <row r="14" spans="1:13" hidden="1" x14ac:dyDescent="0.25">
      <c r="A14" t="s">
        <v>824</v>
      </c>
      <c r="B14" t="s">
        <v>837</v>
      </c>
      <c r="C14" s="29">
        <v>42590</v>
      </c>
      <c r="D14" t="s">
        <v>842</v>
      </c>
      <c r="E14">
        <v>-999</v>
      </c>
      <c r="F14" t="s">
        <v>805</v>
      </c>
      <c r="G14" t="s">
        <v>843</v>
      </c>
      <c r="I14">
        <v>2016</v>
      </c>
      <c r="J14">
        <v>8.9999999999999993E-3</v>
      </c>
    </row>
    <row r="15" spans="1:13" hidden="1" x14ac:dyDescent="0.25">
      <c r="A15" t="s">
        <v>817</v>
      </c>
      <c r="B15" t="s">
        <v>818</v>
      </c>
      <c r="C15" s="29">
        <v>42591</v>
      </c>
      <c r="D15" t="s">
        <v>845</v>
      </c>
      <c r="E15">
        <v>1.49</v>
      </c>
      <c r="F15" t="s">
        <v>805</v>
      </c>
      <c r="G15" t="s">
        <v>846</v>
      </c>
      <c r="I15">
        <v>2016</v>
      </c>
      <c r="J15">
        <v>8.3000000000000004E-2</v>
      </c>
    </row>
    <row r="16" spans="1:13" hidden="1" x14ac:dyDescent="0.25">
      <c r="A16" t="s">
        <v>847</v>
      </c>
      <c r="B16" t="s">
        <v>848</v>
      </c>
      <c r="C16" s="29">
        <v>42592</v>
      </c>
      <c r="D16" t="s">
        <v>849</v>
      </c>
      <c r="E16">
        <v>-999</v>
      </c>
      <c r="F16" t="s">
        <v>815</v>
      </c>
      <c r="G16" t="s">
        <v>850</v>
      </c>
      <c r="H16" t="s">
        <v>851</v>
      </c>
      <c r="I16">
        <v>2016</v>
      </c>
      <c r="J16">
        <v>0.03</v>
      </c>
    </row>
    <row r="17" spans="1:10" hidden="1" x14ac:dyDescent="0.25">
      <c r="A17" t="s">
        <v>852</v>
      </c>
      <c r="B17" t="s">
        <v>853</v>
      </c>
      <c r="C17" s="29">
        <v>42592</v>
      </c>
      <c r="D17" t="s">
        <v>854</v>
      </c>
      <c r="E17">
        <v>1.64</v>
      </c>
      <c r="F17" t="s">
        <v>805</v>
      </c>
      <c r="G17" t="s">
        <v>514</v>
      </c>
      <c r="I17">
        <v>2016</v>
      </c>
      <c r="J17">
        <v>4.3999999999999997E-2</v>
      </c>
    </row>
    <row r="18" spans="1:10" hidden="1" x14ac:dyDescent="0.25">
      <c r="A18" t="s">
        <v>832</v>
      </c>
      <c r="B18" t="s">
        <v>833</v>
      </c>
      <c r="C18" s="29">
        <v>42597</v>
      </c>
      <c r="D18" t="s">
        <v>855</v>
      </c>
      <c r="E18">
        <v>0.49</v>
      </c>
      <c r="F18" t="s">
        <v>815</v>
      </c>
      <c r="G18" t="s">
        <v>835</v>
      </c>
      <c r="I18">
        <v>2016</v>
      </c>
      <c r="J18">
        <v>1.4999999999999999E-2</v>
      </c>
    </row>
    <row r="19" spans="1:10" hidden="1" x14ac:dyDescent="0.25">
      <c r="A19" t="s">
        <v>836</v>
      </c>
      <c r="B19" t="s">
        <v>837</v>
      </c>
      <c r="C19" s="29">
        <v>42598</v>
      </c>
      <c r="D19" t="s">
        <v>856</v>
      </c>
      <c r="E19">
        <v>-9999</v>
      </c>
      <c r="F19" t="s">
        <v>815</v>
      </c>
      <c r="G19" t="s">
        <v>835</v>
      </c>
      <c r="I19">
        <v>2016</v>
      </c>
      <c r="J19">
        <v>2E-3</v>
      </c>
    </row>
    <row r="20" spans="1:10" hidden="1" x14ac:dyDescent="0.25">
      <c r="A20" t="s">
        <v>817</v>
      </c>
      <c r="B20" t="s">
        <v>818</v>
      </c>
      <c r="C20" s="29">
        <v>42599</v>
      </c>
      <c r="D20" t="s">
        <v>857</v>
      </c>
      <c r="E20">
        <v>1.5</v>
      </c>
      <c r="F20" t="s">
        <v>815</v>
      </c>
      <c r="G20" t="s">
        <v>858</v>
      </c>
      <c r="I20">
        <v>2016</v>
      </c>
      <c r="J20">
        <v>7.0000000000000007E-2</v>
      </c>
    </row>
    <row r="21" spans="1:10" hidden="1" x14ac:dyDescent="0.25">
      <c r="A21" t="s">
        <v>859</v>
      </c>
      <c r="B21" t="s">
        <v>860</v>
      </c>
      <c r="C21" s="29">
        <v>42600</v>
      </c>
      <c r="D21" t="s">
        <v>861</v>
      </c>
      <c r="E21">
        <v>0.73</v>
      </c>
      <c r="F21" t="s">
        <v>805</v>
      </c>
      <c r="G21" t="s">
        <v>862</v>
      </c>
      <c r="I21">
        <v>2016</v>
      </c>
      <c r="J21">
        <v>0.10100000000000001</v>
      </c>
    </row>
    <row r="22" spans="1:10" hidden="1" x14ac:dyDescent="0.25">
      <c r="A22" t="s">
        <v>832</v>
      </c>
      <c r="B22" t="s">
        <v>833</v>
      </c>
      <c r="C22" s="29">
        <v>42604</v>
      </c>
      <c r="D22" t="s">
        <v>863</v>
      </c>
      <c r="E22">
        <v>0.47</v>
      </c>
      <c r="F22" t="s">
        <v>815</v>
      </c>
      <c r="G22" t="s">
        <v>864</v>
      </c>
      <c r="I22">
        <v>2016</v>
      </c>
      <c r="J22">
        <v>3.0000000000000001E-3</v>
      </c>
    </row>
    <row r="23" spans="1:10" hidden="1" x14ac:dyDescent="0.25">
      <c r="A23" t="s">
        <v>836</v>
      </c>
      <c r="B23" t="s">
        <v>837</v>
      </c>
      <c r="C23" s="29">
        <v>42605</v>
      </c>
      <c r="D23" t="s">
        <v>865</v>
      </c>
      <c r="E23">
        <v>-9999</v>
      </c>
      <c r="F23" t="s">
        <v>815</v>
      </c>
      <c r="G23" t="s">
        <v>866</v>
      </c>
      <c r="I23">
        <v>2016</v>
      </c>
      <c r="J23">
        <v>3.0000000000000001E-3</v>
      </c>
    </row>
    <row r="24" spans="1:10" hidden="1" x14ac:dyDescent="0.25">
      <c r="A24" t="s">
        <v>812</v>
      </c>
      <c r="B24" t="s">
        <v>813</v>
      </c>
      <c r="C24" s="29">
        <v>42606</v>
      </c>
      <c r="D24" t="s">
        <v>867</v>
      </c>
      <c r="E24">
        <v>0.69</v>
      </c>
      <c r="F24" t="s">
        <v>815</v>
      </c>
      <c r="G24" t="s">
        <v>868</v>
      </c>
      <c r="I24">
        <v>2016</v>
      </c>
      <c r="J24">
        <v>0.215</v>
      </c>
    </row>
    <row r="25" spans="1:10" hidden="1" x14ac:dyDescent="0.25">
      <c r="A25" t="s">
        <v>817</v>
      </c>
      <c r="B25" t="s">
        <v>818</v>
      </c>
      <c r="C25" s="29">
        <v>42607</v>
      </c>
      <c r="D25" t="s">
        <v>869</v>
      </c>
      <c r="E25">
        <v>1.57</v>
      </c>
      <c r="F25" t="s">
        <v>815</v>
      </c>
      <c r="G25" t="s">
        <v>835</v>
      </c>
      <c r="I25">
        <v>2016</v>
      </c>
      <c r="J25">
        <v>0.14099999999999999</v>
      </c>
    </row>
    <row r="26" spans="1:10" hidden="1" x14ac:dyDescent="0.25">
      <c r="A26" t="s">
        <v>832</v>
      </c>
      <c r="B26" t="s">
        <v>833</v>
      </c>
      <c r="C26" s="29">
        <v>42611</v>
      </c>
      <c r="D26" t="s">
        <v>870</v>
      </c>
      <c r="E26">
        <v>0.44</v>
      </c>
      <c r="F26" t="s">
        <v>815</v>
      </c>
      <c r="G26" t="s">
        <v>871</v>
      </c>
      <c r="I26">
        <v>2016</v>
      </c>
      <c r="J26">
        <v>5.0000000000000001E-3</v>
      </c>
    </row>
    <row r="27" spans="1:10" hidden="1" x14ac:dyDescent="0.25">
      <c r="A27" t="s">
        <v>836</v>
      </c>
      <c r="B27" t="s">
        <v>837</v>
      </c>
      <c r="C27" s="29">
        <v>42612</v>
      </c>
      <c r="D27" t="s">
        <v>872</v>
      </c>
      <c r="E27">
        <v>-9999</v>
      </c>
      <c r="F27" t="s">
        <v>815</v>
      </c>
      <c r="G27" t="s">
        <v>835</v>
      </c>
      <c r="I27">
        <v>2016</v>
      </c>
      <c r="J27">
        <v>7.0000000000000001E-3</v>
      </c>
    </row>
    <row r="28" spans="1:10" hidden="1" x14ac:dyDescent="0.25">
      <c r="A28" t="s">
        <v>812</v>
      </c>
      <c r="B28" t="s">
        <v>813</v>
      </c>
      <c r="C28" s="29">
        <v>42613</v>
      </c>
      <c r="D28" t="s">
        <v>873</v>
      </c>
      <c r="E28">
        <v>0.68</v>
      </c>
      <c r="F28" t="s">
        <v>815</v>
      </c>
      <c r="G28" t="s">
        <v>874</v>
      </c>
      <c r="I28">
        <v>2016</v>
      </c>
      <c r="J28">
        <v>0.16900000000000001</v>
      </c>
    </row>
    <row r="29" spans="1:10" hidden="1" x14ac:dyDescent="0.25">
      <c r="A29" t="s">
        <v>817</v>
      </c>
      <c r="B29" t="s">
        <v>818</v>
      </c>
      <c r="C29" s="29">
        <v>42614</v>
      </c>
      <c r="D29" t="s">
        <v>875</v>
      </c>
      <c r="E29">
        <v>1.55</v>
      </c>
      <c r="F29" t="s">
        <v>815</v>
      </c>
      <c r="G29" t="s">
        <v>876</v>
      </c>
      <c r="I29">
        <v>2016</v>
      </c>
      <c r="J29">
        <v>0.107</v>
      </c>
    </row>
    <row r="30" spans="1:10" hidden="1" x14ac:dyDescent="0.25">
      <c r="A30" t="s">
        <v>879</v>
      </c>
      <c r="B30" t="s">
        <v>809</v>
      </c>
      <c r="C30" s="29">
        <v>42614</v>
      </c>
      <c r="D30" t="s">
        <v>538</v>
      </c>
      <c r="E30">
        <v>0</v>
      </c>
      <c r="F30" t="s">
        <v>805</v>
      </c>
      <c r="G30" t="s">
        <v>880</v>
      </c>
      <c r="I30">
        <v>2016</v>
      </c>
      <c r="J30">
        <v>0.91900000000000004</v>
      </c>
    </row>
    <row r="31" spans="1:10" hidden="1" x14ac:dyDescent="0.25">
      <c r="A31" t="s">
        <v>820</v>
      </c>
      <c r="B31" t="s">
        <v>821</v>
      </c>
      <c r="C31" s="29">
        <v>42614</v>
      </c>
      <c r="D31" t="s">
        <v>877</v>
      </c>
      <c r="E31">
        <v>-999</v>
      </c>
      <c r="F31" t="s">
        <v>805</v>
      </c>
      <c r="G31" t="s">
        <v>878</v>
      </c>
      <c r="I31">
        <v>2016</v>
      </c>
      <c r="J31">
        <v>0.08</v>
      </c>
    </row>
    <row r="32" spans="1:10" hidden="1" x14ac:dyDescent="0.25">
      <c r="A32" t="s">
        <v>832</v>
      </c>
      <c r="B32" t="s">
        <v>833</v>
      </c>
      <c r="C32" s="29">
        <v>42621</v>
      </c>
      <c r="D32" t="s">
        <v>882</v>
      </c>
      <c r="E32">
        <v>-9999</v>
      </c>
      <c r="F32" t="s">
        <v>815</v>
      </c>
      <c r="G32" t="s">
        <v>883</v>
      </c>
      <c r="H32" t="s">
        <v>884</v>
      </c>
      <c r="I32">
        <v>2016</v>
      </c>
    </row>
    <row r="33" spans="1:10" hidden="1" x14ac:dyDescent="0.25">
      <c r="A33" t="s">
        <v>817</v>
      </c>
      <c r="B33" t="s">
        <v>818</v>
      </c>
      <c r="C33" s="29">
        <v>42621</v>
      </c>
      <c r="D33" t="s">
        <v>881</v>
      </c>
      <c r="E33">
        <v>-999</v>
      </c>
      <c r="F33" t="s">
        <v>805</v>
      </c>
      <c r="G33" t="s">
        <v>514</v>
      </c>
      <c r="I33">
        <v>2016</v>
      </c>
      <c r="J33">
        <v>3.2000000000000001E-2</v>
      </c>
    </row>
    <row r="34" spans="1:10" hidden="1" x14ac:dyDescent="0.25">
      <c r="A34" t="s">
        <v>836</v>
      </c>
      <c r="B34" t="s">
        <v>837</v>
      </c>
      <c r="C34" s="29">
        <v>42622</v>
      </c>
      <c r="D34" t="s">
        <v>885</v>
      </c>
      <c r="E34">
        <v>-9999</v>
      </c>
      <c r="F34" t="s">
        <v>815</v>
      </c>
      <c r="G34" t="s">
        <v>886</v>
      </c>
      <c r="I34">
        <v>2016</v>
      </c>
      <c r="J34">
        <v>2E-3</v>
      </c>
    </row>
    <row r="35" spans="1:10" hidden="1" x14ac:dyDescent="0.25">
      <c r="A35" t="s">
        <v>887</v>
      </c>
      <c r="B35" t="s">
        <v>860</v>
      </c>
      <c r="C35" s="29">
        <v>42628</v>
      </c>
      <c r="D35" t="s">
        <v>888</v>
      </c>
      <c r="E35">
        <v>0.73</v>
      </c>
      <c r="F35" t="s">
        <v>805</v>
      </c>
      <c r="G35" t="s">
        <v>874</v>
      </c>
      <c r="H35" t="s">
        <v>889</v>
      </c>
      <c r="I35">
        <v>2016</v>
      </c>
      <c r="J35">
        <v>0</v>
      </c>
    </row>
    <row r="36" spans="1:10" hidden="1" x14ac:dyDescent="0.25">
      <c r="A36" t="s">
        <v>890</v>
      </c>
      <c r="B36" t="s">
        <v>833</v>
      </c>
      <c r="C36" s="29">
        <v>42632</v>
      </c>
      <c r="D36" t="s">
        <v>569</v>
      </c>
      <c r="E36">
        <v>0.31</v>
      </c>
      <c r="F36" t="s">
        <v>805</v>
      </c>
      <c r="G36" t="s">
        <v>891</v>
      </c>
      <c r="H36" t="s">
        <v>892</v>
      </c>
      <c r="I36">
        <v>2016</v>
      </c>
    </row>
    <row r="37" spans="1:10" hidden="1" x14ac:dyDescent="0.25">
      <c r="A37" t="s">
        <v>841</v>
      </c>
      <c r="B37" t="s">
        <v>818</v>
      </c>
      <c r="C37" s="29">
        <v>42635</v>
      </c>
      <c r="D37" t="s">
        <v>893</v>
      </c>
      <c r="E37">
        <v>1.57</v>
      </c>
      <c r="F37" t="s">
        <v>815</v>
      </c>
      <c r="G37" t="s">
        <v>894</v>
      </c>
      <c r="I37">
        <v>2016</v>
      </c>
      <c r="J37">
        <v>6.8000000000000005E-2</v>
      </c>
    </row>
    <row r="38" spans="1:10" hidden="1" x14ac:dyDescent="0.25">
      <c r="A38" t="s">
        <v>887</v>
      </c>
      <c r="B38" t="s">
        <v>860</v>
      </c>
      <c r="C38" s="29">
        <v>42642</v>
      </c>
      <c r="D38" t="s">
        <v>673</v>
      </c>
      <c r="E38">
        <v>0.7</v>
      </c>
      <c r="F38" t="s">
        <v>805</v>
      </c>
      <c r="G38" t="s">
        <v>895</v>
      </c>
      <c r="H38" t="s">
        <v>896</v>
      </c>
      <c r="I38">
        <v>2016</v>
      </c>
      <c r="J38">
        <v>1.9E-2</v>
      </c>
    </row>
    <row r="39" spans="1:10" hidden="1" x14ac:dyDescent="0.25">
      <c r="A39" t="s">
        <v>897</v>
      </c>
      <c r="B39" t="s">
        <v>898</v>
      </c>
      <c r="C39" s="29">
        <v>42647</v>
      </c>
      <c r="D39" t="s">
        <v>578</v>
      </c>
      <c r="E39">
        <v>0.62</v>
      </c>
      <c r="F39" t="s">
        <v>805</v>
      </c>
      <c r="G39" t="s">
        <v>899</v>
      </c>
      <c r="H39" t="s">
        <v>900</v>
      </c>
      <c r="I39">
        <v>2016</v>
      </c>
      <c r="J39">
        <v>3.5999999999999997E-2</v>
      </c>
    </row>
    <row r="40" spans="1:10" hidden="1" x14ac:dyDescent="0.25">
      <c r="A40" t="s">
        <v>890</v>
      </c>
      <c r="B40" t="s">
        <v>833</v>
      </c>
      <c r="C40" s="29">
        <v>42647</v>
      </c>
      <c r="D40" t="s">
        <v>901</v>
      </c>
      <c r="E40">
        <v>0.48</v>
      </c>
      <c r="F40" t="s">
        <v>805</v>
      </c>
      <c r="G40" t="s">
        <v>899</v>
      </c>
      <c r="I40">
        <v>2016</v>
      </c>
      <c r="J40">
        <v>0.01</v>
      </c>
    </row>
    <row r="41" spans="1:10" hidden="1" x14ac:dyDescent="0.25">
      <c r="A41" t="s">
        <v>890</v>
      </c>
      <c r="B41" t="s">
        <v>833</v>
      </c>
      <c r="C41" s="29">
        <v>42653</v>
      </c>
      <c r="D41" t="s">
        <v>668</v>
      </c>
      <c r="E41">
        <v>-9999</v>
      </c>
      <c r="F41" t="s">
        <v>805</v>
      </c>
      <c r="G41" t="s">
        <v>902</v>
      </c>
      <c r="I41">
        <v>2016</v>
      </c>
      <c r="J41">
        <v>0.03</v>
      </c>
    </row>
    <row r="42" spans="1:10" hidden="1" x14ac:dyDescent="0.25">
      <c r="A42" t="s">
        <v>824</v>
      </c>
      <c r="B42" t="s">
        <v>837</v>
      </c>
      <c r="C42" s="29">
        <v>42653</v>
      </c>
      <c r="D42" t="s">
        <v>574</v>
      </c>
      <c r="E42">
        <v>-9999</v>
      </c>
      <c r="F42" t="s">
        <v>805</v>
      </c>
      <c r="G42" t="s">
        <v>902</v>
      </c>
      <c r="I42">
        <v>2016</v>
      </c>
      <c r="J42">
        <v>4.9000000000000002E-2</v>
      </c>
    </row>
    <row r="43" spans="1:10" hidden="1" x14ac:dyDescent="0.25">
      <c r="A43" t="s">
        <v>841</v>
      </c>
      <c r="B43" t="s">
        <v>818</v>
      </c>
      <c r="C43" s="29">
        <v>42656</v>
      </c>
      <c r="D43" t="s">
        <v>903</v>
      </c>
      <c r="E43">
        <v>1.6</v>
      </c>
      <c r="F43" t="s">
        <v>805</v>
      </c>
      <c r="G43" t="s">
        <v>858</v>
      </c>
      <c r="I43">
        <v>2016</v>
      </c>
      <c r="J43">
        <v>9.7000000000000003E-2</v>
      </c>
    </row>
    <row r="44" spans="1:10" hidden="1" x14ac:dyDescent="0.25">
      <c r="A44" t="s">
        <v>904</v>
      </c>
      <c r="B44" t="s">
        <v>905</v>
      </c>
      <c r="C44" s="29">
        <v>42670</v>
      </c>
      <c r="D44" t="s">
        <v>616</v>
      </c>
      <c r="E44">
        <v>2.44</v>
      </c>
      <c r="F44" t="s">
        <v>805</v>
      </c>
      <c r="G44" t="s">
        <v>906</v>
      </c>
      <c r="I44">
        <v>2016</v>
      </c>
      <c r="J44">
        <v>2.96</v>
      </c>
    </row>
    <row r="45" spans="1:10" hidden="1" x14ac:dyDescent="0.25">
      <c r="A45" t="s">
        <v>803</v>
      </c>
      <c r="B45" t="s">
        <v>804</v>
      </c>
      <c r="C45" s="29">
        <v>42677</v>
      </c>
      <c r="D45" t="s">
        <v>528</v>
      </c>
      <c r="E45">
        <v>-9999</v>
      </c>
      <c r="F45" t="s">
        <v>805</v>
      </c>
      <c r="G45" t="s">
        <v>907</v>
      </c>
      <c r="H45" t="s">
        <v>908</v>
      </c>
      <c r="I45">
        <v>2016</v>
      </c>
      <c r="J45">
        <v>7.4870000000000001</v>
      </c>
    </row>
    <row r="46" spans="1:10" hidden="1" x14ac:dyDescent="0.25">
      <c r="A46" t="s">
        <v>909</v>
      </c>
      <c r="B46" t="s">
        <v>853</v>
      </c>
      <c r="C46" s="29">
        <v>42678</v>
      </c>
      <c r="D46" t="s">
        <v>554</v>
      </c>
      <c r="E46">
        <v>1.9</v>
      </c>
      <c r="F46" t="s">
        <v>805</v>
      </c>
      <c r="G46" t="s">
        <v>910</v>
      </c>
      <c r="I46">
        <v>2016</v>
      </c>
      <c r="J46">
        <v>3.33</v>
      </c>
    </row>
    <row r="47" spans="1:10" hidden="1" x14ac:dyDescent="0.25">
      <c r="A47" t="s">
        <v>913</v>
      </c>
      <c r="B47" t="s">
        <v>914</v>
      </c>
      <c r="C47" s="29">
        <v>42684</v>
      </c>
      <c r="D47" t="s">
        <v>915</v>
      </c>
      <c r="E47">
        <v>0.97</v>
      </c>
      <c r="F47" t="s">
        <v>805</v>
      </c>
      <c r="G47" t="s">
        <v>912</v>
      </c>
      <c r="I47">
        <v>2016</v>
      </c>
      <c r="J47">
        <v>0.89900000000000002</v>
      </c>
    </row>
    <row r="48" spans="1:10" hidden="1" x14ac:dyDescent="0.25">
      <c r="A48" t="s">
        <v>904</v>
      </c>
      <c r="B48" t="s">
        <v>905</v>
      </c>
      <c r="C48" s="29">
        <v>42684</v>
      </c>
      <c r="D48" t="s">
        <v>911</v>
      </c>
      <c r="E48">
        <v>2.39</v>
      </c>
      <c r="F48" t="s">
        <v>805</v>
      </c>
      <c r="G48" t="s">
        <v>912</v>
      </c>
      <c r="I48">
        <v>2016</v>
      </c>
      <c r="J48">
        <v>2.5329999999999999</v>
      </c>
    </row>
    <row r="49" spans="1:10" hidden="1" x14ac:dyDescent="0.25">
      <c r="A49" t="s">
        <v>803</v>
      </c>
      <c r="B49" t="s">
        <v>804</v>
      </c>
      <c r="C49" s="29">
        <v>42691</v>
      </c>
      <c r="D49" t="s">
        <v>916</v>
      </c>
      <c r="E49">
        <v>-9999</v>
      </c>
      <c r="F49" t="s">
        <v>805</v>
      </c>
      <c r="G49" t="s">
        <v>917</v>
      </c>
      <c r="I49">
        <v>2016</v>
      </c>
      <c r="J49">
        <v>2.161</v>
      </c>
    </row>
    <row r="50" spans="1:10" hidden="1" x14ac:dyDescent="0.25">
      <c r="A50" t="s">
        <v>887</v>
      </c>
      <c r="B50" t="s">
        <v>860</v>
      </c>
      <c r="C50" s="29">
        <v>42697</v>
      </c>
      <c r="D50" t="s">
        <v>593</v>
      </c>
      <c r="E50">
        <v>1.19</v>
      </c>
      <c r="F50" t="s">
        <v>805</v>
      </c>
      <c r="G50" t="s">
        <v>910</v>
      </c>
      <c r="I50">
        <v>2016</v>
      </c>
      <c r="J50">
        <v>4.3120000000000003</v>
      </c>
    </row>
    <row r="51" spans="1:10" hidden="1" x14ac:dyDescent="0.25">
      <c r="A51" t="s">
        <v>904</v>
      </c>
      <c r="B51" t="s">
        <v>905</v>
      </c>
      <c r="C51" s="29">
        <v>42697</v>
      </c>
      <c r="D51" t="s">
        <v>626</v>
      </c>
      <c r="E51">
        <v>3.04</v>
      </c>
      <c r="F51" t="s">
        <v>805</v>
      </c>
      <c r="G51" t="s">
        <v>918</v>
      </c>
      <c r="I51">
        <v>2016</v>
      </c>
      <c r="J51">
        <v>24.850999999999999</v>
      </c>
    </row>
    <row r="52" spans="1:10" hidden="1" x14ac:dyDescent="0.25">
      <c r="A52" t="s">
        <v>887</v>
      </c>
      <c r="B52" t="s">
        <v>860</v>
      </c>
      <c r="C52" s="29">
        <v>42712</v>
      </c>
      <c r="D52" t="s">
        <v>921</v>
      </c>
      <c r="E52">
        <v>1.35</v>
      </c>
      <c r="F52" t="s">
        <v>805</v>
      </c>
      <c r="G52" t="s">
        <v>891</v>
      </c>
      <c r="I52">
        <v>2016</v>
      </c>
      <c r="J52">
        <v>7.9790000000000001</v>
      </c>
    </row>
    <row r="53" spans="1:10" hidden="1" x14ac:dyDescent="0.25">
      <c r="A53" t="s">
        <v>904</v>
      </c>
      <c r="B53" t="s">
        <v>905</v>
      </c>
      <c r="C53" s="29">
        <v>42712</v>
      </c>
      <c r="D53" t="s">
        <v>919</v>
      </c>
      <c r="E53">
        <v>3.2</v>
      </c>
      <c r="F53" t="s">
        <v>920</v>
      </c>
      <c r="G53" t="s">
        <v>891</v>
      </c>
      <c r="I53">
        <v>2016</v>
      </c>
      <c r="J53">
        <v>43.543999999999997</v>
      </c>
    </row>
    <row r="54" spans="1:10" hidden="1" x14ac:dyDescent="0.25">
      <c r="A54" t="s">
        <v>887</v>
      </c>
      <c r="B54" t="s">
        <v>860</v>
      </c>
      <c r="C54" s="29">
        <v>42731</v>
      </c>
      <c r="D54" t="s">
        <v>922</v>
      </c>
      <c r="E54">
        <v>-9999</v>
      </c>
      <c r="F54" t="s">
        <v>805</v>
      </c>
      <c r="G54" t="s">
        <v>923</v>
      </c>
      <c r="H54" t="s">
        <v>924</v>
      </c>
      <c r="I54">
        <v>2016</v>
      </c>
      <c r="J54">
        <v>1.1759999999999999</v>
      </c>
    </row>
    <row r="55" spans="1:10" hidden="1" x14ac:dyDescent="0.25">
      <c r="A55" t="s">
        <v>925</v>
      </c>
      <c r="B55" t="s">
        <v>905</v>
      </c>
      <c r="C55" s="29">
        <v>42824</v>
      </c>
      <c r="D55" t="s">
        <v>644</v>
      </c>
      <c r="E55">
        <v>-9999</v>
      </c>
      <c r="F55" t="s">
        <v>920</v>
      </c>
      <c r="G55" t="s">
        <v>850</v>
      </c>
      <c r="H55" t="s">
        <v>926</v>
      </c>
      <c r="I55">
        <v>2017</v>
      </c>
      <c r="J55">
        <v>69.302000000000007</v>
      </c>
    </row>
    <row r="56" spans="1:10" hidden="1" x14ac:dyDescent="0.25">
      <c r="A56" t="s">
        <v>927</v>
      </c>
      <c r="B56" t="s">
        <v>914</v>
      </c>
      <c r="C56" s="29">
        <v>42824</v>
      </c>
      <c r="D56" t="s">
        <v>690</v>
      </c>
      <c r="E56">
        <v>-9999</v>
      </c>
      <c r="F56" t="s">
        <v>815</v>
      </c>
      <c r="G56" t="s">
        <v>850</v>
      </c>
      <c r="H56" t="s">
        <v>928</v>
      </c>
      <c r="I56">
        <v>2017</v>
      </c>
      <c r="J56">
        <v>12.718</v>
      </c>
    </row>
    <row r="57" spans="1:10" hidden="1" x14ac:dyDescent="0.25">
      <c r="A57" t="s">
        <v>925</v>
      </c>
      <c r="B57" t="s">
        <v>905</v>
      </c>
      <c r="C57" s="29">
        <v>42838</v>
      </c>
      <c r="D57" t="s">
        <v>814</v>
      </c>
      <c r="E57">
        <v>-9999</v>
      </c>
      <c r="F57" t="s">
        <v>920</v>
      </c>
      <c r="G57" t="s">
        <v>929</v>
      </c>
      <c r="H57" t="s">
        <v>930</v>
      </c>
      <c r="I57">
        <v>2017</v>
      </c>
      <c r="J57">
        <v>148.45599999999999</v>
      </c>
    </row>
    <row r="58" spans="1:10" hidden="1" x14ac:dyDescent="0.25">
      <c r="A58" t="s">
        <v>927</v>
      </c>
      <c r="B58" t="s">
        <v>914</v>
      </c>
      <c r="C58" s="29">
        <v>42838</v>
      </c>
      <c r="D58" t="s">
        <v>931</v>
      </c>
      <c r="F58" t="s">
        <v>805</v>
      </c>
      <c r="G58" t="s">
        <v>932</v>
      </c>
      <c r="H58" t="s">
        <v>933</v>
      </c>
      <c r="I58">
        <v>2017</v>
      </c>
      <c r="J58">
        <v>24.684999999999999</v>
      </c>
    </row>
    <row r="59" spans="1:10" hidden="1" x14ac:dyDescent="0.25">
      <c r="A59" t="s">
        <v>934</v>
      </c>
      <c r="B59" t="s">
        <v>853</v>
      </c>
      <c r="C59" s="29">
        <v>42845</v>
      </c>
      <c r="D59" t="s">
        <v>664</v>
      </c>
      <c r="E59">
        <v>2.5</v>
      </c>
      <c r="F59" t="s">
        <v>815</v>
      </c>
      <c r="G59" t="s">
        <v>935</v>
      </c>
      <c r="H59" t="s">
        <v>936</v>
      </c>
      <c r="I59">
        <v>2017</v>
      </c>
      <c r="J59">
        <v>9.9920000000000009</v>
      </c>
    </row>
    <row r="60" spans="1:10" hidden="1" x14ac:dyDescent="0.25">
      <c r="A60" t="s">
        <v>927</v>
      </c>
      <c r="B60" t="s">
        <v>914</v>
      </c>
      <c r="C60" s="29">
        <v>42852</v>
      </c>
      <c r="D60" t="s">
        <v>545</v>
      </c>
      <c r="E60">
        <v>-9999</v>
      </c>
      <c r="F60" t="s">
        <v>805</v>
      </c>
      <c r="G60" t="s">
        <v>937</v>
      </c>
      <c r="I60">
        <v>2017</v>
      </c>
      <c r="J60">
        <v>7.7069999999999999</v>
      </c>
    </row>
    <row r="61" spans="1:10" hidden="1" x14ac:dyDescent="0.25">
      <c r="A61" t="s">
        <v>938</v>
      </c>
      <c r="B61" t="s">
        <v>468</v>
      </c>
      <c r="C61" s="29">
        <v>42863</v>
      </c>
      <c r="D61" t="s">
        <v>939</v>
      </c>
      <c r="F61" t="s">
        <v>805</v>
      </c>
      <c r="G61" t="s">
        <v>940</v>
      </c>
      <c r="H61" t="s">
        <v>941</v>
      </c>
      <c r="I61">
        <v>2017</v>
      </c>
      <c r="J61">
        <v>6.1109999999999998</v>
      </c>
    </row>
    <row r="62" spans="1:10" hidden="1" x14ac:dyDescent="0.25">
      <c r="A62" t="s">
        <v>942</v>
      </c>
      <c r="B62" t="s">
        <v>818</v>
      </c>
      <c r="C62" s="29">
        <v>42864</v>
      </c>
      <c r="D62" t="s">
        <v>943</v>
      </c>
      <c r="E62">
        <v>-9999</v>
      </c>
      <c r="F62" t="s">
        <v>805</v>
      </c>
      <c r="G62" t="s">
        <v>944</v>
      </c>
      <c r="I62">
        <v>2017</v>
      </c>
      <c r="J62">
        <v>2.335</v>
      </c>
    </row>
    <row r="63" spans="1:10" hidden="1" x14ac:dyDescent="0.25">
      <c r="A63" t="s">
        <v>945</v>
      </c>
      <c r="B63" t="s">
        <v>833</v>
      </c>
      <c r="C63" s="29">
        <v>42865</v>
      </c>
      <c r="D63" t="s">
        <v>577</v>
      </c>
      <c r="F63" t="s">
        <v>805</v>
      </c>
      <c r="G63" t="s">
        <v>940</v>
      </c>
      <c r="I63">
        <v>2017</v>
      </c>
      <c r="J63">
        <v>2.0379999999999998</v>
      </c>
    </row>
    <row r="64" spans="1:10" x14ac:dyDescent="0.25">
      <c r="A64" t="s">
        <v>946</v>
      </c>
      <c r="B64" t="s">
        <v>217</v>
      </c>
      <c r="C64" s="29">
        <v>42866</v>
      </c>
      <c r="D64" t="s">
        <v>947</v>
      </c>
      <c r="E64">
        <v>-9999</v>
      </c>
      <c r="F64" t="s">
        <v>805</v>
      </c>
      <c r="G64" t="s">
        <v>948</v>
      </c>
      <c r="I64">
        <v>2017</v>
      </c>
      <c r="J64">
        <v>2.2210000000000001</v>
      </c>
    </row>
    <row r="65" spans="1:10" hidden="1" x14ac:dyDescent="0.25">
      <c r="A65" t="s">
        <v>925</v>
      </c>
      <c r="B65" t="s">
        <v>905</v>
      </c>
      <c r="C65" s="29">
        <v>42870</v>
      </c>
      <c r="D65" t="s">
        <v>949</v>
      </c>
      <c r="F65" t="s">
        <v>805</v>
      </c>
      <c r="G65" t="s">
        <v>950</v>
      </c>
      <c r="H65" t="s">
        <v>951</v>
      </c>
      <c r="I65">
        <v>2017</v>
      </c>
      <c r="J65">
        <v>14.113</v>
      </c>
    </row>
    <row r="66" spans="1:10" hidden="1" x14ac:dyDescent="0.25">
      <c r="A66" t="s">
        <v>808</v>
      </c>
      <c r="B66" t="s">
        <v>809</v>
      </c>
      <c r="C66" s="29">
        <v>42871</v>
      </c>
      <c r="D66" t="s">
        <v>543</v>
      </c>
      <c r="E66">
        <v>-9999</v>
      </c>
      <c r="F66" t="s">
        <v>805</v>
      </c>
      <c r="G66" t="s">
        <v>906</v>
      </c>
      <c r="H66" t="s">
        <v>952</v>
      </c>
      <c r="I66">
        <v>2017</v>
      </c>
      <c r="J66">
        <v>3.4359999999999999</v>
      </c>
    </row>
    <row r="67" spans="1:10" hidden="1" x14ac:dyDescent="0.25">
      <c r="A67" t="s">
        <v>953</v>
      </c>
      <c r="B67" t="s">
        <v>220</v>
      </c>
      <c r="C67" s="29">
        <v>42871</v>
      </c>
      <c r="D67" t="s">
        <v>954</v>
      </c>
      <c r="E67">
        <v>-9999</v>
      </c>
      <c r="F67" t="s">
        <v>805</v>
      </c>
      <c r="G67" t="s">
        <v>923</v>
      </c>
      <c r="I67">
        <v>2017</v>
      </c>
      <c r="J67">
        <v>9.2550000000000008</v>
      </c>
    </row>
    <row r="68" spans="1:10" hidden="1" x14ac:dyDescent="0.25">
      <c r="A68" t="s">
        <v>955</v>
      </c>
      <c r="B68" t="s">
        <v>956</v>
      </c>
      <c r="C68" s="29">
        <v>42872</v>
      </c>
      <c r="D68" t="s">
        <v>681</v>
      </c>
      <c r="E68">
        <v>-9999</v>
      </c>
      <c r="F68" t="s">
        <v>805</v>
      </c>
      <c r="G68" t="s">
        <v>957</v>
      </c>
      <c r="H68" t="s">
        <v>958</v>
      </c>
      <c r="I68">
        <v>2017</v>
      </c>
      <c r="J68">
        <v>0.85699999999999998</v>
      </c>
    </row>
    <row r="69" spans="1:10" hidden="1" x14ac:dyDescent="0.25">
      <c r="A69" t="s">
        <v>959</v>
      </c>
      <c r="B69" t="s">
        <v>960</v>
      </c>
      <c r="C69" s="29">
        <v>42873</v>
      </c>
      <c r="D69" t="s">
        <v>621</v>
      </c>
      <c r="F69" t="s">
        <v>805</v>
      </c>
      <c r="G69" t="s">
        <v>961</v>
      </c>
      <c r="H69" t="s">
        <v>962</v>
      </c>
      <c r="I69">
        <v>2017</v>
      </c>
      <c r="J69">
        <v>1.167</v>
      </c>
    </row>
    <row r="70" spans="1:10" hidden="1" x14ac:dyDescent="0.25">
      <c r="A70" t="s">
        <v>938</v>
      </c>
      <c r="B70" t="s">
        <v>468</v>
      </c>
      <c r="C70" s="29">
        <v>42877</v>
      </c>
      <c r="D70" t="s">
        <v>814</v>
      </c>
      <c r="F70" t="s">
        <v>805</v>
      </c>
      <c r="G70" t="s">
        <v>963</v>
      </c>
      <c r="I70">
        <v>2017</v>
      </c>
      <c r="J70">
        <v>3.22</v>
      </c>
    </row>
    <row r="71" spans="1:10" hidden="1" x14ac:dyDescent="0.25">
      <c r="A71" t="s">
        <v>942</v>
      </c>
      <c r="B71" t="s">
        <v>818</v>
      </c>
      <c r="C71" s="29">
        <v>42878</v>
      </c>
      <c r="D71" t="s">
        <v>964</v>
      </c>
      <c r="F71" t="s">
        <v>805</v>
      </c>
      <c r="G71" t="s">
        <v>965</v>
      </c>
      <c r="I71">
        <v>2017</v>
      </c>
      <c r="J71">
        <v>1.8740000000000001</v>
      </c>
    </row>
    <row r="72" spans="1:10" hidden="1" x14ac:dyDescent="0.25">
      <c r="A72" t="s">
        <v>945</v>
      </c>
      <c r="B72" t="s">
        <v>833</v>
      </c>
      <c r="C72" s="29">
        <v>42879</v>
      </c>
      <c r="D72" t="s">
        <v>966</v>
      </c>
      <c r="E72">
        <v>-9999</v>
      </c>
      <c r="F72" t="s">
        <v>805</v>
      </c>
      <c r="G72" t="s">
        <v>967</v>
      </c>
      <c r="I72">
        <v>2017</v>
      </c>
      <c r="J72">
        <v>1.0840000000000001</v>
      </c>
    </row>
    <row r="73" spans="1:10" x14ac:dyDescent="0.25">
      <c r="A73" t="s">
        <v>946</v>
      </c>
      <c r="B73" t="s">
        <v>217</v>
      </c>
      <c r="C73" s="29">
        <v>42880</v>
      </c>
      <c r="D73" t="s">
        <v>569</v>
      </c>
      <c r="F73" t="s">
        <v>805</v>
      </c>
      <c r="G73" t="s">
        <v>43</v>
      </c>
      <c r="I73">
        <v>2017</v>
      </c>
      <c r="J73">
        <v>0.89100000000000001</v>
      </c>
    </row>
    <row r="74" spans="1:10" hidden="1" x14ac:dyDescent="0.25">
      <c r="A74" t="s">
        <v>808</v>
      </c>
      <c r="B74" t="s">
        <v>809</v>
      </c>
      <c r="C74" s="29">
        <v>42887</v>
      </c>
      <c r="D74" t="s">
        <v>968</v>
      </c>
      <c r="F74" t="s">
        <v>805</v>
      </c>
      <c r="G74" t="s">
        <v>969</v>
      </c>
      <c r="I74">
        <v>2017</v>
      </c>
      <c r="J74">
        <v>2.5390000000000001</v>
      </c>
    </row>
    <row r="75" spans="1:10" hidden="1" x14ac:dyDescent="0.25">
      <c r="A75" t="s">
        <v>925</v>
      </c>
      <c r="B75" t="s">
        <v>905</v>
      </c>
      <c r="C75" s="29">
        <v>42887</v>
      </c>
      <c r="D75" t="s">
        <v>970</v>
      </c>
      <c r="F75" t="s">
        <v>805</v>
      </c>
      <c r="G75" t="s">
        <v>969</v>
      </c>
      <c r="I75">
        <v>2017</v>
      </c>
      <c r="J75">
        <v>7.4729999999999999</v>
      </c>
    </row>
    <row r="76" spans="1:10" hidden="1" x14ac:dyDescent="0.25">
      <c r="A76" t="s">
        <v>953</v>
      </c>
      <c r="B76" t="s">
        <v>220</v>
      </c>
      <c r="C76" s="29">
        <v>42887</v>
      </c>
      <c r="D76" t="s">
        <v>646</v>
      </c>
      <c r="F76" t="s">
        <v>805</v>
      </c>
      <c r="G76" t="s">
        <v>969</v>
      </c>
      <c r="I76">
        <v>2017</v>
      </c>
      <c r="J76">
        <v>6.9240000000000004</v>
      </c>
    </row>
    <row r="77" spans="1:10" hidden="1" x14ac:dyDescent="0.25">
      <c r="A77" t="s">
        <v>959</v>
      </c>
      <c r="B77" t="s">
        <v>960</v>
      </c>
      <c r="C77" s="29">
        <v>42888</v>
      </c>
      <c r="D77" t="s">
        <v>637</v>
      </c>
      <c r="F77" t="s">
        <v>805</v>
      </c>
      <c r="G77" t="s">
        <v>971</v>
      </c>
      <c r="I77">
        <v>2017</v>
      </c>
      <c r="J77">
        <v>0.76800000000000002</v>
      </c>
    </row>
    <row r="78" spans="1:10" hidden="1" x14ac:dyDescent="0.25">
      <c r="A78" t="s">
        <v>955</v>
      </c>
      <c r="B78" t="s">
        <v>956</v>
      </c>
      <c r="C78" s="29">
        <v>42888</v>
      </c>
      <c r="D78" t="s">
        <v>710</v>
      </c>
      <c r="E78">
        <v>-9999</v>
      </c>
      <c r="F78" t="s">
        <v>815</v>
      </c>
      <c r="G78" t="s">
        <v>972</v>
      </c>
      <c r="I78">
        <v>2017</v>
      </c>
      <c r="J78">
        <v>1.117</v>
      </c>
    </row>
    <row r="79" spans="1:10" hidden="1" x14ac:dyDescent="0.25">
      <c r="A79" t="s">
        <v>938</v>
      </c>
      <c r="B79" t="s">
        <v>468</v>
      </c>
      <c r="C79" s="29">
        <v>42891</v>
      </c>
      <c r="D79" t="s">
        <v>893</v>
      </c>
      <c r="F79" t="s">
        <v>805</v>
      </c>
      <c r="G79" t="s">
        <v>973</v>
      </c>
      <c r="I79">
        <v>2017</v>
      </c>
      <c r="J79">
        <v>2.165</v>
      </c>
    </row>
    <row r="80" spans="1:10" hidden="1" x14ac:dyDescent="0.25">
      <c r="A80" t="s">
        <v>975</v>
      </c>
      <c r="B80" t="s">
        <v>848</v>
      </c>
      <c r="C80" s="29">
        <v>42892</v>
      </c>
      <c r="D80" t="s">
        <v>976</v>
      </c>
      <c r="F80" t="s">
        <v>805</v>
      </c>
      <c r="G80" t="s">
        <v>974</v>
      </c>
      <c r="H80" t="s">
        <v>977</v>
      </c>
      <c r="I80">
        <v>2017</v>
      </c>
      <c r="J80">
        <v>1.468</v>
      </c>
    </row>
    <row r="81" spans="1:10" hidden="1" x14ac:dyDescent="0.25">
      <c r="A81" t="s">
        <v>942</v>
      </c>
      <c r="B81" t="s">
        <v>818</v>
      </c>
      <c r="C81" s="29">
        <v>42892</v>
      </c>
      <c r="D81" t="s">
        <v>607</v>
      </c>
      <c r="E81">
        <v>2.2000000000000002</v>
      </c>
      <c r="F81" t="s">
        <v>805</v>
      </c>
      <c r="G81" t="s">
        <v>974</v>
      </c>
      <c r="I81">
        <v>2017</v>
      </c>
      <c r="J81">
        <v>2.1179999999999999</v>
      </c>
    </row>
    <row r="82" spans="1:10" hidden="1" x14ac:dyDescent="0.25">
      <c r="A82" t="s">
        <v>945</v>
      </c>
      <c r="B82" t="s">
        <v>833</v>
      </c>
      <c r="C82" s="29">
        <v>42893</v>
      </c>
      <c r="D82" t="s">
        <v>978</v>
      </c>
      <c r="F82" t="s">
        <v>805</v>
      </c>
      <c r="G82" t="s">
        <v>973</v>
      </c>
      <c r="I82">
        <v>2017</v>
      </c>
      <c r="J82">
        <v>0.76200000000000001</v>
      </c>
    </row>
    <row r="83" spans="1:10" x14ac:dyDescent="0.25">
      <c r="A83" t="s">
        <v>946</v>
      </c>
      <c r="B83" t="s">
        <v>217</v>
      </c>
      <c r="C83" s="29">
        <v>42894</v>
      </c>
      <c r="D83" t="s">
        <v>979</v>
      </c>
      <c r="E83">
        <v>1.88</v>
      </c>
      <c r="F83" t="s">
        <v>805</v>
      </c>
      <c r="G83" t="s">
        <v>980</v>
      </c>
      <c r="H83" t="s">
        <v>981</v>
      </c>
      <c r="I83">
        <v>2017</v>
      </c>
      <c r="J83">
        <v>0.95599999999999996</v>
      </c>
    </row>
    <row r="84" spans="1:10" hidden="1" x14ac:dyDescent="0.25">
      <c r="A84" t="s">
        <v>6</v>
      </c>
      <c r="B84" t="s">
        <v>216</v>
      </c>
      <c r="C84" s="29">
        <v>42898</v>
      </c>
      <c r="D84" t="s">
        <v>987</v>
      </c>
      <c r="E84">
        <v>1.74</v>
      </c>
      <c r="F84" t="s">
        <v>815</v>
      </c>
      <c r="G84" t="s">
        <v>43</v>
      </c>
      <c r="H84" t="s">
        <v>758</v>
      </c>
      <c r="I84">
        <v>2017</v>
      </c>
      <c r="J84">
        <v>0.66</v>
      </c>
    </row>
    <row r="85" spans="1:10" x14ac:dyDescent="0.25">
      <c r="A85" t="s">
        <v>946</v>
      </c>
      <c r="B85" t="s">
        <v>217</v>
      </c>
      <c r="C85" s="29">
        <v>42898</v>
      </c>
      <c r="D85" t="s">
        <v>982</v>
      </c>
      <c r="F85" t="s">
        <v>815</v>
      </c>
      <c r="G85" t="s">
        <v>43</v>
      </c>
      <c r="I85">
        <v>2017</v>
      </c>
      <c r="J85">
        <v>0.55100000000000005</v>
      </c>
    </row>
    <row r="86" spans="1:10" hidden="1" x14ac:dyDescent="0.25">
      <c r="A86" t="s">
        <v>808</v>
      </c>
      <c r="B86" t="s">
        <v>809</v>
      </c>
      <c r="C86" s="29">
        <v>42898</v>
      </c>
      <c r="D86" t="s">
        <v>983</v>
      </c>
      <c r="F86" t="s">
        <v>805</v>
      </c>
      <c r="G86" t="s">
        <v>984</v>
      </c>
      <c r="H86" t="s">
        <v>985</v>
      </c>
      <c r="I86">
        <v>2017</v>
      </c>
      <c r="J86">
        <v>1.625</v>
      </c>
    </row>
    <row r="87" spans="1:10" hidden="1" x14ac:dyDescent="0.25">
      <c r="A87" t="s">
        <v>953</v>
      </c>
      <c r="B87" t="s">
        <v>220</v>
      </c>
      <c r="C87" s="29">
        <v>42898</v>
      </c>
      <c r="D87" t="s">
        <v>986</v>
      </c>
      <c r="E87">
        <v>2.75</v>
      </c>
      <c r="F87" t="s">
        <v>805</v>
      </c>
      <c r="G87" t="s">
        <v>984</v>
      </c>
      <c r="I87">
        <v>2017</v>
      </c>
      <c r="J87">
        <v>5.069</v>
      </c>
    </row>
    <row r="88" spans="1:10" hidden="1" x14ac:dyDescent="0.25">
      <c r="A88" t="s">
        <v>8</v>
      </c>
      <c r="B88" t="s">
        <v>218</v>
      </c>
      <c r="C88" s="29">
        <v>42899</v>
      </c>
      <c r="D88" t="s">
        <v>989</v>
      </c>
      <c r="E88">
        <v>2.1</v>
      </c>
      <c r="F88" t="s">
        <v>815</v>
      </c>
      <c r="G88" t="s">
        <v>43</v>
      </c>
      <c r="I88">
        <v>2017</v>
      </c>
      <c r="J88">
        <v>5.2770000000000001</v>
      </c>
    </row>
    <row r="89" spans="1:10" hidden="1" x14ac:dyDescent="0.25">
      <c r="A89" t="s">
        <v>9</v>
      </c>
      <c r="B89" t="s">
        <v>219</v>
      </c>
      <c r="C89" s="29">
        <v>42899</v>
      </c>
      <c r="D89" t="s">
        <v>990</v>
      </c>
      <c r="E89">
        <v>2.31</v>
      </c>
      <c r="F89" t="s">
        <v>815</v>
      </c>
      <c r="G89" t="s">
        <v>43</v>
      </c>
      <c r="I89">
        <v>2017</v>
      </c>
      <c r="J89">
        <v>5.33</v>
      </c>
    </row>
    <row r="90" spans="1:10" hidden="1" x14ac:dyDescent="0.25">
      <c r="A90" t="s">
        <v>11</v>
      </c>
      <c r="B90" t="s">
        <v>221</v>
      </c>
      <c r="C90" s="29">
        <v>42899</v>
      </c>
      <c r="D90" t="s">
        <v>657</v>
      </c>
      <c r="E90">
        <v>2.57</v>
      </c>
      <c r="F90" t="s">
        <v>805</v>
      </c>
      <c r="G90" t="s">
        <v>43</v>
      </c>
      <c r="I90">
        <v>2017</v>
      </c>
      <c r="J90">
        <v>1.7030000000000001</v>
      </c>
    </row>
    <row r="91" spans="1:10" hidden="1" x14ac:dyDescent="0.25">
      <c r="A91" t="s">
        <v>953</v>
      </c>
      <c r="B91" t="s">
        <v>220</v>
      </c>
      <c r="C91" s="29">
        <v>42899</v>
      </c>
      <c r="D91" t="s">
        <v>988</v>
      </c>
      <c r="E91">
        <v>2.75</v>
      </c>
      <c r="F91" t="s">
        <v>805</v>
      </c>
      <c r="G91" t="s">
        <v>43</v>
      </c>
      <c r="I91">
        <v>2017</v>
      </c>
      <c r="J91">
        <v>5.4180000000000001</v>
      </c>
    </row>
    <row r="92" spans="1:10" hidden="1" x14ac:dyDescent="0.25">
      <c r="A92" t="s">
        <v>955</v>
      </c>
      <c r="B92" t="s">
        <v>956</v>
      </c>
      <c r="C92" s="29">
        <v>42900</v>
      </c>
      <c r="D92" t="s">
        <v>991</v>
      </c>
      <c r="E92">
        <v>-9999</v>
      </c>
      <c r="F92" t="s">
        <v>805</v>
      </c>
      <c r="G92" t="s">
        <v>992</v>
      </c>
      <c r="H92" t="s">
        <v>993</v>
      </c>
      <c r="I92">
        <v>2017</v>
      </c>
      <c r="J92">
        <v>0.41099999999999998</v>
      </c>
    </row>
    <row r="93" spans="1:10" hidden="1" x14ac:dyDescent="0.25">
      <c r="A93" t="s">
        <v>927</v>
      </c>
      <c r="B93" t="s">
        <v>914</v>
      </c>
      <c r="C93" s="29">
        <v>42900</v>
      </c>
      <c r="D93" t="s">
        <v>994</v>
      </c>
      <c r="E93">
        <v>-9999</v>
      </c>
      <c r="F93" t="s">
        <v>805</v>
      </c>
      <c r="G93" t="s">
        <v>67</v>
      </c>
      <c r="H93" t="s">
        <v>995</v>
      </c>
      <c r="I93">
        <v>2017</v>
      </c>
      <c r="J93">
        <v>1.4139999999999999</v>
      </c>
    </row>
    <row r="94" spans="1:10" hidden="1" x14ac:dyDescent="0.25">
      <c r="A94" t="s">
        <v>0</v>
      </c>
      <c r="B94" t="s">
        <v>212</v>
      </c>
      <c r="C94" s="29">
        <v>42901</v>
      </c>
      <c r="D94" t="s">
        <v>552</v>
      </c>
      <c r="E94">
        <v>3.3</v>
      </c>
      <c r="F94" t="s">
        <v>805</v>
      </c>
      <c r="G94" t="s">
        <v>43</v>
      </c>
      <c r="H94" t="s">
        <v>759</v>
      </c>
      <c r="I94">
        <v>2017</v>
      </c>
      <c r="J94">
        <v>2.032</v>
      </c>
    </row>
    <row r="95" spans="1:10" hidden="1" x14ac:dyDescent="0.25">
      <c r="A95" t="s">
        <v>1</v>
      </c>
      <c r="B95" t="s">
        <v>211</v>
      </c>
      <c r="C95" s="29">
        <v>42901</v>
      </c>
      <c r="D95" t="s">
        <v>544</v>
      </c>
      <c r="E95">
        <v>1.94</v>
      </c>
      <c r="F95" t="s">
        <v>805</v>
      </c>
      <c r="G95" t="s">
        <v>43</v>
      </c>
      <c r="I95">
        <v>2017</v>
      </c>
      <c r="J95">
        <v>1.4390000000000001</v>
      </c>
    </row>
    <row r="96" spans="1:10" hidden="1" x14ac:dyDescent="0.25">
      <c r="A96" t="s">
        <v>938</v>
      </c>
      <c r="B96" t="s">
        <v>468</v>
      </c>
      <c r="C96" s="29">
        <v>42901</v>
      </c>
      <c r="D96" t="s">
        <v>657</v>
      </c>
      <c r="E96">
        <v>1.71</v>
      </c>
      <c r="F96" t="s">
        <v>805</v>
      </c>
      <c r="G96" t="s">
        <v>43</v>
      </c>
      <c r="I96">
        <v>2017</v>
      </c>
      <c r="J96">
        <v>1.61</v>
      </c>
    </row>
    <row r="97" spans="1:10" hidden="1" x14ac:dyDescent="0.25">
      <c r="A97" t="s">
        <v>3</v>
      </c>
      <c r="B97" t="s">
        <v>213</v>
      </c>
      <c r="C97" s="29">
        <v>42901</v>
      </c>
      <c r="D97" t="s">
        <v>1000</v>
      </c>
      <c r="E97">
        <v>1.19</v>
      </c>
      <c r="F97" t="s">
        <v>805</v>
      </c>
      <c r="G97" t="s">
        <v>43</v>
      </c>
      <c r="I97">
        <v>2017</v>
      </c>
      <c r="J97">
        <v>1.06</v>
      </c>
    </row>
    <row r="98" spans="1:10" hidden="1" x14ac:dyDescent="0.25">
      <c r="A98" t="s">
        <v>959</v>
      </c>
      <c r="B98" t="s">
        <v>960</v>
      </c>
      <c r="C98" s="29">
        <v>42901</v>
      </c>
      <c r="D98" t="s">
        <v>996</v>
      </c>
      <c r="F98" t="s">
        <v>815</v>
      </c>
      <c r="G98" t="s">
        <v>997</v>
      </c>
      <c r="I98">
        <v>2017</v>
      </c>
      <c r="J98">
        <v>0.621</v>
      </c>
    </row>
    <row r="99" spans="1:10" hidden="1" x14ac:dyDescent="0.25">
      <c r="A99" t="s">
        <v>925</v>
      </c>
      <c r="B99" t="s">
        <v>905</v>
      </c>
      <c r="C99" s="29">
        <v>42901</v>
      </c>
      <c r="D99" t="s">
        <v>998</v>
      </c>
      <c r="F99" t="s">
        <v>815</v>
      </c>
      <c r="G99" t="s">
        <v>999</v>
      </c>
      <c r="I99">
        <v>2017</v>
      </c>
      <c r="J99">
        <v>5.1239999999999997</v>
      </c>
    </row>
    <row r="100" spans="1:10" hidden="1" x14ac:dyDescent="0.25">
      <c r="A100" t="s">
        <v>934</v>
      </c>
      <c r="B100" t="s">
        <v>853</v>
      </c>
      <c r="C100" s="29">
        <v>42902</v>
      </c>
      <c r="D100" t="s">
        <v>609</v>
      </c>
      <c r="E100">
        <v>1.78</v>
      </c>
      <c r="F100" t="s">
        <v>815</v>
      </c>
      <c r="G100" t="s">
        <v>1001</v>
      </c>
      <c r="I100">
        <v>2017</v>
      </c>
      <c r="J100">
        <v>1.0840000000000001</v>
      </c>
    </row>
    <row r="101" spans="1:10" hidden="1" x14ac:dyDescent="0.25">
      <c r="A101" t="s">
        <v>938</v>
      </c>
      <c r="B101" t="s">
        <v>468</v>
      </c>
      <c r="C101" s="29">
        <v>42905</v>
      </c>
      <c r="D101" t="s">
        <v>1002</v>
      </c>
      <c r="E101">
        <v>1.7</v>
      </c>
      <c r="F101" t="s">
        <v>815</v>
      </c>
      <c r="G101" t="s">
        <v>1003</v>
      </c>
      <c r="H101" t="s">
        <v>1004</v>
      </c>
      <c r="I101">
        <v>2017</v>
      </c>
      <c r="J101">
        <v>1.3759999999999999</v>
      </c>
    </row>
    <row r="102" spans="1:10" hidden="1" x14ac:dyDescent="0.25">
      <c r="A102" t="s">
        <v>975</v>
      </c>
      <c r="B102" t="s">
        <v>848</v>
      </c>
      <c r="C102" s="29">
        <v>42905</v>
      </c>
      <c r="D102" t="s">
        <v>702</v>
      </c>
      <c r="F102" t="s">
        <v>815</v>
      </c>
      <c r="G102" t="s">
        <v>1003</v>
      </c>
      <c r="H102" t="s">
        <v>1005</v>
      </c>
      <c r="I102">
        <v>2017</v>
      </c>
      <c r="J102">
        <v>1.2230000000000001</v>
      </c>
    </row>
    <row r="103" spans="1:10" hidden="1" x14ac:dyDescent="0.25">
      <c r="A103" t="s">
        <v>942</v>
      </c>
      <c r="B103" t="s">
        <v>818</v>
      </c>
      <c r="C103" s="29">
        <v>42906</v>
      </c>
      <c r="D103" t="s">
        <v>998</v>
      </c>
      <c r="E103">
        <v>2.2599999999999998</v>
      </c>
      <c r="F103" t="s">
        <v>815</v>
      </c>
      <c r="G103" t="s">
        <v>1006</v>
      </c>
      <c r="I103">
        <v>2017</v>
      </c>
      <c r="J103">
        <v>0.63400000000000001</v>
      </c>
    </row>
    <row r="104" spans="1:10" hidden="1" x14ac:dyDescent="0.25">
      <c r="A104" t="s">
        <v>945</v>
      </c>
      <c r="B104" t="s">
        <v>833</v>
      </c>
      <c r="C104" s="29">
        <v>42907</v>
      </c>
      <c r="D104" t="s">
        <v>569</v>
      </c>
      <c r="F104" t="s">
        <v>815</v>
      </c>
      <c r="G104" t="s">
        <v>1003</v>
      </c>
      <c r="I104">
        <v>2017</v>
      </c>
      <c r="J104">
        <v>0.42199999999999999</v>
      </c>
    </row>
    <row r="105" spans="1:10" x14ac:dyDescent="0.25">
      <c r="A105" t="s">
        <v>946</v>
      </c>
      <c r="B105" t="s">
        <v>217</v>
      </c>
      <c r="C105" s="29">
        <v>42908</v>
      </c>
      <c r="D105" t="s">
        <v>643</v>
      </c>
      <c r="E105">
        <v>0.74</v>
      </c>
      <c r="F105" t="s">
        <v>815</v>
      </c>
      <c r="G105" t="s">
        <v>1007</v>
      </c>
      <c r="I105">
        <v>2017</v>
      </c>
      <c r="J105">
        <v>0.42099999999999999</v>
      </c>
    </row>
    <row r="106" spans="1:10" hidden="1" x14ac:dyDescent="0.25">
      <c r="A106" t="s">
        <v>1008</v>
      </c>
      <c r="B106" t="s">
        <v>804</v>
      </c>
      <c r="C106" s="29">
        <v>42908</v>
      </c>
      <c r="D106" t="s">
        <v>1009</v>
      </c>
      <c r="F106" t="s">
        <v>815</v>
      </c>
      <c r="G106" t="s">
        <v>1010</v>
      </c>
      <c r="H106" t="s">
        <v>1011</v>
      </c>
      <c r="I106">
        <v>2017</v>
      </c>
      <c r="J106">
        <v>2.359</v>
      </c>
    </row>
    <row r="107" spans="1:10" hidden="1" x14ac:dyDescent="0.25">
      <c r="A107" t="s">
        <v>4</v>
      </c>
      <c r="B107" t="s">
        <v>214</v>
      </c>
      <c r="C107" s="29">
        <v>42912</v>
      </c>
      <c r="D107" t="s">
        <v>532</v>
      </c>
      <c r="E107">
        <v>1.1100000000000001</v>
      </c>
      <c r="F107" t="s">
        <v>815</v>
      </c>
      <c r="G107" t="s">
        <v>64</v>
      </c>
      <c r="I107">
        <v>2017</v>
      </c>
      <c r="J107">
        <v>0.56799999999999995</v>
      </c>
    </row>
    <row r="108" spans="1:10" hidden="1" x14ac:dyDescent="0.25">
      <c r="A108" t="s">
        <v>5</v>
      </c>
      <c r="B108" t="s">
        <v>215</v>
      </c>
      <c r="C108" s="29">
        <v>42912</v>
      </c>
      <c r="D108" t="s">
        <v>990</v>
      </c>
      <c r="E108">
        <v>1.65</v>
      </c>
      <c r="F108" t="s">
        <v>815</v>
      </c>
      <c r="G108" t="s">
        <v>64</v>
      </c>
      <c r="I108">
        <v>2017</v>
      </c>
      <c r="J108">
        <v>0.45200000000000001</v>
      </c>
    </row>
    <row r="109" spans="1:10" hidden="1" x14ac:dyDescent="0.25">
      <c r="A109" t="s">
        <v>6</v>
      </c>
      <c r="B109" t="s">
        <v>216</v>
      </c>
      <c r="C109" s="29">
        <v>42912</v>
      </c>
      <c r="D109" t="s">
        <v>524</v>
      </c>
      <c r="E109">
        <v>1.71</v>
      </c>
      <c r="F109" t="s">
        <v>815</v>
      </c>
      <c r="G109" t="s">
        <v>64</v>
      </c>
      <c r="I109">
        <v>2017</v>
      </c>
      <c r="J109">
        <v>0.35599999999999998</v>
      </c>
    </row>
    <row r="110" spans="1:10" x14ac:dyDescent="0.25">
      <c r="A110" t="s">
        <v>946</v>
      </c>
      <c r="B110" t="s">
        <v>217</v>
      </c>
      <c r="C110" s="29">
        <v>42912</v>
      </c>
      <c r="D110" t="s">
        <v>1012</v>
      </c>
      <c r="E110">
        <v>0.74</v>
      </c>
      <c r="F110" t="s">
        <v>815</v>
      </c>
      <c r="G110" t="s">
        <v>64</v>
      </c>
      <c r="I110">
        <v>2017</v>
      </c>
      <c r="J110">
        <v>0.27200000000000002</v>
      </c>
    </row>
    <row r="111" spans="1:10" hidden="1" x14ac:dyDescent="0.25">
      <c r="A111" t="s">
        <v>8</v>
      </c>
      <c r="B111" t="s">
        <v>218</v>
      </c>
      <c r="C111" s="29">
        <v>42913</v>
      </c>
      <c r="D111" t="s">
        <v>542</v>
      </c>
      <c r="E111">
        <v>2.04</v>
      </c>
      <c r="F111" t="s">
        <v>815</v>
      </c>
      <c r="G111" t="s">
        <v>84</v>
      </c>
      <c r="I111">
        <v>2017</v>
      </c>
      <c r="J111">
        <v>3.173</v>
      </c>
    </row>
    <row r="112" spans="1:10" hidden="1" x14ac:dyDescent="0.25">
      <c r="A112" t="s">
        <v>9</v>
      </c>
      <c r="B112" t="s">
        <v>219</v>
      </c>
      <c r="C112" s="29">
        <v>42913</v>
      </c>
      <c r="D112" t="s">
        <v>1015</v>
      </c>
      <c r="E112">
        <v>2.2200000000000002</v>
      </c>
      <c r="F112" t="s">
        <v>815</v>
      </c>
      <c r="G112" t="s">
        <v>84</v>
      </c>
      <c r="I112">
        <v>2017</v>
      </c>
      <c r="J112">
        <v>3.27</v>
      </c>
    </row>
    <row r="113" spans="1:12" hidden="1" x14ac:dyDescent="0.25">
      <c r="A113" t="s">
        <v>808</v>
      </c>
      <c r="B113" t="s">
        <v>809</v>
      </c>
      <c r="C113" s="29">
        <v>42913</v>
      </c>
      <c r="D113" t="s">
        <v>542</v>
      </c>
      <c r="F113" t="s">
        <v>805</v>
      </c>
      <c r="G113" t="s">
        <v>997</v>
      </c>
      <c r="H113" t="s">
        <v>1013</v>
      </c>
      <c r="I113">
        <v>2017</v>
      </c>
      <c r="J113">
        <v>1.1930000000000001</v>
      </c>
    </row>
    <row r="114" spans="1:12" hidden="1" x14ac:dyDescent="0.25">
      <c r="A114" t="s">
        <v>11</v>
      </c>
      <c r="B114" t="s">
        <v>221</v>
      </c>
      <c r="C114" s="29">
        <v>42913</v>
      </c>
      <c r="D114" t="s">
        <v>810</v>
      </c>
      <c r="E114">
        <v>2.56</v>
      </c>
      <c r="F114" t="s">
        <v>815</v>
      </c>
      <c r="G114" t="s">
        <v>84</v>
      </c>
      <c r="I114">
        <v>2017</v>
      </c>
      <c r="J114">
        <v>1.4530000000000001</v>
      </c>
    </row>
    <row r="115" spans="1:12" hidden="1" x14ac:dyDescent="0.25">
      <c r="A115" t="s">
        <v>953</v>
      </c>
      <c r="B115" t="s">
        <v>220</v>
      </c>
      <c r="C115" s="29">
        <v>42913</v>
      </c>
      <c r="D115" t="s">
        <v>986</v>
      </c>
      <c r="E115">
        <v>2.7</v>
      </c>
      <c r="F115" t="s">
        <v>805</v>
      </c>
      <c r="G115" t="s">
        <v>997</v>
      </c>
      <c r="H115" t="s">
        <v>760</v>
      </c>
      <c r="I115">
        <v>2017</v>
      </c>
      <c r="J115" s="69">
        <v>3.556</v>
      </c>
      <c r="L115" t="s">
        <v>1287</v>
      </c>
    </row>
    <row r="116" spans="1:12" hidden="1" x14ac:dyDescent="0.25">
      <c r="A116" t="s">
        <v>953</v>
      </c>
      <c r="B116" t="s">
        <v>220</v>
      </c>
      <c r="C116" s="29">
        <v>42913</v>
      </c>
      <c r="D116" t="s">
        <v>1014</v>
      </c>
      <c r="E116">
        <v>2.69</v>
      </c>
      <c r="F116" t="s">
        <v>815</v>
      </c>
      <c r="G116" t="s">
        <v>84</v>
      </c>
      <c r="H116" t="s">
        <v>1320</v>
      </c>
      <c r="I116">
        <v>2017</v>
      </c>
      <c r="J116" s="68">
        <v>3.1859999999999999</v>
      </c>
    </row>
    <row r="117" spans="1:12" hidden="1" x14ac:dyDescent="0.25">
      <c r="A117" t="s">
        <v>955</v>
      </c>
      <c r="B117" t="s">
        <v>956</v>
      </c>
      <c r="C117" s="29">
        <v>42914</v>
      </c>
      <c r="D117" t="s">
        <v>665</v>
      </c>
      <c r="F117" t="s">
        <v>805</v>
      </c>
      <c r="G117" t="s">
        <v>1016</v>
      </c>
      <c r="H117" t="s">
        <v>1017</v>
      </c>
      <c r="I117">
        <v>2017</v>
      </c>
      <c r="J117">
        <v>0.254</v>
      </c>
    </row>
    <row r="118" spans="1:12" hidden="1" x14ac:dyDescent="0.25">
      <c r="A118" t="s">
        <v>927</v>
      </c>
      <c r="B118" t="s">
        <v>914</v>
      </c>
      <c r="C118" s="29">
        <v>42914</v>
      </c>
      <c r="D118" t="s">
        <v>1018</v>
      </c>
      <c r="F118" t="s">
        <v>805</v>
      </c>
      <c r="G118" t="s">
        <v>1019</v>
      </c>
      <c r="I118">
        <v>2017</v>
      </c>
      <c r="J118">
        <v>1.0960000000000001</v>
      </c>
    </row>
    <row r="119" spans="1:12" hidden="1" x14ac:dyDescent="0.25">
      <c r="A119" t="s">
        <v>3</v>
      </c>
      <c r="B119" t="s">
        <v>213</v>
      </c>
      <c r="C119" s="29">
        <v>42915</v>
      </c>
      <c r="D119" t="s">
        <v>538</v>
      </c>
      <c r="E119">
        <v>2.15</v>
      </c>
      <c r="F119" t="s">
        <v>815</v>
      </c>
      <c r="G119" t="s">
        <v>1023</v>
      </c>
      <c r="I119">
        <v>2017</v>
      </c>
      <c r="J119">
        <v>1.3109999999999999</v>
      </c>
    </row>
    <row r="120" spans="1:12" hidden="1" x14ac:dyDescent="0.25">
      <c r="A120" t="s">
        <v>959</v>
      </c>
      <c r="B120" t="s">
        <v>960</v>
      </c>
      <c r="C120" s="29">
        <v>42915</v>
      </c>
      <c r="D120" t="s">
        <v>678</v>
      </c>
      <c r="F120" t="s">
        <v>805</v>
      </c>
      <c r="G120" t="s">
        <v>999</v>
      </c>
      <c r="H120" t="s">
        <v>1020</v>
      </c>
      <c r="I120">
        <v>2017</v>
      </c>
      <c r="J120">
        <v>0.25</v>
      </c>
    </row>
    <row r="121" spans="1:12" hidden="1" x14ac:dyDescent="0.25">
      <c r="A121" t="s">
        <v>1021</v>
      </c>
      <c r="B121" t="s">
        <v>905</v>
      </c>
      <c r="C121" s="29">
        <v>42915</v>
      </c>
      <c r="D121" t="s">
        <v>634</v>
      </c>
      <c r="F121" t="s">
        <v>805</v>
      </c>
      <c r="G121" t="s">
        <v>997</v>
      </c>
      <c r="H121" t="s">
        <v>1022</v>
      </c>
      <c r="I121">
        <v>2017</v>
      </c>
      <c r="J121">
        <v>3.0219999999999998</v>
      </c>
    </row>
    <row r="122" spans="1:12" hidden="1" x14ac:dyDescent="0.25">
      <c r="A122" t="s">
        <v>1</v>
      </c>
      <c r="B122" t="s">
        <v>211</v>
      </c>
      <c r="C122" s="29">
        <v>42916</v>
      </c>
      <c r="D122" t="s">
        <v>1026</v>
      </c>
      <c r="F122" t="s">
        <v>815</v>
      </c>
      <c r="G122" t="s">
        <v>1024</v>
      </c>
      <c r="I122">
        <v>2017</v>
      </c>
      <c r="J122">
        <v>0.81399999999999995</v>
      </c>
    </row>
    <row r="123" spans="1:12" hidden="1" x14ac:dyDescent="0.25">
      <c r="A123" t="s">
        <v>0</v>
      </c>
      <c r="B123" t="s">
        <v>212</v>
      </c>
      <c r="C123" s="29">
        <v>42916</v>
      </c>
      <c r="D123" t="s">
        <v>672</v>
      </c>
      <c r="E123">
        <v>3.26</v>
      </c>
      <c r="F123" t="s">
        <v>815</v>
      </c>
      <c r="G123" t="s">
        <v>1024</v>
      </c>
      <c r="H123" t="s">
        <v>1025</v>
      </c>
      <c r="I123">
        <v>2017</v>
      </c>
      <c r="J123">
        <v>1.2</v>
      </c>
    </row>
    <row r="124" spans="1:12" hidden="1" x14ac:dyDescent="0.25">
      <c r="A124" t="s">
        <v>975</v>
      </c>
      <c r="B124" t="s">
        <v>848</v>
      </c>
      <c r="C124" s="29">
        <v>42921</v>
      </c>
      <c r="D124" t="s">
        <v>574</v>
      </c>
      <c r="F124" t="s">
        <v>805</v>
      </c>
      <c r="G124" t="s">
        <v>997</v>
      </c>
      <c r="I124">
        <v>2017</v>
      </c>
      <c r="J124">
        <v>0.72399999999999998</v>
      </c>
    </row>
    <row r="125" spans="1:12" hidden="1" x14ac:dyDescent="0.25">
      <c r="A125" t="s">
        <v>1027</v>
      </c>
      <c r="B125" t="s">
        <v>833</v>
      </c>
      <c r="C125" s="29">
        <v>42921</v>
      </c>
      <c r="D125" t="s">
        <v>1028</v>
      </c>
      <c r="E125">
        <v>-9999</v>
      </c>
      <c r="F125" t="s">
        <v>815</v>
      </c>
      <c r="G125" t="s">
        <v>992</v>
      </c>
      <c r="I125">
        <v>2017</v>
      </c>
      <c r="J125">
        <v>0.29499999999999998</v>
      </c>
    </row>
    <row r="126" spans="1:12" hidden="1" x14ac:dyDescent="0.25">
      <c r="A126" t="s">
        <v>938</v>
      </c>
      <c r="B126" t="s">
        <v>468</v>
      </c>
      <c r="C126" s="29">
        <v>42922</v>
      </c>
      <c r="D126" t="s">
        <v>1029</v>
      </c>
      <c r="E126">
        <v>1.68</v>
      </c>
      <c r="F126" t="s">
        <v>805</v>
      </c>
      <c r="G126" t="s">
        <v>997</v>
      </c>
      <c r="H126" t="s">
        <v>1030</v>
      </c>
      <c r="I126">
        <v>2017</v>
      </c>
      <c r="J126">
        <v>1.1539999999999999</v>
      </c>
    </row>
    <row r="127" spans="1:12" hidden="1" x14ac:dyDescent="0.25">
      <c r="A127" t="s">
        <v>1031</v>
      </c>
      <c r="B127" t="s">
        <v>818</v>
      </c>
      <c r="C127" s="29">
        <v>42922</v>
      </c>
      <c r="D127" t="s">
        <v>631</v>
      </c>
      <c r="F127" t="s">
        <v>805</v>
      </c>
      <c r="G127" t="s">
        <v>997</v>
      </c>
      <c r="H127" t="s">
        <v>1032</v>
      </c>
      <c r="I127">
        <v>2017</v>
      </c>
      <c r="J127">
        <v>0.66700000000000004</v>
      </c>
    </row>
    <row r="128" spans="1:12" hidden="1" x14ac:dyDescent="0.25">
      <c r="A128" t="s">
        <v>1033</v>
      </c>
      <c r="B128" t="s">
        <v>898</v>
      </c>
      <c r="C128" s="29">
        <v>42922</v>
      </c>
      <c r="D128" t="s">
        <v>658</v>
      </c>
      <c r="F128" t="s">
        <v>815</v>
      </c>
      <c r="G128" t="s">
        <v>1034</v>
      </c>
      <c r="I128">
        <v>2017</v>
      </c>
      <c r="J128">
        <v>0.223</v>
      </c>
    </row>
    <row r="129" spans="1:10" hidden="1" x14ac:dyDescent="0.25">
      <c r="A129" t="s">
        <v>1035</v>
      </c>
      <c r="B129" t="s">
        <v>804</v>
      </c>
      <c r="C129" s="29">
        <v>42922</v>
      </c>
      <c r="D129" t="s">
        <v>877</v>
      </c>
      <c r="E129">
        <v>1.36</v>
      </c>
      <c r="F129" t="s">
        <v>815</v>
      </c>
      <c r="G129" t="s">
        <v>1034</v>
      </c>
      <c r="I129">
        <v>2017</v>
      </c>
      <c r="J129">
        <v>0.93899999999999995</v>
      </c>
    </row>
    <row r="130" spans="1:10" hidden="1" x14ac:dyDescent="0.25">
      <c r="A130" t="s">
        <v>4</v>
      </c>
      <c r="B130" t="s">
        <v>214</v>
      </c>
      <c r="C130" s="29">
        <v>42926</v>
      </c>
      <c r="D130" t="s">
        <v>693</v>
      </c>
      <c r="E130">
        <v>1.01</v>
      </c>
      <c r="F130" t="s">
        <v>815</v>
      </c>
      <c r="G130" t="s">
        <v>1038</v>
      </c>
      <c r="I130">
        <v>2017</v>
      </c>
      <c r="J130">
        <v>0.33500000000000002</v>
      </c>
    </row>
    <row r="131" spans="1:10" hidden="1" x14ac:dyDescent="0.25">
      <c r="A131" t="s">
        <v>5</v>
      </c>
      <c r="B131" t="s">
        <v>215</v>
      </c>
      <c r="C131" s="29">
        <v>42926</v>
      </c>
      <c r="D131" t="s">
        <v>982</v>
      </c>
      <c r="E131">
        <v>1.61</v>
      </c>
      <c r="F131" t="s">
        <v>815</v>
      </c>
      <c r="G131" t="s">
        <v>1039</v>
      </c>
      <c r="I131">
        <v>2017</v>
      </c>
      <c r="J131">
        <v>0.16500000000000001</v>
      </c>
    </row>
    <row r="132" spans="1:10" x14ac:dyDescent="0.25">
      <c r="A132" t="s">
        <v>946</v>
      </c>
      <c r="B132" t="s">
        <v>217</v>
      </c>
      <c r="C132" s="29">
        <v>42926</v>
      </c>
      <c r="D132" t="s">
        <v>632</v>
      </c>
      <c r="E132">
        <v>0.72</v>
      </c>
      <c r="F132" t="s">
        <v>815</v>
      </c>
      <c r="G132" t="s">
        <v>1036</v>
      </c>
      <c r="I132">
        <v>2017</v>
      </c>
      <c r="J132">
        <v>0.156</v>
      </c>
    </row>
    <row r="133" spans="1:10" hidden="1" x14ac:dyDescent="0.25">
      <c r="A133" t="s">
        <v>6</v>
      </c>
      <c r="B133" t="s">
        <v>216</v>
      </c>
      <c r="C133" s="29">
        <v>42926</v>
      </c>
      <c r="D133" t="s">
        <v>563</v>
      </c>
      <c r="E133">
        <v>1.68</v>
      </c>
      <c r="F133" t="s">
        <v>815</v>
      </c>
      <c r="G133" t="s">
        <v>1036</v>
      </c>
      <c r="I133">
        <v>2017</v>
      </c>
      <c r="J133">
        <v>0.19900000000000001</v>
      </c>
    </row>
    <row r="134" spans="1:10" hidden="1" x14ac:dyDescent="0.25">
      <c r="A134" t="s">
        <v>953</v>
      </c>
      <c r="B134" t="s">
        <v>220</v>
      </c>
      <c r="C134" s="29">
        <v>42926</v>
      </c>
      <c r="D134" t="s">
        <v>568</v>
      </c>
      <c r="E134">
        <v>2.65</v>
      </c>
      <c r="F134" t="s">
        <v>805</v>
      </c>
      <c r="G134" t="s">
        <v>997</v>
      </c>
      <c r="H134" t="s">
        <v>1037</v>
      </c>
      <c r="I134">
        <v>2017</v>
      </c>
      <c r="J134">
        <v>1.776</v>
      </c>
    </row>
    <row r="135" spans="1:10" hidden="1" x14ac:dyDescent="0.25">
      <c r="A135" t="s">
        <v>1040</v>
      </c>
      <c r="B135" t="s">
        <v>809</v>
      </c>
      <c r="C135" s="29">
        <v>42927</v>
      </c>
      <c r="D135" t="s">
        <v>1041</v>
      </c>
      <c r="F135" t="s">
        <v>805</v>
      </c>
      <c r="G135" t="s">
        <v>999</v>
      </c>
      <c r="H135" t="s">
        <v>1042</v>
      </c>
      <c r="I135">
        <v>2017</v>
      </c>
      <c r="J135">
        <v>0.87</v>
      </c>
    </row>
    <row r="136" spans="1:10" hidden="1" x14ac:dyDescent="0.25">
      <c r="A136" t="s">
        <v>0</v>
      </c>
      <c r="B136" t="s">
        <v>212</v>
      </c>
      <c r="C136" s="29">
        <v>42927</v>
      </c>
      <c r="D136" t="s">
        <v>1043</v>
      </c>
      <c r="E136">
        <v>3.18</v>
      </c>
      <c r="F136" t="s">
        <v>815</v>
      </c>
      <c r="G136" t="s">
        <v>48</v>
      </c>
      <c r="I136">
        <v>2017</v>
      </c>
      <c r="J136">
        <v>0.52</v>
      </c>
    </row>
    <row r="137" spans="1:10" hidden="1" x14ac:dyDescent="0.25">
      <c r="A137" t="s">
        <v>1</v>
      </c>
      <c r="B137" t="s">
        <v>211</v>
      </c>
      <c r="C137" s="29">
        <v>42927</v>
      </c>
      <c r="D137" t="s">
        <v>1044</v>
      </c>
      <c r="E137">
        <v>1.8</v>
      </c>
      <c r="F137" t="s">
        <v>815</v>
      </c>
      <c r="G137" t="s">
        <v>48</v>
      </c>
      <c r="I137">
        <v>2017</v>
      </c>
      <c r="J137">
        <v>0.30499999999999999</v>
      </c>
    </row>
    <row r="138" spans="1:10" hidden="1" x14ac:dyDescent="0.25">
      <c r="A138" t="s">
        <v>3</v>
      </c>
      <c r="B138" t="s">
        <v>213</v>
      </c>
      <c r="C138" s="29">
        <v>42927</v>
      </c>
      <c r="D138" t="s">
        <v>524</v>
      </c>
      <c r="E138">
        <v>2.12</v>
      </c>
      <c r="F138" t="s">
        <v>815</v>
      </c>
      <c r="G138" t="s">
        <v>48</v>
      </c>
      <c r="I138">
        <v>2017</v>
      </c>
      <c r="J138">
        <v>0.22800000000000001</v>
      </c>
    </row>
    <row r="139" spans="1:10" hidden="1" x14ac:dyDescent="0.25">
      <c r="A139" t="s">
        <v>955</v>
      </c>
      <c r="B139" t="s">
        <v>956</v>
      </c>
      <c r="C139" s="29">
        <v>42928</v>
      </c>
      <c r="D139" t="s">
        <v>1045</v>
      </c>
      <c r="E139">
        <v>-9999</v>
      </c>
      <c r="F139" t="s">
        <v>815</v>
      </c>
      <c r="G139" t="s">
        <v>1046</v>
      </c>
      <c r="I139">
        <v>2017</v>
      </c>
      <c r="J139">
        <v>0.16900000000000001</v>
      </c>
    </row>
    <row r="140" spans="1:10" hidden="1" x14ac:dyDescent="0.25">
      <c r="A140" t="s">
        <v>959</v>
      </c>
      <c r="B140" t="s">
        <v>960</v>
      </c>
      <c r="C140" s="29">
        <v>42929</v>
      </c>
      <c r="D140" t="s">
        <v>988</v>
      </c>
      <c r="F140" t="s">
        <v>805</v>
      </c>
      <c r="G140" t="s">
        <v>1047</v>
      </c>
      <c r="H140" t="s">
        <v>1048</v>
      </c>
      <c r="I140">
        <v>2017</v>
      </c>
      <c r="J140">
        <v>0</v>
      </c>
    </row>
    <row r="141" spans="1:10" hidden="1" x14ac:dyDescent="0.25">
      <c r="A141" t="s">
        <v>8</v>
      </c>
      <c r="B141" t="s">
        <v>218</v>
      </c>
      <c r="C141" s="29">
        <v>42929</v>
      </c>
      <c r="D141" t="s">
        <v>648</v>
      </c>
      <c r="E141">
        <v>1.96</v>
      </c>
      <c r="F141" t="s">
        <v>815</v>
      </c>
      <c r="G141" t="s">
        <v>86</v>
      </c>
      <c r="I141">
        <v>2017</v>
      </c>
      <c r="J141">
        <v>1.6120000000000001</v>
      </c>
    </row>
    <row r="142" spans="1:10" hidden="1" x14ac:dyDescent="0.25">
      <c r="A142" t="s">
        <v>9</v>
      </c>
      <c r="B142" t="s">
        <v>219</v>
      </c>
      <c r="C142" s="29">
        <v>42929</v>
      </c>
      <c r="D142" t="s">
        <v>1050</v>
      </c>
      <c r="E142">
        <v>1.96</v>
      </c>
      <c r="F142" t="s">
        <v>815</v>
      </c>
      <c r="G142" t="s">
        <v>1010</v>
      </c>
      <c r="I142">
        <v>2017</v>
      </c>
      <c r="J142">
        <v>1.617</v>
      </c>
    </row>
    <row r="143" spans="1:10" hidden="1" x14ac:dyDescent="0.25">
      <c r="A143" t="s">
        <v>11</v>
      </c>
      <c r="B143" t="s">
        <v>221</v>
      </c>
      <c r="C143" s="29">
        <v>42929</v>
      </c>
      <c r="D143" t="s">
        <v>1051</v>
      </c>
      <c r="E143">
        <v>2.5</v>
      </c>
      <c r="F143" t="s">
        <v>815</v>
      </c>
      <c r="G143" t="s">
        <v>1010</v>
      </c>
      <c r="I143">
        <v>2017</v>
      </c>
      <c r="J143">
        <v>0.96699999999999997</v>
      </c>
    </row>
    <row r="144" spans="1:10" hidden="1" x14ac:dyDescent="0.25">
      <c r="A144" t="s">
        <v>1021</v>
      </c>
      <c r="B144" t="s">
        <v>905</v>
      </c>
      <c r="C144" s="29">
        <v>42929</v>
      </c>
      <c r="D144" t="s">
        <v>939</v>
      </c>
      <c r="F144" t="s">
        <v>805</v>
      </c>
      <c r="G144" t="s">
        <v>1047</v>
      </c>
      <c r="I144">
        <v>2017</v>
      </c>
      <c r="J144">
        <v>1.5649999999999999</v>
      </c>
    </row>
    <row r="145" spans="1:10" hidden="1" x14ac:dyDescent="0.25">
      <c r="A145" t="s">
        <v>953</v>
      </c>
      <c r="B145" t="s">
        <v>220</v>
      </c>
      <c r="C145" s="29">
        <v>42929</v>
      </c>
      <c r="D145" t="s">
        <v>1049</v>
      </c>
      <c r="E145">
        <v>2.64</v>
      </c>
      <c r="F145" t="s">
        <v>815</v>
      </c>
      <c r="G145" t="s">
        <v>86</v>
      </c>
      <c r="I145">
        <v>2017</v>
      </c>
      <c r="J145">
        <v>2.4689999999999999</v>
      </c>
    </row>
    <row r="146" spans="1:10" hidden="1" x14ac:dyDescent="0.25">
      <c r="A146" t="s">
        <v>975</v>
      </c>
      <c r="B146" t="s">
        <v>848</v>
      </c>
      <c r="C146" s="29">
        <v>42933</v>
      </c>
      <c r="D146" t="s">
        <v>1054</v>
      </c>
      <c r="F146" t="s">
        <v>805</v>
      </c>
      <c r="G146" t="s">
        <v>1047</v>
      </c>
      <c r="I146">
        <v>2017</v>
      </c>
      <c r="J146">
        <v>0.41499999999999998</v>
      </c>
    </row>
    <row r="147" spans="1:10" hidden="1" x14ac:dyDescent="0.25">
      <c r="A147" t="s">
        <v>938</v>
      </c>
      <c r="B147" t="s">
        <v>468</v>
      </c>
      <c r="C147" s="29">
        <v>42933</v>
      </c>
      <c r="D147" t="s">
        <v>998</v>
      </c>
      <c r="E147">
        <v>1.63</v>
      </c>
      <c r="F147" t="s">
        <v>805</v>
      </c>
      <c r="G147" t="s">
        <v>1052</v>
      </c>
      <c r="H147" t="s">
        <v>1053</v>
      </c>
      <c r="I147">
        <v>2017</v>
      </c>
      <c r="J147">
        <v>0.86599999999999999</v>
      </c>
    </row>
    <row r="148" spans="1:10" hidden="1" x14ac:dyDescent="0.25">
      <c r="A148" t="s">
        <v>1031</v>
      </c>
      <c r="B148" t="s">
        <v>818</v>
      </c>
      <c r="C148" s="29">
        <v>42934</v>
      </c>
      <c r="D148" t="s">
        <v>1054</v>
      </c>
      <c r="E148">
        <v>1.84</v>
      </c>
      <c r="F148" t="s">
        <v>805</v>
      </c>
      <c r="G148" t="s">
        <v>1055</v>
      </c>
      <c r="I148">
        <v>2017</v>
      </c>
      <c r="J148">
        <v>0.28199999999999997</v>
      </c>
    </row>
    <row r="149" spans="1:10" hidden="1" x14ac:dyDescent="0.25">
      <c r="A149" t="s">
        <v>1027</v>
      </c>
      <c r="B149" t="s">
        <v>833</v>
      </c>
      <c r="C149" s="29">
        <v>42935</v>
      </c>
      <c r="D149" t="s">
        <v>587</v>
      </c>
      <c r="F149" t="s">
        <v>805</v>
      </c>
      <c r="G149" t="s">
        <v>1056</v>
      </c>
      <c r="I149">
        <v>2017</v>
      </c>
      <c r="J149">
        <v>3.5999999999999997E-2</v>
      </c>
    </row>
    <row r="150" spans="1:10" x14ac:dyDescent="0.25">
      <c r="A150" t="s">
        <v>946</v>
      </c>
      <c r="B150" t="s">
        <v>217</v>
      </c>
      <c r="C150" s="29">
        <v>42936</v>
      </c>
      <c r="D150" t="s">
        <v>1057</v>
      </c>
      <c r="E150">
        <v>0.71</v>
      </c>
      <c r="F150" t="s">
        <v>805</v>
      </c>
      <c r="G150" t="s">
        <v>1058</v>
      </c>
      <c r="H150" t="s">
        <v>1059</v>
      </c>
      <c r="I150">
        <v>2017</v>
      </c>
      <c r="J150">
        <v>0.23799999999999999</v>
      </c>
    </row>
    <row r="151" spans="1:10" hidden="1" x14ac:dyDescent="0.25">
      <c r="A151" t="s">
        <v>1035</v>
      </c>
      <c r="B151" t="s">
        <v>804</v>
      </c>
      <c r="C151" s="29">
        <v>42936</v>
      </c>
      <c r="D151" t="s">
        <v>949</v>
      </c>
      <c r="E151">
        <v>1.18</v>
      </c>
      <c r="F151" t="s">
        <v>805</v>
      </c>
      <c r="G151" t="s">
        <v>1058</v>
      </c>
      <c r="I151">
        <v>2017</v>
      </c>
      <c r="J151">
        <v>0.32100000000000001</v>
      </c>
    </row>
    <row r="152" spans="1:10" hidden="1" x14ac:dyDescent="0.25">
      <c r="A152" t="s">
        <v>4</v>
      </c>
      <c r="B152" t="s">
        <v>214</v>
      </c>
      <c r="C152" s="29">
        <v>42940</v>
      </c>
      <c r="D152" t="s">
        <v>595</v>
      </c>
      <c r="E152">
        <v>0.98</v>
      </c>
      <c r="F152" t="s">
        <v>805</v>
      </c>
      <c r="G152" t="s">
        <v>48</v>
      </c>
      <c r="I152">
        <v>2017</v>
      </c>
      <c r="J152">
        <v>0.16700000000000001</v>
      </c>
    </row>
    <row r="153" spans="1:10" hidden="1" x14ac:dyDescent="0.25">
      <c r="A153" t="s">
        <v>5</v>
      </c>
      <c r="B153" t="s">
        <v>215</v>
      </c>
      <c r="C153" s="29">
        <v>42940</v>
      </c>
      <c r="D153" t="s">
        <v>1061</v>
      </c>
      <c r="E153">
        <v>1.57</v>
      </c>
      <c r="F153" t="s">
        <v>805</v>
      </c>
      <c r="G153" t="s">
        <v>79</v>
      </c>
      <c r="I153">
        <v>2017</v>
      </c>
      <c r="J153">
        <v>8.1000000000000003E-2</v>
      </c>
    </row>
    <row r="154" spans="1:10" hidden="1" x14ac:dyDescent="0.25">
      <c r="A154" t="s">
        <v>6</v>
      </c>
      <c r="B154" t="s">
        <v>216</v>
      </c>
      <c r="C154" s="29">
        <v>42940</v>
      </c>
      <c r="D154" t="s">
        <v>597</v>
      </c>
      <c r="E154">
        <v>1.65</v>
      </c>
      <c r="F154" t="s">
        <v>805</v>
      </c>
      <c r="G154" t="s">
        <v>1062</v>
      </c>
      <c r="I154">
        <v>2017</v>
      </c>
      <c r="J154">
        <v>0.06</v>
      </c>
    </row>
    <row r="155" spans="1:10" x14ac:dyDescent="0.25">
      <c r="A155" t="s">
        <v>946</v>
      </c>
      <c r="B155" t="s">
        <v>217</v>
      </c>
      <c r="C155" s="29">
        <v>42940</v>
      </c>
      <c r="D155" t="s">
        <v>656</v>
      </c>
      <c r="E155">
        <v>0.72</v>
      </c>
      <c r="F155" t="s">
        <v>805</v>
      </c>
      <c r="G155" t="s">
        <v>48</v>
      </c>
      <c r="I155">
        <v>2017</v>
      </c>
      <c r="J155">
        <v>6.4000000000000001E-2</v>
      </c>
    </row>
    <row r="156" spans="1:10" hidden="1" x14ac:dyDescent="0.25">
      <c r="A156" t="s">
        <v>953</v>
      </c>
      <c r="B156" t="s">
        <v>220</v>
      </c>
      <c r="C156" s="29">
        <v>42940</v>
      </c>
      <c r="D156" t="s">
        <v>1060</v>
      </c>
      <c r="E156">
        <v>2.61</v>
      </c>
      <c r="F156" t="s">
        <v>815</v>
      </c>
      <c r="G156" t="s">
        <v>999</v>
      </c>
      <c r="I156">
        <v>2017</v>
      </c>
      <c r="J156">
        <v>1.65</v>
      </c>
    </row>
    <row r="157" spans="1:10" hidden="1" x14ac:dyDescent="0.25">
      <c r="A157" t="s">
        <v>1</v>
      </c>
      <c r="B157" t="s">
        <v>211</v>
      </c>
      <c r="C157" s="29">
        <v>42941</v>
      </c>
      <c r="D157" t="s">
        <v>1026</v>
      </c>
      <c r="E157">
        <v>1.77</v>
      </c>
      <c r="F157" t="s">
        <v>805</v>
      </c>
      <c r="G157" t="s">
        <v>43</v>
      </c>
      <c r="H157" t="s">
        <v>1065</v>
      </c>
      <c r="I157">
        <v>2017</v>
      </c>
    </row>
    <row r="158" spans="1:10" hidden="1" x14ac:dyDescent="0.25">
      <c r="A158" t="s">
        <v>0</v>
      </c>
      <c r="B158" t="s">
        <v>212</v>
      </c>
      <c r="C158" s="29">
        <v>42941</v>
      </c>
      <c r="D158" t="s">
        <v>584</v>
      </c>
      <c r="E158">
        <v>2.82</v>
      </c>
      <c r="F158" t="s">
        <v>805</v>
      </c>
      <c r="G158" t="s">
        <v>43</v>
      </c>
      <c r="H158" t="s">
        <v>761</v>
      </c>
      <c r="I158">
        <v>2017</v>
      </c>
      <c r="J158">
        <v>0.11</v>
      </c>
    </row>
    <row r="159" spans="1:10" hidden="1" x14ac:dyDescent="0.25">
      <c r="A159" t="s">
        <v>1067</v>
      </c>
      <c r="B159" t="s">
        <v>828</v>
      </c>
      <c r="C159" s="29">
        <v>42941</v>
      </c>
      <c r="D159" t="s">
        <v>1068</v>
      </c>
      <c r="E159">
        <v>2.11</v>
      </c>
      <c r="F159" t="s">
        <v>805</v>
      </c>
      <c r="G159" t="s">
        <v>43</v>
      </c>
      <c r="H159" t="s">
        <v>1069</v>
      </c>
      <c r="I159">
        <v>2017</v>
      </c>
      <c r="J159">
        <v>0.16500000000000001</v>
      </c>
    </row>
    <row r="160" spans="1:10" hidden="1" x14ac:dyDescent="0.25">
      <c r="A160" t="s">
        <v>938</v>
      </c>
      <c r="B160" t="s">
        <v>468</v>
      </c>
      <c r="C160" s="29">
        <v>42941</v>
      </c>
      <c r="D160" t="s">
        <v>990</v>
      </c>
      <c r="E160">
        <v>1.6</v>
      </c>
      <c r="F160" t="s">
        <v>805</v>
      </c>
      <c r="G160" t="s">
        <v>43</v>
      </c>
      <c r="I160">
        <v>2017</v>
      </c>
      <c r="J160">
        <v>0.48099999999999998</v>
      </c>
    </row>
    <row r="161" spans="1:10" hidden="1" x14ac:dyDescent="0.25">
      <c r="A161" t="s">
        <v>3</v>
      </c>
      <c r="B161" t="s">
        <v>213</v>
      </c>
      <c r="C161" s="29">
        <v>42941</v>
      </c>
      <c r="D161" t="s">
        <v>1066</v>
      </c>
      <c r="E161">
        <v>2.11</v>
      </c>
      <c r="F161" t="s">
        <v>805</v>
      </c>
      <c r="G161" t="s">
        <v>43</v>
      </c>
      <c r="H161" t="s">
        <v>762</v>
      </c>
      <c r="I161">
        <v>2017</v>
      </c>
      <c r="J161">
        <v>5.3999999999999999E-2</v>
      </c>
    </row>
    <row r="162" spans="1:10" hidden="1" x14ac:dyDescent="0.25">
      <c r="A162" t="s">
        <v>1040</v>
      </c>
      <c r="B162" t="s">
        <v>809</v>
      </c>
      <c r="C162" s="29">
        <v>42941</v>
      </c>
      <c r="D162" t="s">
        <v>1063</v>
      </c>
      <c r="F162" t="s">
        <v>815</v>
      </c>
      <c r="G162" t="s">
        <v>1047</v>
      </c>
      <c r="H162" t="s">
        <v>1064</v>
      </c>
      <c r="I162">
        <v>2017</v>
      </c>
      <c r="J162">
        <v>0.71599999999999997</v>
      </c>
    </row>
    <row r="163" spans="1:10" hidden="1" x14ac:dyDescent="0.25">
      <c r="A163" t="s">
        <v>955</v>
      </c>
      <c r="B163" t="s">
        <v>956</v>
      </c>
      <c r="C163" s="29">
        <v>42942</v>
      </c>
      <c r="D163" t="s">
        <v>624</v>
      </c>
      <c r="F163" t="s">
        <v>805</v>
      </c>
      <c r="G163" t="s">
        <v>1070</v>
      </c>
      <c r="I163">
        <v>2017</v>
      </c>
      <c r="J163">
        <v>0.126</v>
      </c>
    </row>
    <row r="164" spans="1:10" hidden="1" x14ac:dyDescent="0.25">
      <c r="A164" t="s">
        <v>1071</v>
      </c>
      <c r="B164" t="s">
        <v>914</v>
      </c>
      <c r="C164" s="29">
        <v>42942</v>
      </c>
      <c r="D164" t="s">
        <v>1072</v>
      </c>
      <c r="F164" t="s">
        <v>805</v>
      </c>
      <c r="G164" t="s">
        <v>1070</v>
      </c>
      <c r="I164">
        <v>2017</v>
      </c>
      <c r="J164">
        <v>0.34399999999999997</v>
      </c>
    </row>
    <row r="165" spans="1:10" hidden="1" x14ac:dyDescent="0.25">
      <c r="A165" t="s">
        <v>959</v>
      </c>
      <c r="B165" t="s">
        <v>960</v>
      </c>
      <c r="C165" s="29">
        <v>42943</v>
      </c>
      <c r="D165" t="s">
        <v>586</v>
      </c>
      <c r="F165" t="s">
        <v>815</v>
      </c>
      <c r="G165" t="s">
        <v>1047</v>
      </c>
      <c r="H165" t="s">
        <v>1073</v>
      </c>
      <c r="I165">
        <v>2017</v>
      </c>
      <c r="J165">
        <v>0.13</v>
      </c>
    </row>
    <row r="166" spans="1:10" hidden="1" x14ac:dyDescent="0.25">
      <c r="A166" t="s">
        <v>8</v>
      </c>
      <c r="B166" t="s">
        <v>218</v>
      </c>
      <c r="C166" s="29">
        <v>42943</v>
      </c>
      <c r="D166" t="s">
        <v>1074</v>
      </c>
      <c r="E166">
        <v>1.9</v>
      </c>
      <c r="F166" t="s">
        <v>805</v>
      </c>
      <c r="G166" t="s">
        <v>88</v>
      </c>
      <c r="I166">
        <v>2017</v>
      </c>
      <c r="J166">
        <v>0.92300000000000004</v>
      </c>
    </row>
    <row r="167" spans="1:10" hidden="1" x14ac:dyDescent="0.25">
      <c r="A167" t="s">
        <v>9</v>
      </c>
      <c r="B167" t="s">
        <v>219</v>
      </c>
      <c r="C167" s="29">
        <v>42943</v>
      </c>
      <c r="D167" t="s">
        <v>611</v>
      </c>
      <c r="E167">
        <v>2.0499999999999998</v>
      </c>
      <c r="F167" t="s">
        <v>805</v>
      </c>
      <c r="G167" t="s">
        <v>65</v>
      </c>
      <c r="I167">
        <v>2017</v>
      </c>
      <c r="J167">
        <v>0.81100000000000005</v>
      </c>
    </row>
    <row r="168" spans="1:10" hidden="1" x14ac:dyDescent="0.25">
      <c r="A168" t="s">
        <v>11</v>
      </c>
      <c r="B168" t="s">
        <v>221</v>
      </c>
      <c r="C168" s="29">
        <v>42943</v>
      </c>
      <c r="D168" t="s">
        <v>609</v>
      </c>
      <c r="E168">
        <v>2.4700000000000002</v>
      </c>
      <c r="F168" t="s">
        <v>805</v>
      </c>
      <c r="G168" t="s">
        <v>90</v>
      </c>
      <c r="I168">
        <v>2017</v>
      </c>
      <c r="J168">
        <v>0.76</v>
      </c>
    </row>
    <row r="169" spans="1:10" hidden="1" x14ac:dyDescent="0.25">
      <c r="A169" t="s">
        <v>1021</v>
      </c>
      <c r="B169" t="s">
        <v>905</v>
      </c>
      <c r="C169" s="29">
        <v>42943</v>
      </c>
      <c r="D169" t="s">
        <v>1068</v>
      </c>
      <c r="F169" t="s">
        <v>815</v>
      </c>
      <c r="G169" t="s">
        <v>1052</v>
      </c>
      <c r="I169">
        <v>2017</v>
      </c>
      <c r="J169">
        <v>0.53100000000000003</v>
      </c>
    </row>
    <row r="170" spans="1:10" hidden="1" x14ac:dyDescent="0.25">
      <c r="A170" t="s">
        <v>953</v>
      </c>
      <c r="B170" t="s">
        <v>220</v>
      </c>
      <c r="C170" s="29">
        <v>42943</v>
      </c>
      <c r="D170" t="s">
        <v>607</v>
      </c>
      <c r="E170">
        <v>2.6</v>
      </c>
      <c r="F170" t="s">
        <v>805</v>
      </c>
      <c r="G170" t="s">
        <v>90</v>
      </c>
      <c r="I170">
        <v>2017</v>
      </c>
      <c r="J170">
        <v>1.4890000000000001</v>
      </c>
    </row>
    <row r="171" spans="1:10" hidden="1" x14ac:dyDescent="0.25">
      <c r="A171" t="s">
        <v>934</v>
      </c>
      <c r="B171" t="s">
        <v>853</v>
      </c>
      <c r="C171" s="29">
        <v>42943</v>
      </c>
      <c r="D171" t="s">
        <v>1075</v>
      </c>
      <c r="E171">
        <v>1.57</v>
      </c>
      <c r="F171" t="s">
        <v>815</v>
      </c>
      <c r="G171" t="s">
        <v>1076</v>
      </c>
      <c r="H171" t="s">
        <v>1077</v>
      </c>
      <c r="I171">
        <v>2017</v>
      </c>
      <c r="J171">
        <v>0.28999999999999998</v>
      </c>
    </row>
    <row r="172" spans="1:10" hidden="1" x14ac:dyDescent="0.25">
      <c r="A172" t="s">
        <v>975</v>
      </c>
      <c r="B172" t="s">
        <v>848</v>
      </c>
      <c r="C172" s="29">
        <v>42947</v>
      </c>
      <c r="D172" t="s">
        <v>689</v>
      </c>
      <c r="F172" t="s">
        <v>815</v>
      </c>
      <c r="G172" t="s">
        <v>999</v>
      </c>
      <c r="H172" t="s">
        <v>1079</v>
      </c>
      <c r="I172">
        <v>2017</v>
      </c>
      <c r="J172">
        <v>0.28499999999999998</v>
      </c>
    </row>
    <row r="173" spans="1:10" hidden="1" x14ac:dyDescent="0.25">
      <c r="A173" t="s">
        <v>938</v>
      </c>
      <c r="B173" t="s">
        <v>468</v>
      </c>
      <c r="C173" s="29">
        <v>42947</v>
      </c>
      <c r="D173" t="s">
        <v>701</v>
      </c>
      <c r="E173">
        <v>1.61</v>
      </c>
      <c r="F173" t="s">
        <v>815</v>
      </c>
      <c r="G173" t="s">
        <v>1078</v>
      </c>
      <c r="I173">
        <v>2017</v>
      </c>
      <c r="J173">
        <v>0.35899999999999999</v>
      </c>
    </row>
    <row r="174" spans="1:10" hidden="1" x14ac:dyDescent="0.25">
      <c r="A174" t="s">
        <v>955</v>
      </c>
      <c r="B174" t="s">
        <v>956</v>
      </c>
      <c r="C174" s="29">
        <v>42947</v>
      </c>
      <c r="D174" t="s">
        <v>939</v>
      </c>
      <c r="E174">
        <v>-9999</v>
      </c>
      <c r="F174" t="s">
        <v>805</v>
      </c>
      <c r="G174" t="s">
        <v>67</v>
      </c>
      <c r="I174">
        <v>2017</v>
      </c>
      <c r="J174">
        <v>0.125</v>
      </c>
    </row>
    <row r="175" spans="1:10" hidden="1" x14ac:dyDescent="0.25">
      <c r="A175" t="s">
        <v>1031</v>
      </c>
      <c r="B175" t="s">
        <v>818</v>
      </c>
      <c r="C175" s="29">
        <v>42948</v>
      </c>
      <c r="D175" t="s">
        <v>1066</v>
      </c>
      <c r="F175" t="s">
        <v>805</v>
      </c>
      <c r="G175" t="s">
        <v>1058</v>
      </c>
      <c r="H175" t="s">
        <v>1080</v>
      </c>
      <c r="I175">
        <v>2017</v>
      </c>
      <c r="J175">
        <v>0.30599999999999999</v>
      </c>
    </row>
    <row r="176" spans="1:10" hidden="1" x14ac:dyDescent="0.25">
      <c r="A176" t="s">
        <v>1027</v>
      </c>
      <c r="B176" t="s">
        <v>833</v>
      </c>
      <c r="C176" s="29">
        <v>42949</v>
      </c>
      <c r="D176" t="s">
        <v>637</v>
      </c>
      <c r="F176" t="s">
        <v>805</v>
      </c>
      <c r="G176" t="s">
        <v>1056</v>
      </c>
      <c r="H176" t="s">
        <v>1081</v>
      </c>
      <c r="I176">
        <v>2017</v>
      </c>
      <c r="J176">
        <v>0.161</v>
      </c>
    </row>
    <row r="177" spans="1:10" hidden="1" x14ac:dyDescent="0.25">
      <c r="A177" t="s">
        <v>1033</v>
      </c>
      <c r="B177" t="s">
        <v>898</v>
      </c>
      <c r="C177" s="29">
        <v>42950</v>
      </c>
      <c r="D177" t="s">
        <v>595</v>
      </c>
      <c r="E177">
        <v>0.66</v>
      </c>
      <c r="F177" t="s">
        <v>805</v>
      </c>
      <c r="G177" t="s">
        <v>1056</v>
      </c>
      <c r="I177">
        <v>2017</v>
      </c>
      <c r="J177">
        <v>0.03</v>
      </c>
    </row>
    <row r="178" spans="1:10" hidden="1" x14ac:dyDescent="0.25">
      <c r="A178" t="s">
        <v>1035</v>
      </c>
      <c r="B178" t="s">
        <v>804</v>
      </c>
      <c r="C178" s="29">
        <v>42950</v>
      </c>
      <c r="D178" t="s">
        <v>1082</v>
      </c>
      <c r="E178">
        <v>1.1299999999999999</v>
      </c>
      <c r="F178" t="s">
        <v>805</v>
      </c>
      <c r="G178" t="s">
        <v>1083</v>
      </c>
      <c r="I178">
        <v>2017</v>
      </c>
      <c r="J178">
        <v>2.7E-2</v>
      </c>
    </row>
    <row r="179" spans="1:10" hidden="1" x14ac:dyDescent="0.25">
      <c r="A179" t="s">
        <v>4</v>
      </c>
      <c r="B179" t="s">
        <v>214</v>
      </c>
      <c r="C179" s="29">
        <v>42954</v>
      </c>
      <c r="D179" t="s">
        <v>613</v>
      </c>
      <c r="E179">
        <v>0.93</v>
      </c>
      <c r="F179" t="s">
        <v>805</v>
      </c>
      <c r="G179" t="s">
        <v>67</v>
      </c>
      <c r="I179">
        <v>2017</v>
      </c>
      <c r="J179">
        <v>0.1</v>
      </c>
    </row>
    <row r="180" spans="1:10" hidden="1" x14ac:dyDescent="0.25">
      <c r="A180" t="s">
        <v>5</v>
      </c>
      <c r="B180" t="s">
        <v>215</v>
      </c>
      <c r="C180" s="29">
        <v>42954</v>
      </c>
      <c r="D180" t="s">
        <v>617</v>
      </c>
      <c r="E180">
        <v>1.57</v>
      </c>
      <c r="F180" t="s">
        <v>805</v>
      </c>
      <c r="G180" t="s">
        <v>67</v>
      </c>
      <c r="I180">
        <v>2017</v>
      </c>
      <c r="J180">
        <v>0.11799999999999999</v>
      </c>
    </row>
    <row r="181" spans="1:10" hidden="1" x14ac:dyDescent="0.25">
      <c r="A181" t="s">
        <v>6</v>
      </c>
      <c r="B181" t="s">
        <v>216</v>
      </c>
      <c r="C181" s="29">
        <v>42954</v>
      </c>
      <c r="D181" t="s">
        <v>523</v>
      </c>
      <c r="E181">
        <v>1.66</v>
      </c>
      <c r="F181" t="s">
        <v>805</v>
      </c>
      <c r="G181" t="s">
        <v>67</v>
      </c>
      <c r="I181">
        <v>2017</v>
      </c>
      <c r="J181">
        <v>4.8000000000000001E-2</v>
      </c>
    </row>
    <row r="182" spans="1:10" x14ac:dyDescent="0.25">
      <c r="A182" t="s">
        <v>946</v>
      </c>
      <c r="B182" t="s">
        <v>217</v>
      </c>
      <c r="C182" s="29">
        <v>42954</v>
      </c>
      <c r="D182" t="s">
        <v>647</v>
      </c>
      <c r="E182">
        <v>0.72</v>
      </c>
      <c r="F182" t="s">
        <v>805</v>
      </c>
      <c r="G182" t="s">
        <v>67</v>
      </c>
      <c r="I182">
        <v>2017</v>
      </c>
      <c r="J182">
        <v>2.5999999999999999E-2</v>
      </c>
    </row>
    <row r="183" spans="1:10" hidden="1" x14ac:dyDescent="0.25">
      <c r="A183" t="s">
        <v>953</v>
      </c>
      <c r="B183" t="s">
        <v>220</v>
      </c>
      <c r="C183" s="29">
        <v>42954</v>
      </c>
      <c r="D183" t="s">
        <v>552</v>
      </c>
      <c r="E183">
        <v>1.59</v>
      </c>
      <c r="F183" t="s">
        <v>815</v>
      </c>
      <c r="G183" t="s">
        <v>999</v>
      </c>
      <c r="I183">
        <v>2017</v>
      </c>
      <c r="J183">
        <v>1.4330000000000001</v>
      </c>
    </row>
    <row r="184" spans="1:10" hidden="1" x14ac:dyDescent="0.25">
      <c r="A184" t="s">
        <v>938</v>
      </c>
      <c r="B184" t="s">
        <v>468</v>
      </c>
      <c r="C184" s="29">
        <v>42955</v>
      </c>
      <c r="D184" t="s">
        <v>623</v>
      </c>
      <c r="E184">
        <v>1.6</v>
      </c>
      <c r="F184" t="s">
        <v>805</v>
      </c>
      <c r="G184" t="s">
        <v>56</v>
      </c>
      <c r="H184" t="s">
        <v>763</v>
      </c>
      <c r="I184">
        <v>2017</v>
      </c>
      <c r="J184">
        <v>0.36099999999999999</v>
      </c>
    </row>
    <row r="185" spans="1:10" hidden="1" x14ac:dyDescent="0.25">
      <c r="A185" t="s">
        <v>3</v>
      </c>
      <c r="B185" t="s">
        <v>213</v>
      </c>
      <c r="C185" s="29">
        <v>42955</v>
      </c>
      <c r="D185" t="s">
        <v>621</v>
      </c>
      <c r="E185">
        <v>2.17</v>
      </c>
      <c r="F185" t="s">
        <v>805</v>
      </c>
      <c r="G185" t="s">
        <v>1084</v>
      </c>
      <c r="I185">
        <v>2017</v>
      </c>
      <c r="J185">
        <v>0.313</v>
      </c>
    </row>
    <row r="186" spans="1:10" hidden="1" x14ac:dyDescent="0.25">
      <c r="A186" t="s">
        <v>1040</v>
      </c>
      <c r="B186" t="s">
        <v>809</v>
      </c>
      <c r="C186" s="29">
        <v>42955</v>
      </c>
      <c r="D186" t="s">
        <v>893</v>
      </c>
      <c r="F186" t="s">
        <v>815</v>
      </c>
      <c r="G186" t="s">
        <v>999</v>
      </c>
      <c r="I186">
        <v>2017</v>
      </c>
      <c r="J186">
        <v>0.63500000000000001</v>
      </c>
    </row>
    <row r="187" spans="1:10" hidden="1" x14ac:dyDescent="0.25">
      <c r="A187" t="s">
        <v>955</v>
      </c>
      <c r="B187" t="s">
        <v>956</v>
      </c>
      <c r="C187" s="29">
        <v>42956</v>
      </c>
      <c r="D187" t="s">
        <v>628</v>
      </c>
      <c r="F187" t="s">
        <v>805</v>
      </c>
      <c r="G187" t="s">
        <v>1083</v>
      </c>
      <c r="I187">
        <v>2017</v>
      </c>
      <c r="J187">
        <v>8.5000000000000006E-2</v>
      </c>
    </row>
    <row r="188" spans="1:10" hidden="1" x14ac:dyDescent="0.25">
      <c r="A188" t="s">
        <v>1071</v>
      </c>
      <c r="B188" t="s">
        <v>914</v>
      </c>
      <c r="C188" s="29">
        <v>42956</v>
      </c>
      <c r="D188" t="s">
        <v>964</v>
      </c>
      <c r="F188" t="s">
        <v>805</v>
      </c>
      <c r="G188" t="s">
        <v>1056</v>
      </c>
      <c r="I188">
        <v>2017</v>
      </c>
      <c r="J188">
        <v>0.40100000000000002</v>
      </c>
    </row>
    <row r="189" spans="1:10" hidden="1" x14ac:dyDescent="0.25">
      <c r="A189" t="s">
        <v>959</v>
      </c>
      <c r="B189" t="s">
        <v>960</v>
      </c>
      <c r="C189" s="29">
        <v>42957</v>
      </c>
      <c r="D189" t="s">
        <v>641</v>
      </c>
      <c r="F189" t="s">
        <v>815</v>
      </c>
      <c r="G189" t="s">
        <v>1078</v>
      </c>
      <c r="I189">
        <v>2017</v>
      </c>
      <c r="J189">
        <v>6.3E-2</v>
      </c>
    </row>
    <row r="190" spans="1:10" hidden="1" x14ac:dyDescent="0.25">
      <c r="A190" t="s">
        <v>8</v>
      </c>
      <c r="B190" t="s">
        <v>218</v>
      </c>
      <c r="C190" s="29">
        <v>42957</v>
      </c>
      <c r="D190" t="s">
        <v>1088</v>
      </c>
      <c r="E190">
        <v>1.85</v>
      </c>
      <c r="F190" t="s">
        <v>805</v>
      </c>
      <c r="G190" t="s">
        <v>43</v>
      </c>
      <c r="I190">
        <v>2017</v>
      </c>
      <c r="J190">
        <v>0.37</v>
      </c>
    </row>
    <row r="191" spans="1:10" hidden="1" x14ac:dyDescent="0.25">
      <c r="A191" t="s">
        <v>9</v>
      </c>
      <c r="B191" t="s">
        <v>219</v>
      </c>
      <c r="C191" s="29">
        <v>42957</v>
      </c>
      <c r="D191" t="s">
        <v>584</v>
      </c>
      <c r="E191">
        <v>2.0099999999999998</v>
      </c>
      <c r="F191" t="s">
        <v>805</v>
      </c>
      <c r="G191" t="s">
        <v>43</v>
      </c>
      <c r="I191">
        <v>2017</v>
      </c>
      <c r="J191">
        <v>0.32100000000000001</v>
      </c>
    </row>
    <row r="192" spans="1:10" hidden="1" x14ac:dyDescent="0.25">
      <c r="A192" t="s">
        <v>11</v>
      </c>
      <c r="B192" t="s">
        <v>221</v>
      </c>
      <c r="C192" s="29">
        <v>42957</v>
      </c>
      <c r="D192" t="s">
        <v>700</v>
      </c>
      <c r="E192">
        <v>2.4300000000000002</v>
      </c>
      <c r="F192" t="s">
        <v>805</v>
      </c>
      <c r="G192" t="s">
        <v>43</v>
      </c>
      <c r="I192">
        <v>2017</v>
      </c>
      <c r="J192">
        <v>0.47099999999999997</v>
      </c>
    </row>
    <row r="193" spans="1:12" hidden="1" x14ac:dyDescent="0.25">
      <c r="A193" t="s">
        <v>1021</v>
      </c>
      <c r="B193" t="s">
        <v>905</v>
      </c>
      <c r="C193" s="29">
        <v>42957</v>
      </c>
      <c r="D193" t="s">
        <v>1085</v>
      </c>
      <c r="F193" t="s">
        <v>815</v>
      </c>
      <c r="G193" t="s">
        <v>999</v>
      </c>
      <c r="H193" t="s">
        <v>1086</v>
      </c>
      <c r="I193">
        <v>2017</v>
      </c>
      <c r="J193">
        <v>0.25600000000000001</v>
      </c>
    </row>
    <row r="194" spans="1:12" hidden="1" x14ac:dyDescent="0.25">
      <c r="A194" t="s">
        <v>953</v>
      </c>
      <c r="B194" t="s">
        <v>220</v>
      </c>
      <c r="C194" s="29">
        <v>42957</v>
      </c>
      <c r="D194" t="s">
        <v>1087</v>
      </c>
      <c r="E194">
        <v>2.57</v>
      </c>
      <c r="F194" t="s">
        <v>805</v>
      </c>
      <c r="G194" t="s">
        <v>43</v>
      </c>
      <c r="I194">
        <v>2017</v>
      </c>
      <c r="J194">
        <v>1.1140000000000001</v>
      </c>
    </row>
    <row r="195" spans="1:12" hidden="1" x14ac:dyDescent="0.25">
      <c r="A195" t="s">
        <v>934</v>
      </c>
      <c r="B195" t="s">
        <v>853</v>
      </c>
      <c r="C195" s="29">
        <v>42957</v>
      </c>
      <c r="D195" t="s">
        <v>564</v>
      </c>
      <c r="E195">
        <v>1.55</v>
      </c>
      <c r="F195" t="s">
        <v>815</v>
      </c>
      <c r="G195" t="s">
        <v>1089</v>
      </c>
      <c r="I195">
        <v>2017</v>
      </c>
      <c r="J195">
        <v>0.17899999999999999</v>
      </c>
    </row>
    <row r="196" spans="1:12" hidden="1" x14ac:dyDescent="0.25">
      <c r="A196" t="s">
        <v>975</v>
      </c>
      <c r="B196" t="s">
        <v>848</v>
      </c>
      <c r="C196" s="29">
        <v>42961</v>
      </c>
      <c r="D196" t="s">
        <v>542</v>
      </c>
      <c r="F196" t="s">
        <v>805</v>
      </c>
      <c r="G196" t="s">
        <v>999</v>
      </c>
      <c r="I196">
        <v>2017</v>
      </c>
      <c r="J196">
        <v>0.106</v>
      </c>
    </row>
    <row r="197" spans="1:12" hidden="1" x14ac:dyDescent="0.25">
      <c r="A197" t="s">
        <v>938</v>
      </c>
      <c r="B197" t="s">
        <v>468</v>
      </c>
      <c r="C197" s="29">
        <v>42961</v>
      </c>
      <c r="D197" t="s">
        <v>567</v>
      </c>
      <c r="E197">
        <v>1.58</v>
      </c>
      <c r="F197" t="s">
        <v>805</v>
      </c>
      <c r="G197" t="s">
        <v>1078</v>
      </c>
      <c r="I197">
        <v>2017</v>
      </c>
      <c r="J197">
        <v>0.17899999999999999</v>
      </c>
    </row>
    <row r="198" spans="1:12" hidden="1" x14ac:dyDescent="0.25">
      <c r="A198" t="s">
        <v>1031</v>
      </c>
      <c r="B198" t="s">
        <v>818</v>
      </c>
      <c r="C198" s="29">
        <v>42962</v>
      </c>
      <c r="D198" t="s">
        <v>607</v>
      </c>
      <c r="F198" t="s">
        <v>815</v>
      </c>
      <c r="G198" t="s">
        <v>1047</v>
      </c>
      <c r="I198">
        <v>2017</v>
      </c>
      <c r="J198">
        <v>0.156</v>
      </c>
    </row>
    <row r="199" spans="1:12" hidden="1" x14ac:dyDescent="0.25">
      <c r="A199" t="s">
        <v>1090</v>
      </c>
      <c r="B199" t="s">
        <v>221</v>
      </c>
      <c r="C199" s="29">
        <v>42962</v>
      </c>
      <c r="D199" t="s">
        <v>1091</v>
      </c>
      <c r="F199" t="s">
        <v>1092</v>
      </c>
      <c r="G199" t="s">
        <v>509</v>
      </c>
      <c r="H199" t="s">
        <v>1325</v>
      </c>
      <c r="I199">
        <v>2017</v>
      </c>
      <c r="J199" s="69">
        <v>1.4999999999999999E-2</v>
      </c>
      <c r="K199" t="s">
        <v>1094</v>
      </c>
      <c r="L199" t="s">
        <v>1296</v>
      </c>
    </row>
    <row r="200" spans="1:12" hidden="1" x14ac:dyDescent="0.25">
      <c r="A200" t="s">
        <v>1027</v>
      </c>
      <c r="B200" t="s">
        <v>833</v>
      </c>
      <c r="C200" s="29">
        <v>42963</v>
      </c>
      <c r="D200" t="s">
        <v>704</v>
      </c>
      <c r="F200" t="s">
        <v>815</v>
      </c>
      <c r="G200" t="s">
        <v>999</v>
      </c>
      <c r="H200" t="s">
        <v>1095</v>
      </c>
      <c r="I200">
        <v>2017</v>
      </c>
      <c r="J200">
        <v>9.2999999999999999E-2</v>
      </c>
    </row>
    <row r="201" spans="1:12" x14ac:dyDescent="0.25">
      <c r="A201" t="s">
        <v>946</v>
      </c>
      <c r="B201" t="s">
        <v>217</v>
      </c>
      <c r="C201" s="29">
        <v>42964</v>
      </c>
      <c r="D201" t="s">
        <v>1096</v>
      </c>
      <c r="E201">
        <v>0.71</v>
      </c>
      <c r="F201" t="s">
        <v>805</v>
      </c>
      <c r="G201" t="s">
        <v>86</v>
      </c>
      <c r="I201">
        <v>2017</v>
      </c>
      <c r="J201">
        <v>3.4000000000000002E-2</v>
      </c>
    </row>
    <row r="202" spans="1:12" hidden="1" x14ac:dyDescent="0.25">
      <c r="A202" t="s">
        <v>1099</v>
      </c>
      <c r="B202" t="s">
        <v>1100</v>
      </c>
      <c r="C202" s="29">
        <v>42964</v>
      </c>
      <c r="D202" t="s">
        <v>1101</v>
      </c>
      <c r="E202">
        <v>1.17</v>
      </c>
      <c r="F202" t="s">
        <v>805</v>
      </c>
      <c r="G202" t="s">
        <v>1098</v>
      </c>
      <c r="H202" t="s">
        <v>1102</v>
      </c>
      <c r="I202">
        <v>2017</v>
      </c>
      <c r="J202">
        <v>5.6000000000000001E-2</v>
      </c>
    </row>
    <row r="203" spans="1:12" hidden="1" x14ac:dyDescent="0.25">
      <c r="A203" t="s">
        <v>1035</v>
      </c>
      <c r="B203" t="s">
        <v>804</v>
      </c>
      <c r="C203" s="29">
        <v>42964</v>
      </c>
      <c r="D203" t="s">
        <v>1097</v>
      </c>
      <c r="E203">
        <v>1.17</v>
      </c>
      <c r="F203" t="s">
        <v>805</v>
      </c>
      <c r="G203" t="s">
        <v>1098</v>
      </c>
      <c r="I203">
        <v>2017</v>
      </c>
      <c r="J203">
        <v>3.5000000000000003E-2</v>
      </c>
    </row>
    <row r="204" spans="1:12" hidden="1" x14ac:dyDescent="0.25">
      <c r="A204" t="s">
        <v>4</v>
      </c>
      <c r="B204" t="s">
        <v>214</v>
      </c>
      <c r="C204" s="29">
        <v>42968</v>
      </c>
      <c r="D204" t="s">
        <v>670</v>
      </c>
      <c r="E204">
        <v>0.93</v>
      </c>
      <c r="F204" t="s">
        <v>805</v>
      </c>
      <c r="G204" t="s">
        <v>68</v>
      </c>
      <c r="I204">
        <v>2017</v>
      </c>
      <c r="J204">
        <v>0.09</v>
      </c>
    </row>
    <row r="205" spans="1:12" hidden="1" x14ac:dyDescent="0.25">
      <c r="A205" t="s">
        <v>5</v>
      </c>
      <c r="B205" t="s">
        <v>215</v>
      </c>
      <c r="C205" s="29">
        <v>42968</v>
      </c>
      <c r="D205" t="s">
        <v>1106</v>
      </c>
      <c r="E205">
        <v>1.52</v>
      </c>
      <c r="F205" t="s">
        <v>805</v>
      </c>
      <c r="G205" t="s">
        <v>81</v>
      </c>
      <c r="I205">
        <v>2017</v>
      </c>
      <c r="J205">
        <v>6.9000000000000006E-2</v>
      </c>
    </row>
    <row r="206" spans="1:12" hidden="1" x14ac:dyDescent="0.25">
      <c r="A206" t="s">
        <v>6</v>
      </c>
      <c r="B206" t="s">
        <v>216</v>
      </c>
      <c r="C206" s="29">
        <v>42968</v>
      </c>
      <c r="D206" t="s">
        <v>635</v>
      </c>
      <c r="E206">
        <v>1.71</v>
      </c>
      <c r="F206" t="s">
        <v>815</v>
      </c>
      <c r="G206" t="s">
        <v>81</v>
      </c>
      <c r="H206" t="s">
        <v>1321</v>
      </c>
      <c r="I206">
        <v>2017</v>
      </c>
      <c r="J206">
        <v>4.1000000000000002E-2</v>
      </c>
    </row>
    <row r="207" spans="1:12" x14ac:dyDescent="0.25">
      <c r="A207" t="s">
        <v>946</v>
      </c>
      <c r="B207" t="s">
        <v>217</v>
      </c>
      <c r="C207" s="29">
        <v>42968</v>
      </c>
      <c r="D207" t="s">
        <v>553</v>
      </c>
      <c r="E207">
        <v>0.64</v>
      </c>
      <c r="F207" t="s">
        <v>815</v>
      </c>
      <c r="G207" t="s">
        <v>1103</v>
      </c>
      <c r="H207" t="s">
        <v>764</v>
      </c>
      <c r="I207">
        <v>2017</v>
      </c>
      <c r="J207">
        <v>4.5999999999999999E-2</v>
      </c>
    </row>
    <row r="208" spans="1:12" hidden="1" x14ac:dyDescent="0.25">
      <c r="A208" t="s">
        <v>953</v>
      </c>
      <c r="B208" t="s">
        <v>220</v>
      </c>
      <c r="C208" s="29">
        <v>42968</v>
      </c>
      <c r="D208" t="s">
        <v>1104</v>
      </c>
      <c r="E208">
        <v>2.59</v>
      </c>
      <c r="F208" t="s">
        <v>815</v>
      </c>
      <c r="G208" t="s">
        <v>1105</v>
      </c>
      <c r="I208">
        <v>2017</v>
      </c>
      <c r="J208">
        <v>1.079</v>
      </c>
    </row>
    <row r="209" spans="1:10" hidden="1" x14ac:dyDescent="0.25">
      <c r="A209" t="s">
        <v>0</v>
      </c>
      <c r="B209" t="s">
        <v>212</v>
      </c>
      <c r="C209" s="29">
        <v>42969</v>
      </c>
      <c r="D209" t="s">
        <v>1107</v>
      </c>
      <c r="E209">
        <v>1.25</v>
      </c>
      <c r="F209" t="s">
        <v>805</v>
      </c>
      <c r="G209" t="s">
        <v>43</v>
      </c>
      <c r="H209" t="s">
        <v>1108</v>
      </c>
      <c r="I209">
        <v>2017</v>
      </c>
    </row>
    <row r="210" spans="1:10" hidden="1" x14ac:dyDescent="0.25">
      <c r="A210" t="s">
        <v>1</v>
      </c>
      <c r="B210" t="s">
        <v>211</v>
      </c>
      <c r="C210" s="29">
        <v>42969</v>
      </c>
      <c r="D210" t="s">
        <v>711</v>
      </c>
      <c r="E210">
        <v>1.74</v>
      </c>
      <c r="F210" t="s">
        <v>805</v>
      </c>
      <c r="G210" t="s">
        <v>43</v>
      </c>
      <c r="H210" t="s">
        <v>1109</v>
      </c>
      <c r="I210">
        <v>2017</v>
      </c>
    </row>
    <row r="211" spans="1:10" hidden="1" x14ac:dyDescent="0.25">
      <c r="A211" t="s">
        <v>938</v>
      </c>
      <c r="B211" t="s">
        <v>468</v>
      </c>
      <c r="C211" s="29">
        <v>42969</v>
      </c>
      <c r="D211" t="s">
        <v>641</v>
      </c>
      <c r="E211">
        <v>1.59</v>
      </c>
      <c r="F211" t="s">
        <v>815</v>
      </c>
      <c r="G211" t="s">
        <v>43</v>
      </c>
      <c r="H211" t="s">
        <v>765</v>
      </c>
      <c r="I211">
        <v>2017</v>
      </c>
      <c r="J211">
        <v>0.42799999999999999</v>
      </c>
    </row>
    <row r="212" spans="1:10" hidden="1" x14ac:dyDescent="0.25">
      <c r="A212" t="s">
        <v>3</v>
      </c>
      <c r="B212" t="s">
        <v>213</v>
      </c>
      <c r="C212" s="29">
        <v>42969</v>
      </c>
      <c r="D212" t="s">
        <v>1110</v>
      </c>
      <c r="E212">
        <v>2.1800000000000002</v>
      </c>
      <c r="F212" t="s">
        <v>815</v>
      </c>
      <c r="G212" t="s">
        <v>43</v>
      </c>
      <c r="I212">
        <v>2017</v>
      </c>
      <c r="J212">
        <v>0.23799999999999999</v>
      </c>
    </row>
    <row r="213" spans="1:10" hidden="1" x14ac:dyDescent="0.25">
      <c r="A213" t="s">
        <v>955</v>
      </c>
      <c r="B213" t="s">
        <v>956</v>
      </c>
      <c r="C213" s="29">
        <v>42970</v>
      </c>
      <c r="D213" t="s">
        <v>882</v>
      </c>
      <c r="F213" t="s">
        <v>815</v>
      </c>
      <c r="G213" t="s">
        <v>1111</v>
      </c>
      <c r="H213" t="s">
        <v>1112</v>
      </c>
      <c r="I213">
        <v>2017</v>
      </c>
      <c r="J213">
        <v>4.3999999999999997E-2</v>
      </c>
    </row>
    <row r="214" spans="1:10" hidden="1" x14ac:dyDescent="0.25">
      <c r="A214" t="s">
        <v>1040</v>
      </c>
      <c r="B214" t="s">
        <v>809</v>
      </c>
      <c r="C214" s="29">
        <v>42970</v>
      </c>
      <c r="D214" t="s">
        <v>1113</v>
      </c>
      <c r="F214" t="s">
        <v>805</v>
      </c>
      <c r="G214" t="s">
        <v>1114</v>
      </c>
      <c r="H214" t="s">
        <v>1115</v>
      </c>
      <c r="I214">
        <v>2017</v>
      </c>
      <c r="J214">
        <v>0.40699999999999997</v>
      </c>
    </row>
    <row r="215" spans="1:10" hidden="1" x14ac:dyDescent="0.25">
      <c r="A215" t="s">
        <v>1071</v>
      </c>
      <c r="B215" t="s">
        <v>914</v>
      </c>
      <c r="C215" s="29">
        <v>42970</v>
      </c>
      <c r="D215" t="s">
        <v>545</v>
      </c>
      <c r="F215" t="s">
        <v>815</v>
      </c>
      <c r="G215" t="s">
        <v>1116</v>
      </c>
      <c r="H215" t="s">
        <v>1112</v>
      </c>
      <c r="I215">
        <v>2017</v>
      </c>
      <c r="J215">
        <v>0.25800000000000001</v>
      </c>
    </row>
    <row r="216" spans="1:10" hidden="1" x14ac:dyDescent="0.25">
      <c r="A216" t="s">
        <v>959</v>
      </c>
      <c r="B216" t="s">
        <v>960</v>
      </c>
      <c r="C216" s="29">
        <v>42971</v>
      </c>
      <c r="D216" t="s">
        <v>672</v>
      </c>
      <c r="F216" t="s">
        <v>805</v>
      </c>
      <c r="G216" t="s">
        <v>971</v>
      </c>
      <c r="I216">
        <v>2017</v>
      </c>
      <c r="J216">
        <v>2.4E-2</v>
      </c>
    </row>
    <row r="217" spans="1:10" hidden="1" x14ac:dyDescent="0.25">
      <c r="A217" t="s">
        <v>8</v>
      </c>
      <c r="B217" t="s">
        <v>218</v>
      </c>
      <c r="C217" s="29">
        <v>42971</v>
      </c>
      <c r="D217" t="s">
        <v>1117</v>
      </c>
      <c r="E217">
        <v>1.82</v>
      </c>
      <c r="F217" t="s">
        <v>805</v>
      </c>
      <c r="G217" t="s">
        <v>43</v>
      </c>
      <c r="H217" t="s">
        <v>766</v>
      </c>
      <c r="I217">
        <v>2017</v>
      </c>
      <c r="J217">
        <v>0.29299999999999998</v>
      </c>
    </row>
    <row r="218" spans="1:10" hidden="1" x14ac:dyDescent="0.25">
      <c r="A218" t="s">
        <v>9</v>
      </c>
      <c r="B218" t="s">
        <v>219</v>
      </c>
      <c r="C218" s="29">
        <v>42971</v>
      </c>
      <c r="D218" t="s">
        <v>532</v>
      </c>
      <c r="E218">
        <v>1.99</v>
      </c>
      <c r="F218" t="s">
        <v>805</v>
      </c>
      <c r="G218" t="s">
        <v>43</v>
      </c>
      <c r="H218" t="s">
        <v>767</v>
      </c>
      <c r="I218">
        <v>2017</v>
      </c>
      <c r="J218">
        <v>0.17299999999999999</v>
      </c>
    </row>
    <row r="219" spans="1:10" hidden="1" x14ac:dyDescent="0.25">
      <c r="A219" t="s">
        <v>11</v>
      </c>
      <c r="B219" t="s">
        <v>221</v>
      </c>
      <c r="C219" s="29">
        <v>42971</v>
      </c>
      <c r="D219" t="s">
        <v>552</v>
      </c>
      <c r="E219">
        <v>2.41</v>
      </c>
      <c r="F219" t="s">
        <v>805</v>
      </c>
      <c r="G219" t="s">
        <v>43</v>
      </c>
      <c r="H219" t="s">
        <v>767</v>
      </c>
      <c r="I219">
        <v>2017</v>
      </c>
      <c r="J219">
        <v>0.44600000000000001</v>
      </c>
    </row>
    <row r="220" spans="1:10" hidden="1" x14ac:dyDescent="0.25">
      <c r="A220" t="s">
        <v>1021</v>
      </c>
      <c r="B220" t="s">
        <v>905</v>
      </c>
      <c r="C220" s="29">
        <v>42971</v>
      </c>
      <c r="D220" t="s">
        <v>686</v>
      </c>
      <c r="F220" t="s">
        <v>805</v>
      </c>
      <c r="G220" t="s">
        <v>971</v>
      </c>
      <c r="I220">
        <v>2017</v>
      </c>
      <c r="J220">
        <v>1.4E-2</v>
      </c>
    </row>
    <row r="221" spans="1:10" hidden="1" x14ac:dyDescent="0.25">
      <c r="A221" t="s">
        <v>953</v>
      </c>
      <c r="B221" t="s">
        <v>220</v>
      </c>
      <c r="C221" s="29">
        <v>42971</v>
      </c>
      <c r="D221" t="s">
        <v>704</v>
      </c>
      <c r="E221">
        <v>2.58</v>
      </c>
      <c r="F221" t="s">
        <v>815</v>
      </c>
      <c r="G221" t="s">
        <v>43</v>
      </c>
      <c r="H221" t="s">
        <v>768</v>
      </c>
      <c r="I221">
        <v>2017</v>
      </c>
      <c r="J221">
        <v>1.056</v>
      </c>
    </row>
    <row r="222" spans="1:10" hidden="1" x14ac:dyDescent="0.25">
      <c r="A222" t="s">
        <v>1118</v>
      </c>
      <c r="B222" t="s">
        <v>853</v>
      </c>
      <c r="C222" s="29">
        <v>42971</v>
      </c>
      <c r="D222" t="s">
        <v>1119</v>
      </c>
      <c r="E222">
        <v>1.51</v>
      </c>
      <c r="F222" t="s">
        <v>805</v>
      </c>
      <c r="G222" t="s">
        <v>1120</v>
      </c>
      <c r="I222">
        <v>2017</v>
      </c>
      <c r="J222">
        <v>0.19600000000000001</v>
      </c>
    </row>
    <row r="223" spans="1:10" hidden="1" x14ac:dyDescent="0.25">
      <c r="A223" t="s">
        <v>975</v>
      </c>
      <c r="B223" t="s">
        <v>848</v>
      </c>
      <c r="C223" s="29">
        <v>42975</v>
      </c>
      <c r="D223" t="s">
        <v>1122</v>
      </c>
      <c r="F223" t="s">
        <v>805</v>
      </c>
      <c r="G223" t="s">
        <v>56</v>
      </c>
      <c r="H223" t="s">
        <v>1123</v>
      </c>
      <c r="I223">
        <v>2017</v>
      </c>
      <c r="J223">
        <v>9.0999999999999998E-2</v>
      </c>
    </row>
    <row r="224" spans="1:10" hidden="1" x14ac:dyDescent="0.25">
      <c r="A224" t="s">
        <v>938</v>
      </c>
      <c r="B224" t="s">
        <v>468</v>
      </c>
      <c r="C224" s="29">
        <v>42975</v>
      </c>
      <c r="D224" t="s">
        <v>1121</v>
      </c>
      <c r="E224">
        <v>2.58</v>
      </c>
      <c r="F224" t="s">
        <v>805</v>
      </c>
      <c r="G224" t="s">
        <v>56</v>
      </c>
      <c r="I224">
        <v>2017</v>
      </c>
      <c r="J224">
        <v>0.159</v>
      </c>
    </row>
    <row r="225" spans="1:10" hidden="1" x14ac:dyDescent="0.25">
      <c r="A225" t="s">
        <v>1031</v>
      </c>
      <c r="B225" t="s">
        <v>818</v>
      </c>
      <c r="C225" s="29">
        <v>42976</v>
      </c>
      <c r="D225" t="s">
        <v>572</v>
      </c>
      <c r="F225" t="s">
        <v>805</v>
      </c>
      <c r="G225" t="s">
        <v>86</v>
      </c>
      <c r="I225">
        <v>2017</v>
      </c>
      <c r="J225">
        <v>0.14299999999999999</v>
      </c>
    </row>
    <row r="226" spans="1:10" hidden="1" x14ac:dyDescent="0.25">
      <c r="A226" t="s">
        <v>1027</v>
      </c>
      <c r="B226" t="s">
        <v>833</v>
      </c>
      <c r="C226" s="29">
        <v>42977</v>
      </c>
      <c r="D226" t="s">
        <v>1124</v>
      </c>
      <c r="F226" t="s">
        <v>815</v>
      </c>
      <c r="G226" t="s">
        <v>1125</v>
      </c>
      <c r="I226">
        <v>2017</v>
      </c>
      <c r="J226">
        <v>6.2E-2</v>
      </c>
    </row>
    <row r="227" spans="1:10" x14ac:dyDescent="0.25">
      <c r="A227" t="s">
        <v>946</v>
      </c>
      <c r="B227" t="s">
        <v>217</v>
      </c>
      <c r="C227" s="29">
        <v>42978</v>
      </c>
      <c r="D227" t="s">
        <v>964</v>
      </c>
      <c r="E227">
        <v>0.7</v>
      </c>
      <c r="F227" t="s">
        <v>815</v>
      </c>
      <c r="G227" t="s">
        <v>1126</v>
      </c>
      <c r="H227" t="s">
        <v>1127</v>
      </c>
      <c r="I227">
        <v>2017</v>
      </c>
      <c r="J227">
        <v>1.2E-2</v>
      </c>
    </row>
    <row r="228" spans="1:10" hidden="1" x14ac:dyDescent="0.25">
      <c r="A228" t="s">
        <v>5</v>
      </c>
      <c r="B228" t="s">
        <v>215</v>
      </c>
      <c r="C228" s="29">
        <v>42983</v>
      </c>
      <c r="D228" t="s">
        <v>584</v>
      </c>
      <c r="E228">
        <v>1.1399999999999999</v>
      </c>
      <c r="F228" t="s">
        <v>805</v>
      </c>
      <c r="G228" t="s">
        <v>69</v>
      </c>
      <c r="H228" t="s">
        <v>1130</v>
      </c>
      <c r="I228">
        <v>2017</v>
      </c>
    </row>
    <row r="229" spans="1:10" hidden="1" x14ac:dyDescent="0.25">
      <c r="A229" t="s">
        <v>4</v>
      </c>
      <c r="B229" t="s">
        <v>214</v>
      </c>
      <c r="C229" s="29">
        <v>42983</v>
      </c>
      <c r="D229" t="s">
        <v>653</v>
      </c>
      <c r="E229">
        <v>0.99</v>
      </c>
      <c r="F229" t="s">
        <v>805</v>
      </c>
      <c r="G229" t="s">
        <v>69</v>
      </c>
      <c r="I229">
        <v>2017</v>
      </c>
      <c r="J229">
        <v>3.3000000000000002E-2</v>
      </c>
    </row>
    <row r="230" spans="1:10" hidden="1" x14ac:dyDescent="0.25">
      <c r="A230" t="s">
        <v>6</v>
      </c>
      <c r="B230" t="s">
        <v>216</v>
      </c>
      <c r="C230" s="29">
        <v>42983</v>
      </c>
      <c r="D230" t="s">
        <v>587</v>
      </c>
      <c r="E230">
        <v>1.6</v>
      </c>
      <c r="F230" t="s">
        <v>805</v>
      </c>
      <c r="G230" t="s">
        <v>82</v>
      </c>
      <c r="H230" t="s">
        <v>770</v>
      </c>
      <c r="I230">
        <v>2017</v>
      </c>
      <c r="J230">
        <v>3.0000000000000001E-3</v>
      </c>
    </row>
    <row r="231" spans="1:10" x14ac:dyDescent="0.25">
      <c r="A231" t="s">
        <v>946</v>
      </c>
      <c r="B231" t="s">
        <v>217</v>
      </c>
      <c r="C231" s="29">
        <v>42983</v>
      </c>
      <c r="D231" t="s">
        <v>679</v>
      </c>
      <c r="E231">
        <v>0.68</v>
      </c>
      <c r="F231" t="s">
        <v>805</v>
      </c>
      <c r="G231" t="s">
        <v>69</v>
      </c>
      <c r="H231" t="s">
        <v>769</v>
      </c>
      <c r="I231">
        <v>2017</v>
      </c>
      <c r="J231">
        <v>1.0999999999999999E-2</v>
      </c>
    </row>
    <row r="232" spans="1:10" hidden="1" x14ac:dyDescent="0.25">
      <c r="A232" t="s">
        <v>1040</v>
      </c>
      <c r="B232" t="s">
        <v>809</v>
      </c>
      <c r="C232" s="29">
        <v>42983</v>
      </c>
      <c r="D232" t="s">
        <v>1128</v>
      </c>
      <c r="F232" t="s">
        <v>815</v>
      </c>
      <c r="G232" t="s">
        <v>1129</v>
      </c>
      <c r="I232">
        <v>2017</v>
      </c>
      <c r="J232">
        <v>0.252</v>
      </c>
    </row>
    <row r="233" spans="1:10" hidden="1" x14ac:dyDescent="0.25">
      <c r="A233" t="s">
        <v>0</v>
      </c>
      <c r="B233" t="s">
        <v>212</v>
      </c>
      <c r="C233" s="29">
        <v>42984</v>
      </c>
      <c r="D233" t="s">
        <v>1135</v>
      </c>
      <c r="E233">
        <v>0</v>
      </c>
      <c r="F233" t="s">
        <v>815</v>
      </c>
      <c r="G233" t="s">
        <v>50</v>
      </c>
      <c r="H233" t="s">
        <v>1136</v>
      </c>
      <c r="I233">
        <v>2017</v>
      </c>
    </row>
    <row r="234" spans="1:10" hidden="1" x14ac:dyDescent="0.25">
      <c r="A234" t="s">
        <v>1</v>
      </c>
      <c r="B234" t="s">
        <v>211</v>
      </c>
      <c r="C234" s="29">
        <v>42984</v>
      </c>
      <c r="D234" t="s">
        <v>612</v>
      </c>
      <c r="E234">
        <v>1.1200000000000001</v>
      </c>
      <c r="F234" t="s">
        <v>815</v>
      </c>
      <c r="G234" t="s">
        <v>56</v>
      </c>
      <c r="H234" t="s">
        <v>892</v>
      </c>
      <c r="I234">
        <v>2017</v>
      </c>
    </row>
    <row r="235" spans="1:10" hidden="1" x14ac:dyDescent="0.25">
      <c r="A235" t="s">
        <v>938</v>
      </c>
      <c r="B235" t="s">
        <v>468</v>
      </c>
      <c r="C235" s="29">
        <v>42984</v>
      </c>
      <c r="D235" t="s">
        <v>1131</v>
      </c>
      <c r="E235">
        <v>1.52</v>
      </c>
      <c r="F235" t="s">
        <v>815</v>
      </c>
      <c r="G235" t="s">
        <v>56</v>
      </c>
      <c r="H235" t="s">
        <v>771</v>
      </c>
      <c r="I235">
        <v>2017</v>
      </c>
      <c r="J235">
        <v>9.8000000000000004E-2</v>
      </c>
    </row>
    <row r="236" spans="1:10" hidden="1" x14ac:dyDescent="0.25">
      <c r="A236" t="s">
        <v>3</v>
      </c>
      <c r="B236" t="s">
        <v>213</v>
      </c>
      <c r="C236" s="29">
        <v>42984</v>
      </c>
      <c r="D236" t="s">
        <v>587</v>
      </c>
      <c r="E236">
        <v>2.12</v>
      </c>
      <c r="F236" t="s">
        <v>815</v>
      </c>
      <c r="G236" t="s">
        <v>56</v>
      </c>
      <c r="H236" t="s">
        <v>772</v>
      </c>
      <c r="I236">
        <v>2017</v>
      </c>
      <c r="J236">
        <v>9.0999999999999998E-2</v>
      </c>
    </row>
    <row r="237" spans="1:10" hidden="1" x14ac:dyDescent="0.25">
      <c r="A237" t="s">
        <v>955</v>
      </c>
      <c r="B237" t="s">
        <v>956</v>
      </c>
      <c r="C237" s="29">
        <v>42984</v>
      </c>
      <c r="D237" t="s">
        <v>1132</v>
      </c>
      <c r="E237">
        <v>-9999</v>
      </c>
      <c r="F237" t="s">
        <v>815</v>
      </c>
      <c r="G237" t="s">
        <v>1133</v>
      </c>
      <c r="I237">
        <v>2017</v>
      </c>
      <c r="J237">
        <v>1.7999999999999999E-2</v>
      </c>
    </row>
    <row r="238" spans="1:10" hidden="1" x14ac:dyDescent="0.25">
      <c r="A238" t="s">
        <v>1071</v>
      </c>
      <c r="B238" t="s">
        <v>914</v>
      </c>
      <c r="C238" s="29">
        <v>42984</v>
      </c>
      <c r="D238" t="s">
        <v>544</v>
      </c>
      <c r="F238" t="s">
        <v>815</v>
      </c>
      <c r="G238" t="s">
        <v>1134</v>
      </c>
      <c r="I238">
        <v>2017</v>
      </c>
      <c r="J238">
        <v>0.309</v>
      </c>
    </row>
    <row r="239" spans="1:10" hidden="1" x14ac:dyDescent="0.25">
      <c r="A239" t="s">
        <v>1021</v>
      </c>
      <c r="B239" t="s">
        <v>905</v>
      </c>
      <c r="C239" s="29">
        <v>42985</v>
      </c>
      <c r="D239" t="s">
        <v>534</v>
      </c>
      <c r="F239" t="s">
        <v>815</v>
      </c>
      <c r="G239" t="s">
        <v>1140</v>
      </c>
      <c r="H239" t="s">
        <v>1141</v>
      </c>
      <c r="I239">
        <v>2017</v>
      </c>
    </row>
    <row r="240" spans="1:10" hidden="1" x14ac:dyDescent="0.25">
      <c r="A240" t="s">
        <v>959</v>
      </c>
      <c r="B240" t="s">
        <v>960</v>
      </c>
      <c r="C240" s="29">
        <v>42985</v>
      </c>
      <c r="D240" t="s">
        <v>1137</v>
      </c>
      <c r="F240" t="s">
        <v>815</v>
      </c>
      <c r="G240" t="s">
        <v>1138</v>
      </c>
      <c r="H240" t="s">
        <v>1139</v>
      </c>
      <c r="I240">
        <v>2017</v>
      </c>
      <c r="J240">
        <v>1.4E-2</v>
      </c>
    </row>
    <row r="241" spans="1:12" hidden="1" x14ac:dyDescent="0.25">
      <c r="A241" t="s">
        <v>934</v>
      </c>
      <c r="B241" t="s">
        <v>853</v>
      </c>
      <c r="C241" s="29">
        <v>42985</v>
      </c>
      <c r="D241" t="s">
        <v>556</v>
      </c>
      <c r="F241" t="s">
        <v>805</v>
      </c>
      <c r="G241" t="s">
        <v>1142</v>
      </c>
      <c r="H241" t="s">
        <v>1143</v>
      </c>
      <c r="I241">
        <v>2017</v>
      </c>
      <c r="J241">
        <v>7.3999999999999996E-2</v>
      </c>
    </row>
    <row r="242" spans="1:12" hidden="1" x14ac:dyDescent="0.25">
      <c r="A242" t="s">
        <v>8</v>
      </c>
      <c r="B242" t="s">
        <v>218</v>
      </c>
      <c r="C242" s="29">
        <v>42986</v>
      </c>
      <c r="D242" t="s">
        <v>612</v>
      </c>
      <c r="E242">
        <v>1.84</v>
      </c>
      <c r="F242" t="s">
        <v>815</v>
      </c>
      <c r="G242" t="s">
        <v>104</v>
      </c>
      <c r="H242" t="s">
        <v>773</v>
      </c>
      <c r="I242">
        <v>2017</v>
      </c>
      <c r="J242">
        <v>0.252</v>
      </c>
    </row>
    <row r="243" spans="1:12" hidden="1" x14ac:dyDescent="0.25">
      <c r="A243" t="s">
        <v>9</v>
      </c>
      <c r="B243" t="s">
        <v>219</v>
      </c>
      <c r="C243" s="29">
        <v>42986</v>
      </c>
      <c r="D243" t="s">
        <v>564</v>
      </c>
      <c r="E243">
        <v>2</v>
      </c>
      <c r="F243" t="s">
        <v>815</v>
      </c>
      <c r="G243" t="s">
        <v>104</v>
      </c>
      <c r="H243" t="s">
        <v>774</v>
      </c>
      <c r="I243">
        <v>2017</v>
      </c>
      <c r="J243">
        <v>0.06</v>
      </c>
    </row>
    <row r="244" spans="1:12" hidden="1" x14ac:dyDescent="0.25">
      <c r="A244" t="s">
        <v>11</v>
      </c>
      <c r="B244" t="s">
        <v>221</v>
      </c>
      <c r="C244" s="29">
        <v>42986</v>
      </c>
      <c r="D244" t="s">
        <v>1110</v>
      </c>
      <c r="E244">
        <v>2.4</v>
      </c>
      <c r="F244" t="s">
        <v>815</v>
      </c>
      <c r="G244" t="s">
        <v>104</v>
      </c>
      <c r="H244" t="s">
        <v>775</v>
      </c>
      <c r="I244">
        <v>2017</v>
      </c>
      <c r="J244">
        <v>0.374</v>
      </c>
    </row>
    <row r="245" spans="1:12" hidden="1" x14ac:dyDescent="0.25">
      <c r="A245" t="s">
        <v>953</v>
      </c>
      <c r="B245" t="s">
        <v>220</v>
      </c>
      <c r="C245" s="29">
        <v>42986</v>
      </c>
      <c r="D245" t="s">
        <v>665</v>
      </c>
      <c r="E245">
        <v>2.6</v>
      </c>
      <c r="F245" t="s">
        <v>815</v>
      </c>
      <c r="G245" t="s">
        <v>104</v>
      </c>
      <c r="H245" t="s">
        <v>1322</v>
      </c>
      <c r="I245">
        <v>2017</v>
      </c>
      <c r="J245" s="68">
        <v>0.79</v>
      </c>
      <c r="L245" t="s">
        <v>1287</v>
      </c>
    </row>
    <row r="246" spans="1:12" hidden="1" x14ac:dyDescent="0.25">
      <c r="A246" t="s">
        <v>953</v>
      </c>
      <c r="B246" t="s">
        <v>220</v>
      </c>
      <c r="C246" s="29">
        <v>42986</v>
      </c>
      <c r="D246" t="s">
        <v>1049</v>
      </c>
      <c r="E246">
        <v>2.61</v>
      </c>
      <c r="F246" t="s">
        <v>815</v>
      </c>
      <c r="G246" t="s">
        <v>1114</v>
      </c>
      <c r="I246">
        <v>2017</v>
      </c>
      <c r="J246" s="69">
        <v>0.92900000000000005</v>
      </c>
    </row>
    <row r="247" spans="1:12" hidden="1" x14ac:dyDescent="0.25">
      <c r="A247" t="s">
        <v>975</v>
      </c>
      <c r="B247" t="s">
        <v>848</v>
      </c>
      <c r="C247" s="29">
        <v>42989</v>
      </c>
      <c r="D247" t="s">
        <v>609</v>
      </c>
      <c r="F247" t="s">
        <v>815</v>
      </c>
      <c r="G247" t="s">
        <v>1111</v>
      </c>
      <c r="H247" t="s">
        <v>1146</v>
      </c>
      <c r="I247">
        <v>2017</v>
      </c>
      <c r="J247">
        <v>4.7E-2</v>
      </c>
    </row>
    <row r="248" spans="1:12" hidden="1" x14ac:dyDescent="0.25">
      <c r="A248" t="s">
        <v>938</v>
      </c>
      <c r="B248" t="s">
        <v>468</v>
      </c>
      <c r="C248" s="29">
        <v>42989</v>
      </c>
      <c r="D248" t="s">
        <v>1144</v>
      </c>
      <c r="E248">
        <v>1.55</v>
      </c>
      <c r="F248" t="s">
        <v>815</v>
      </c>
      <c r="G248" t="s">
        <v>1111</v>
      </c>
      <c r="H248" t="s">
        <v>1145</v>
      </c>
      <c r="I248">
        <v>2017</v>
      </c>
      <c r="J248">
        <v>0.18</v>
      </c>
    </row>
    <row r="249" spans="1:12" hidden="1" x14ac:dyDescent="0.25">
      <c r="A249" t="s">
        <v>1031</v>
      </c>
      <c r="B249" t="s">
        <v>818</v>
      </c>
      <c r="C249" s="29">
        <v>42990</v>
      </c>
      <c r="D249" t="s">
        <v>536</v>
      </c>
      <c r="F249" t="s">
        <v>805</v>
      </c>
      <c r="G249" t="s">
        <v>104</v>
      </c>
      <c r="H249" t="s">
        <v>1147</v>
      </c>
      <c r="I249">
        <v>2017</v>
      </c>
      <c r="J249">
        <v>9.5000000000000001E-2</v>
      </c>
    </row>
    <row r="250" spans="1:12" hidden="1" x14ac:dyDescent="0.25">
      <c r="A250" t="s">
        <v>1027</v>
      </c>
      <c r="B250" t="s">
        <v>833</v>
      </c>
      <c r="C250" s="29">
        <v>42991</v>
      </c>
      <c r="D250" t="s">
        <v>654</v>
      </c>
      <c r="E250">
        <v>-9999</v>
      </c>
      <c r="F250" t="s">
        <v>805</v>
      </c>
      <c r="G250" t="s">
        <v>1148</v>
      </c>
      <c r="H250" t="s">
        <v>1149</v>
      </c>
      <c r="I250">
        <v>2017</v>
      </c>
      <c r="J250">
        <v>2.7E-2</v>
      </c>
    </row>
    <row r="251" spans="1:12" hidden="1" x14ac:dyDescent="0.25">
      <c r="A251" t="s">
        <v>1035</v>
      </c>
      <c r="B251" t="s">
        <v>804</v>
      </c>
      <c r="C251" s="29">
        <v>42992</v>
      </c>
      <c r="D251" t="s">
        <v>1151</v>
      </c>
      <c r="E251">
        <v>0.4</v>
      </c>
      <c r="F251" t="s">
        <v>815</v>
      </c>
      <c r="G251" t="s">
        <v>1105</v>
      </c>
      <c r="H251" t="s">
        <v>1152</v>
      </c>
      <c r="I251">
        <v>2017</v>
      </c>
    </row>
    <row r="252" spans="1:12" x14ac:dyDescent="0.25">
      <c r="A252" t="s">
        <v>946</v>
      </c>
      <c r="B252" t="s">
        <v>217</v>
      </c>
      <c r="C252" s="29">
        <v>42992</v>
      </c>
      <c r="D252" t="s">
        <v>706</v>
      </c>
      <c r="E252">
        <v>0.68</v>
      </c>
      <c r="F252" t="s">
        <v>815</v>
      </c>
      <c r="G252" t="s">
        <v>1105</v>
      </c>
      <c r="H252" t="s">
        <v>1150</v>
      </c>
      <c r="I252">
        <v>2017</v>
      </c>
      <c r="J252">
        <v>1.7000000000000001E-2</v>
      </c>
    </row>
    <row r="253" spans="1:12" hidden="1" x14ac:dyDescent="0.25">
      <c r="A253" t="s">
        <v>5</v>
      </c>
      <c r="B253" t="s">
        <v>215</v>
      </c>
      <c r="C253" s="29">
        <v>42996</v>
      </c>
      <c r="D253" t="s">
        <v>663</v>
      </c>
      <c r="E253">
        <v>-9999</v>
      </c>
      <c r="F253" t="s">
        <v>805</v>
      </c>
      <c r="G253" t="s">
        <v>43</v>
      </c>
      <c r="H253" t="s">
        <v>892</v>
      </c>
      <c r="I253">
        <v>2017</v>
      </c>
    </row>
    <row r="254" spans="1:12" hidden="1" x14ac:dyDescent="0.25">
      <c r="A254" t="s">
        <v>4</v>
      </c>
      <c r="B254" t="s">
        <v>214</v>
      </c>
      <c r="C254" s="29">
        <v>42996</v>
      </c>
      <c r="D254" t="s">
        <v>598</v>
      </c>
      <c r="E254">
        <v>0.91</v>
      </c>
      <c r="F254" t="s">
        <v>815</v>
      </c>
      <c r="G254" t="s">
        <v>43</v>
      </c>
      <c r="H254" t="s">
        <v>776</v>
      </c>
      <c r="I254">
        <v>2017</v>
      </c>
      <c r="J254">
        <v>4.8000000000000001E-2</v>
      </c>
    </row>
    <row r="255" spans="1:12" hidden="1" x14ac:dyDescent="0.25">
      <c r="A255" t="s">
        <v>6</v>
      </c>
      <c r="B255" t="s">
        <v>216</v>
      </c>
      <c r="C255" s="29">
        <v>42996</v>
      </c>
      <c r="D255" t="s">
        <v>608</v>
      </c>
      <c r="E255">
        <v>1.56</v>
      </c>
      <c r="F255" t="s">
        <v>815</v>
      </c>
      <c r="G255" t="s">
        <v>43</v>
      </c>
      <c r="H255" t="s">
        <v>777</v>
      </c>
      <c r="I255">
        <v>2017</v>
      </c>
      <c r="J255">
        <v>2E-3</v>
      </c>
    </row>
    <row r="256" spans="1:12" x14ac:dyDescent="0.25">
      <c r="A256" t="s">
        <v>946</v>
      </c>
      <c r="B256" t="s">
        <v>217</v>
      </c>
      <c r="C256" s="29">
        <v>42996</v>
      </c>
      <c r="D256" t="s">
        <v>544</v>
      </c>
      <c r="E256">
        <v>0.67</v>
      </c>
      <c r="F256" t="s">
        <v>815</v>
      </c>
      <c r="G256" t="s">
        <v>43</v>
      </c>
      <c r="H256" t="s">
        <v>778</v>
      </c>
      <c r="I256">
        <v>2017</v>
      </c>
      <c r="J256">
        <v>4.0000000000000001E-3</v>
      </c>
    </row>
    <row r="257" spans="1:10" hidden="1" x14ac:dyDescent="0.25">
      <c r="A257" t="s">
        <v>953</v>
      </c>
      <c r="B257" t="s">
        <v>220</v>
      </c>
      <c r="C257" s="29">
        <v>42996</v>
      </c>
      <c r="D257" t="s">
        <v>678</v>
      </c>
      <c r="E257">
        <v>2.58</v>
      </c>
      <c r="F257" t="s">
        <v>805</v>
      </c>
      <c r="G257" t="s">
        <v>1153</v>
      </c>
      <c r="H257" t="s">
        <v>1154</v>
      </c>
      <c r="I257">
        <v>2017</v>
      </c>
      <c r="J257">
        <v>0.56699999999999995</v>
      </c>
    </row>
    <row r="258" spans="1:10" hidden="1" x14ac:dyDescent="0.25">
      <c r="A258" t="s">
        <v>938</v>
      </c>
      <c r="B258" t="s">
        <v>468</v>
      </c>
      <c r="C258" s="29">
        <v>42997</v>
      </c>
      <c r="D258" t="s">
        <v>674</v>
      </c>
      <c r="E258">
        <v>1.56</v>
      </c>
      <c r="F258" t="s">
        <v>815</v>
      </c>
      <c r="G258" t="s">
        <v>43</v>
      </c>
      <c r="H258" t="s">
        <v>779</v>
      </c>
      <c r="I258">
        <v>2017</v>
      </c>
      <c r="J258">
        <v>0.17499999999999999</v>
      </c>
    </row>
    <row r="259" spans="1:10" hidden="1" x14ac:dyDescent="0.25">
      <c r="A259" t="s">
        <v>3</v>
      </c>
      <c r="B259" t="s">
        <v>213</v>
      </c>
      <c r="C259" s="29">
        <v>42997</v>
      </c>
      <c r="D259" t="s">
        <v>1106</v>
      </c>
      <c r="E259">
        <v>1.1399999999999999</v>
      </c>
      <c r="F259" t="s">
        <v>815</v>
      </c>
      <c r="G259" t="s">
        <v>43</v>
      </c>
      <c r="H259" t="s">
        <v>780</v>
      </c>
      <c r="I259">
        <v>2017</v>
      </c>
      <c r="J259">
        <v>0.11700000000000001</v>
      </c>
    </row>
    <row r="260" spans="1:10" hidden="1" x14ac:dyDescent="0.25">
      <c r="A260" t="s">
        <v>1040</v>
      </c>
      <c r="B260" t="s">
        <v>809</v>
      </c>
      <c r="C260" s="29">
        <v>42997</v>
      </c>
      <c r="D260" t="s">
        <v>989</v>
      </c>
      <c r="F260" t="s">
        <v>815</v>
      </c>
      <c r="G260" t="s">
        <v>999</v>
      </c>
      <c r="H260" t="s">
        <v>1155</v>
      </c>
      <c r="I260">
        <v>2017</v>
      </c>
      <c r="J260">
        <v>0.252</v>
      </c>
    </row>
    <row r="261" spans="1:10" hidden="1" x14ac:dyDescent="0.25">
      <c r="A261" t="s">
        <v>955</v>
      </c>
      <c r="B261" t="s">
        <v>956</v>
      </c>
      <c r="C261" s="29">
        <v>42998</v>
      </c>
      <c r="D261" t="s">
        <v>557</v>
      </c>
      <c r="F261" t="s">
        <v>815</v>
      </c>
      <c r="G261" t="s">
        <v>1156</v>
      </c>
      <c r="H261" t="s">
        <v>1157</v>
      </c>
      <c r="I261">
        <v>2017</v>
      </c>
      <c r="J261">
        <v>2.3E-2</v>
      </c>
    </row>
    <row r="262" spans="1:10" hidden="1" x14ac:dyDescent="0.25">
      <c r="A262" t="s">
        <v>1071</v>
      </c>
      <c r="B262" t="s">
        <v>914</v>
      </c>
      <c r="C262" s="29">
        <v>42998</v>
      </c>
      <c r="D262" t="s">
        <v>654</v>
      </c>
      <c r="F262" t="s">
        <v>815</v>
      </c>
      <c r="G262" t="s">
        <v>1158</v>
      </c>
      <c r="H262" t="s">
        <v>1157</v>
      </c>
      <c r="I262">
        <v>2017</v>
      </c>
      <c r="J262">
        <v>0.14799999999999999</v>
      </c>
    </row>
    <row r="263" spans="1:10" hidden="1" x14ac:dyDescent="0.25">
      <c r="A263" t="s">
        <v>959</v>
      </c>
      <c r="B263" t="s">
        <v>960</v>
      </c>
      <c r="C263" s="29">
        <v>42999</v>
      </c>
      <c r="D263" t="s">
        <v>608</v>
      </c>
      <c r="F263" t="s">
        <v>805</v>
      </c>
      <c r="G263" t="s">
        <v>1159</v>
      </c>
      <c r="H263" t="s">
        <v>1160</v>
      </c>
      <c r="I263">
        <v>2017</v>
      </c>
    </row>
    <row r="264" spans="1:10" hidden="1" x14ac:dyDescent="0.25">
      <c r="A264" t="s">
        <v>8</v>
      </c>
      <c r="B264" t="s">
        <v>218</v>
      </c>
      <c r="C264" s="29">
        <v>42999</v>
      </c>
      <c r="D264" t="s">
        <v>1161</v>
      </c>
      <c r="E264">
        <v>1.78</v>
      </c>
      <c r="F264" t="s">
        <v>815</v>
      </c>
      <c r="G264" t="s">
        <v>84</v>
      </c>
      <c r="H264" t="s">
        <v>781</v>
      </c>
      <c r="I264">
        <v>2017</v>
      </c>
      <c r="J264">
        <v>5.8999999999999997E-2</v>
      </c>
    </row>
    <row r="265" spans="1:10" s="62" customFormat="1" hidden="1" x14ac:dyDescent="0.25">
      <c r="A265" s="62" t="s">
        <v>9</v>
      </c>
      <c r="B265" s="62" t="s">
        <v>219</v>
      </c>
      <c r="C265" s="63">
        <v>42999</v>
      </c>
      <c r="D265" s="62" t="s">
        <v>1162</v>
      </c>
      <c r="E265" s="62">
        <v>1.97</v>
      </c>
      <c r="F265" s="62" t="s">
        <v>815</v>
      </c>
      <c r="G265" s="62" t="s">
        <v>84</v>
      </c>
      <c r="H265" s="62" t="s">
        <v>782</v>
      </c>
      <c r="I265" s="62">
        <v>2017</v>
      </c>
      <c r="J265" s="62">
        <v>2E-3</v>
      </c>
    </row>
    <row r="266" spans="1:10" s="62" customFormat="1" hidden="1" x14ac:dyDescent="0.25">
      <c r="A266" s="62" t="s">
        <v>953</v>
      </c>
      <c r="B266" s="62" t="s">
        <v>220</v>
      </c>
      <c r="C266" s="63">
        <v>42999</v>
      </c>
      <c r="D266" s="62" t="s">
        <v>990</v>
      </c>
      <c r="E266" s="62">
        <v>1.58</v>
      </c>
      <c r="F266" s="62" t="s">
        <v>815</v>
      </c>
      <c r="G266" s="62" t="s">
        <v>84</v>
      </c>
      <c r="H266" s="62" t="s">
        <v>783</v>
      </c>
      <c r="I266" s="62">
        <v>2017</v>
      </c>
      <c r="J266" s="62">
        <v>0.47799999999999998</v>
      </c>
    </row>
    <row r="267" spans="1:10" hidden="1" x14ac:dyDescent="0.25">
      <c r="A267" t="s">
        <v>11</v>
      </c>
      <c r="B267" t="s">
        <v>221</v>
      </c>
      <c r="C267" s="29">
        <v>42999</v>
      </c>
      <c r="D267" t="s">
        <v>575</v>
      </c>
      <c r="E267">
        <v>2.48</v>
      </c>
      <c r="F267" t="s">
        <v>815</v>
      </c>
      <c r="G267" t="s">
        <v>84</v>
      </c>
      <c r="H267" t="s">
        <v>784</v>
      </c>
      <c r="I267">
        <v>2017</v>
      </c>
      <c r="J267">
        <v>0.51900000000000002</v>
      </c>
    </row>
    <row r="268" spans="1:10" hidden="1" x14ac:dyDescent="0.25">
      <c r="A268" t="s">
        <v>975</v>
      </c>
      <c r="B268" t="s">
        <v>848</v>
      </c>
      <c r="C268" s="29">
        <v>43003</v>
      </c>
      <c r="D268" t="s">
        <v>1166</v>
      </c>
      <c r="E268">
        <v>-9999</v>
      </c>
      <c r="F268" t="s">
        <v>815</v>
      </c>
      <c r="G268" t="s">
        <v>1164</v>
      </c>
      <c r="H268" t="s">
        <v>1167</v>
      </c>
      <c r="I268">
        <v>2017</v>
      </c>
      <c r="J268">
        <v>2.4E-2</v>
      </c>
    </row>
    <row r="269" spans="1:10" hidden="1" x14ac:dyDescent="0.25">
      <c r="A269" t="s">
        <v>938</v>
      </c>
      <c r="B269" t="s">
        <v>468</v>
      </c>
      <c r="C269" s="29">
        <v>43003</v>
      </c>
      <c r="D269" t="s">
        <v>1163</v>
      </c>
      <c r="E269">
        <v>1.54</v>
      </c>
      <c r="F269" t="s">
        <v>815</v>
      </c>
      <c r="G269" t="s">
        <v>1164</v>
      </c>
      <c r="H269" t="s">
        <v>1165</v>
      </c>
      <c r="I269">
        <v>2017</v>
      </c>
      <c r="J269">
        <v>0.127</v>
      </c>
    </row>
    <row r="270" spans="1:10" hidden="1" x14ac:dyDescent="0.25">
      <c r="A270" t="s">
        <v>1031</v>
      </c>
      <c r="B270" t="s">
        <v>818</v>
      </c>
      <c r="C270" s="29">
        <v>43004</v>
      </c>
      <c r="D270" t="s">
        <v>609</v>
      </c>
      <c r="E270">
        <v>0</v>
      </c>
      <c r="F270" t="s">
        <v>815</v>
      </c>
      <c r="G270" t="s">
        <v>1129</v>
      </c>
      <c r="H270" t="s">
        <v>1168</v>
      </c>
      <c r="I270">
        <v>2017</v>
      </c>
      <c r="J270">
        <v>0.10299999999999999</v>
      </c>
    </row>
    <row r="271" spans="1:10" hidden="1" x14ac:dyDescent="0.25">
      <c r="A271" t="s">
        <v>1027</v>
      </c>
      <c r="B271" t="s">
        <v>833</v>
      </c>
      <c r="C271" s="29">
        <v>43005</v>
      </c>
      <c r="D271" t="s">
        <v>681</v>
      </c>
      <c r="E271">
        <v>-9999</v>
      </c>
      <c r="F271" t="s">
        <v>815</v>
      </c>
      <c r="G271" t="s">
        <v>1169</v>
      </c>
      <c r="H271" t="s">
        <v>1170</v>
      </c>
      <c r="I271">
        <v>2017</v>
      </c>
      <c r="J271">
        <v>8.0000000000000002E-3</v>
      </c>
    </row>
    <row r="272" spans="1:10" x14ac:dyDescent="0.25">
      <c r="A272" t="s">
        <v>946</v>
      </c>
      <c r="B272" t="s">
        <v>217</v>
      </c>
      <c r="C272" s="29">
        <v>43006</v>
      </c>
      <c r="D272" t="s">
        <v>1171</v>
      </c>
      <c r="E272">
        <v>0.66</v>
      </c>
      <c r="F272" t="s">
        <v>815</v>
      </c>
      <c r="G272" t="s">
        <v>1105</v>
      </c>
      <c r="H272" t="s">
        <v>1172</v>
      </c>
      <c r="I272">
        <v>2017</v>
      </c>
      <c r="J272">
        <v>4.0000000000000001E-3</v>
      </c>
    </row>
    <row r="273" spans="1:12" hidden="1" x14ac:dyDescent="0.25">
      <c r="A273" t="s">
        <v>938</v>
      </c>
      <c r="B273" t="s">
        <v>468</v>
      </c>
      <c r="C273" s="29">
        <v>43010</v>
      </c>
      <c r="D273" t="s">
        <v>687</v>
      </c>
      <c r="E273">
        <v>1.53</v>
      </c>
      <c r="F273" t="s">
        <v>815</v>
      </c>
      <c r="G273" t="s">
        <v>43</v>
      </c>
      <c r="H273" t="s">
        <v>785</v>
      </c>
      <c r="I273">
        <v>2017</v>
      </c>
      <c r="J273">
        <v>7.2999999999999995E-2</v>
      </c>
    </row>
    <row r="274" spans="1:12" hidden="1" x14ac:dyDescent="0.25">
      <c r="A274" t="s">
        <v>3</v>
      </c>
      <c r="B274" t="s">
        <v>213</v>
      </c>
      <c r="C274" s="29">
        <v>43010</v>
      </c>
      <c r="D274" t="s">
        <v>606</v>
      </c>
      <c r="E274">
        <v>2.12</v>
      </c>
      <c r="F274" t="s">
        <v>815</v>
      </c>
      <c r="G274" t="s">
        <v>43</v>
      </c>
      <c r="H274" t="s">
        <v>786</v>
      </c>
      <c r="I274">
        <v>2017</v>
      </c>
      <c r="J274">
        <v>0.09</v>
      </c>
    </row>
    <row r="275" spans="1:12" hidden="1" x14ac:dyDescent="0.25">
      <c r="A275" t="s">
        <v>4</v>
      </c>
      <c r="B275" t="s">
        <v>214</v>
      </c>
      <c r="C275" s="29">
        <v>43010</v>
      </c>
      <c r="D275" t="s">
        <v>692</v>
      </c>
      <c r="E275">
        <v>0.95</v>
      </c>
      <c r="F275" t="s">
        <v>815</v>
      </c>
      <c r="G275" t="s">
        <v>1174</v>
      </c>
      <c r="H275" t="s">
        <v>787</v>
      </c>
      <c r="I275">
        <v>2017</v>
      </c>
      <c r="J275">
        <v>9.0999999999999998E-2</v>
      </c>
    </row>
    <row r="276" spans="1:12" hidden="1" x14ac:dyDescent="0.25">
      <c r="A276" t="s">
        <v>5</v>
      </c>
      <c r="B276" t="s">
        <v>215</v>
      </c>
      <c r="C276" s="29">
        <v>43010</v>
      </c>
      <c r="D276" t="s">
        <v>527</v>
      </c>
      <c r="E276">
        <v>1.59</v>
      </c>
      <c r="F276" t="s">
        <v>815</v>
      </c>
      <c r="G276" t="s">
        <v>43</v>
      </c>
      <c r="H276" t="s">
        <v>788</v>
      </c>
      <c r="I276">
        <v>2017</v>
      </c>
      <c r="J276">
        <v>0.122</v>
      </c>
    </row>
    <row r="277" spans="1:12" hidden="1" x14ac:dyDescent="0.25">
      <c r="A277" t="s">
        <v>6</v>
      </c>
      <c r="B277" t="s">
        <v>216</v>
      </c>
      <c r="C277" s="29">
        <v>43010</v>
      </c>
      <c r="D277" t="s">
        <v>597</v>
      </c>
      <c r="E277">
        <v>1.7</v>
      </c>
      <c r="F277" t="s">
        <v>815</v>
      </c>
      <c r="G277" t="s">
        <v>43</v>
      </c>
      <c r="H277" t="s">
        <v>789</v>
      </c>
      <c r="I277">
        <v>2017</v>
      </c>
      <c r="J277">
        <v>7.6999999999999999E-2</v>
      </c>
    </row>
    <row r="278" spans="1:12" x14ac:dyDescent="0.25">
      <c r="A278" t="s">
        <v>946</v>
      </c>
      <c r="B278" t="s">
        <v>217</v>
      </c>
      <c r="C278" s="29">
        <v>43010</v>
      </c>
      <c r="D278" t="s">
        <v>1173</v>
      </c>
      <c r="E278">
        <v>0.73</v>
      </c>
      <c r="F278" t="s">
        <v>815</v>
      </c>
      <c r="G278" t="s">
        <v>43</v>
      </c>
      <c r="H278" t="s">
        <v>790</v>
      </c>
      <c r="I278">
        <v>2017</v>
      </c>
      <c r="J278">
        <v>5.7000000000000002E-2</v>
      </c>
    </row>
    <row r="279" spans="1:12" hidden="1" x14ac:dyDescent="0.25">
      <c r="A279" t="s">
        <v>9</v>
      </c>
      <c r="B279" t="s">
        <v>219</v>
      </c>
      <c r="C279" s="29">
        <v>43011</v>
      </c>
      <c r="D279" t="s">
        <v>1106</v>
      </c>
      <c r="E279">
        <v>-9999</v>
      </c>
      <c r="F279" t="s">
        <v>815</v>
      </c>
      <c r="G279" t="s">
        <v>43</v>
      </c>
      <c r="H279" t="s">
        <v>1179</v>
      </c>
      <c r="I279">
        <v>2017</v>
      </c>
    </row>
    <row r="280" spans="1:12" hidden="1" x14ac:dyDescent="0.25">
      <c r="A280" t="s">
        <v>8</v>
      </c>
      <c r="B280" t="s">
        <v>218</v>
      </c>
      <c r="C280" s="29">
        <v>43011</v>
      </c>
      <c r="D280" t="s">
        <v>619</v>
      </c>
      <c r="E280">
        <v>1.76</v>
      </c>
      <c r="F280" t="s">
        <v>815</v>
      </c>
      <c r="G280" t="s">
        <v>1326</v>
      </c>
      <c r="H280" t="s">
        <v>1323</v>
      </c>
      <c r="I280">
        <v>2017</v>
      </c>
      <c r="J280">
        <v>5.2999999999999999E-2</v>
      </c>
    </row>
    <row r="281" spans="1:12" hidden="1" x14ac:dyDescent="0.25">
      <c r="A281" t="s">
        <v>1040</v>
      </c>
      <c r="B281" t="s">
        <v>809</v>
      </c>
      <c r="C281" s="29">
        <v>43011</v>
      </c>
      <c r="D281" t="s">
        <v>631</v>
      </c>
      <c r="F281" t="s">
        <v>815</v>
      </c>
      <c r="G281" t="s">
        <v>1175</v>
      </c>
      <c r="H281" t="s">
        <v>1176</v>
      </c>
      <c r="I281">
        <v>2017</v>
      </c>
      <c r="J281">
        <v>0.152</v>
      </c>
    </row>
    <row r="282" spans="1:12" hidden="1" x14ac:dyDescent="0.25">
      <c r="A282" t="s">
        <v>11</v>
      </c>
      <c r="B282" t="s">
        <v>221</v>
      </c>
      <c r="C282" s="29">
        <v>43011</v>
      </c>
      <c r="D282" t="s">
        <v>601</v>
      </c>
      <c r="E282">
        <v>2.4300000000000002</v>
      </c>
      <c r="F282" t="s">
        <v>805</v>
      </c>
      <c r="G282" t="s">
        <v>43</v>
      </c>
      <c r="H282" t="s">
        <v>792</v>
      </c>
      <c r="I282">
        <v>2017</v>
      </c>
      <c r="J282">
        <v>0.34799999999999998</v>
      </c>
    </row>
    <row r="283" spans="1:12" hidden="1" x14ac:dyDescent="0.25">
      <c r="A283" t="s">
        <v>953</v>
      </c>
      <c r="B283" t="s">
        <v>220</v>
      </c>
      <c r="C283" s="29">
        <v>43011</v>
      </c>
      <c r="D283" t="s">
        <v>650</v>
      </c>
      <c r="E283">
        <v>2.6</v>
      </c>
      <c r="F283" t="s">
        <v>805</v>
      </c>
      <c r="G283" t="s">
        <v>43</v>
      </c>
      <c r="H283" t="s">
        <v>1324</v>
      </c>
      <c r="I283">
        <v>2017</v>
      </c>
      <c r="J283" s="68">
        <v>0.41</v>
      </c>
      <c r="L283" t="s">
        <v>1287</v>
      </c>
    </row>
    <row r="284" spans="1:12" hidden="1" x14ac:dyDescent="0.25">
      <c r="A284" t="s">
        <v>953</v>
      </c>
      <c r="B284" t="s">
        <v>220</v>
      </c>
      <c r="C284" s="29">
        <v>43011</v>
      </c>
      <c r="D284" t="s">
        <v>1177</v>
      </c>
      <c r="E284">
        <v>2.6</v>
      </c>
      <c r="F284" t="s">
        <v>815</v>
      </c>
      <c r="G284" t="s">
        <v>1178</v>
      </c>
      <c r="H284" t="s">
        <v>791</v>
      </c>
      <c r="I284">
        <v>2017</v>
      </c>
      <c r="J284" s="69">
        <v>0.48099999999999998</v>
      </c>
    </row>
    <row r="285" spans="1:12" hidden="1" x14ac:dyDescent="0.25">
      <c r="A285" t="s">
        <v>955</v>
      </c>
      <c r="B285" t="s">
        <v>956</v>
      </c>
      <c r="C285" s="29">
        <v>43012</v>
      </c>
      <c r="D285" t="s">
        <v>695</v>
      </c>
      <c r="F285" t="s">
        <v>815</v>
      </c>
      <c r="G285" t="s">
        <v>1180</v>
      </c>
      <c r="H285" t="s">
        <v>1181</v>
      </c>
      <c r="I285">
        <v>2017</v>
      </c>
      <c r="J285">
        <v>0</v>
      </c>
    </row>
    <row r="286" spans="1:12" hidden="1" x14ac:dyDescent="0.25">
      <c r="A286" t="s">
        <v>1071</v>
      </c>
      <c r="B286" t="s">
        <v>914</v>
      </c>
      <c r="C286" s="29">
        <v>43012</v>
      </c>
      <c r="D286" t="s">
        <v>590</v>
      </c>
      <c r="F286" t="s">
        <v>815</v>
      </c>
      <c r="G286" t="s">
        <v>1180</v>
      </c>
      <c r="H286" t="s">
        <v>1182</v>
      </c>
      <c r="I286">
        <v>2017</v>
      </c>
      <c r="J286">
        <v>6.8000000000000005E-2</v>
      </c>
    </row>
    <row r="287" spans="1:12" hidden="1" x14ac:dyDescent="0.25">
      <c r="A287" t="s">
        <v>1118</v>
      </c>
      <c r="B287" t="s">
        <v>853</v>
      </c>
      <c r="C287" s="29">
        <v>43013</v>
      </c>
      <c r="D287" t="s">
        <v>660</v>
      </c>
      <c r="E287">
        <v>-9999</v>
      </c>
      <c r="F287" t="s">
        <v>815</v>
      </c>
      <c r="G287" t="s">
        <v>1183</v>
      </c>
      <c r="H287" t="s">
        <v>1184</v>
      </c>
      <c r="I287">
        <v>2017</v>
      </c>
      <c r="J287">
        <v>5.7000000000000002E-2</v>
      </c>
    </row>
    <row r="288" spans="1:12" x14ac:dyDescent="0.25">
      <c r="A288" t="s">
        <v>946</v>
      </c>
      <c r="B288" t="s">
        <v>217</v>
      </c>
      <c r="C288" s="29">
        <v>43024</v>
      </c>
      <c r="D288" t="s">
        <v>1185</v>
      </c>
      <c r="E288">
        <v>0.61</v>
      </c>
      <c r="F288" t="s">
        <v>805</v>
      </c>
      <c r="G288" t="s">
        <v>43</v>
      </c>
      <c r="H288" t="s">
        <v>1186</v>
      </c>
      <c r="I288">
        <v>2017</v>
      </c>
    </row>
    <row r="289" spans="1:10" hidden="1" x14ac:dyDescent="0.25">
      <c r="A289" t="s">
        <v>5</v>
      </c>
      <c r="B289" t="s">
        <v>215</v>
      </c>
      <c r="C289" s="29">
        <v>43024</v>
      </c>
      <c r="D289" t="s">
        <v>550</v>
      </c>
      <c r="E289">
        <v>1.1200000000000001</v>
      </c>
      <c r="F289" t="s">
        <v>805</v>
      </c>
      <c r="G289" t="s">
        <v>43</v>
      </c>
      <c r="H289" t="s">
        <v>892</v>
      </c>
      <c r="I289">
        <v>2017</v>
      </c>
    </row>
    <row r="290" spans="1:10" hidden="1" x14ac:dyDescent="0.25">
      <c r="A290" t="s">
        <v>6</v>
      </c>
      <c r="B290" t="s">
        <v>216</v>
      </c>
      <c r="C290" s="29">
        <v>43024</v>
      </c>
      <c r="D290" t="s">
        <v>1063</v>
      </c>
      <c r="E290">
        <v>1.36</v>
      </c>
      <c r="F290" t="s">
        <v>805</v>
      </c>
      <c r="G290" t="s">
        <v>43</v>
      </c>
      <c r="H290" t="s">
        <v>892</v>
      </c>
      <c r="I290">
        <v>2017</v>
      </c>
    </row>
    <row r="291" spans="1:10" hidden="1" x14ac:dyDescent="0.25">
      <c r="A291" t="s">
        <v>938</v>
      </c>
      <c r="B291" t="s">
        <v>468</v>
      </c>
      <c r="C291" s="29">
        <v>43024</v>
      </c>
      <c r="D291" t="s">
        <v>660</v>
      </c>
      <c r="E291">
        <v>1.41</v>
      </c>
      <c r="F291" t="s">
        <v>815</v>
      </c>
      <c r="G291" t="s">
        <v>43</v>
      </c>
      <c r="H291" t="s">
        <v>793</v>
      </c>
      <c r="I291">
        <v>2017</v>
      </c>
      <c r="J291">
        <v>4.2000000000000003E-2</v>
      </c>
    </row>
    <row r="292" spans="1:10" hidden="1" x14ac:dyDescent="0.25">
      <c r="A292" t="s">
        <v>3</v>
      </c>
      <c r="B292" t="s">
        <v>213</v>
      </c>
      <c r="C292" s="29">
        <v>43024</v>
      </c>
      <c r="D292" t="s">
        <v>597</v>
      </c>
      <c r="E292">
        <v>2.09</v>
      </c>
      <c r="F292" t="s">
        <v>815</v>
      </c>
      <c r="G292" t="s">
        <v>43</v>
      </c>
      <c r="H292" t="s">
        <v>794</v>
      </c>
      <c r="I292">
        <v>2017</v>
      </c>
      <c r="J292">
        <v>4.3999999999999997E-2</v>
      </c>
    </row>
    <row r="293" spans="1:10" hidden="1" x14ac:dyDescent="0.25">
      <c r="A293" t="s">
        <v>4</v>
      </c>
      <c r="B293" t="s">
        <v>214</v>
      </c>
      <c r="C293" s="29">
        <v>43024</v>
      </c>
      <c r="D293" t="s">
        <v>705</v>
      </c>
      <c r="E293">
        <v>0.9</v>
      </c>
      <c r="F293" t="s">
        <v>815</v>
      </c>
      <c r="G293" t="s">
        <v>43</v>
      </c>
      <c r="H293" t="s">
        <v>795</v>
      </c>
      <c r="I293">
        <v>2017</v>
      </c>
      <c r="J293">
        <v>1.9E-2</v>
      </c>
    </row>
    <row r="294" spans="1:10" hidden="1" x14ac:dyDescent="0.25">
      <c r="A294" t="s">
        <v>953</v>
      </c>
      <c r="B294" t="s">
        <v>220</v>
      </c>
      <c r="C294" s="29">
        <v>43024</v>
      </c>
      <c r="D294" t="s">
        <v>1177</v>
      </c>
      <c r="E294">
        <v>2.6</v>
      </c>
      <c r="F294" t="s">
        <v>805</v>
      </c>
      <c r="G294" t="s">
        <v>1187</v>
      </c>
      <c r="H294" t="s">
        <v>1188</v>
      </c>
      <c r="I294">
        <v>2017</v>
      </c>
      <c r="J294">
        <v>0.38800000000000001</v>
      </c>
    </row>
    <row r="295" spans="1:10" hidden="1" x14ac:dyDescent="0.25">
      <c r="A295" t="s">
        <v>1027</v>
      </c>
      <c r="B295" t="s">
        <v>833</v>
      </c>
      <c r="C295" s="29">
        <v>43025</v>
      </c>
      <c r="D295" t="s">
        <v>626</v>
      </c>
      <c r="E295">
        <v>-9999</v>
      </c>
      <c r="F295" t="s">
        <v>805</v>
      </c>
      <c r="G295" t="s">
        <v>43</v>
      </c>
      <c r="H295" t="s">
        <v>892</v>
      </c>
      <c r="I295">
        <v>2017</v>
      </c>
    </row>
    <row r="296" spans="1:10" x14ac:dyDescent="0.25">
      <c r="A296" t="s">
        <v>946</v>
      </c>
      <c r="B296" t="s">
        <v>217</v>
      </c>
      <c r="C296" s="29">
        <v>43025</v>
      </c>
      <c r="D296" t="s">
        <v>1189</v>
      </c>
      <c r="E296">
        <v>-9999</v>
      </c>
      <c r="F296" t="s">
        <v>805</v>
      </c>
      <c r="G296" t="s">
        <v>43</v>
      </c>
      <c r="H296" t="s">
        <v>892</v>
      </c>
      <c r="I296">
        <v>2017</v>
      </c>
    </row>
    <row r="297" spans="1:10" hidden="1" x14ac:dyDescent="0.25">
      <c r="A297" t="s">
        <v>1035</v>
      </c>
      <c r="B297" t="s">
        <v>804</v>
      </c>
      <c r="C297" s="29">
        <v>43025</v>
      </c>
      <c r="D297" t="s">
        <v>1193</v>
      </c>
      <c r="E297">
        <v>1.28</v>
      </c>
      <c r="F297" t="s">
        <v>815</v>
      </c>
      <c r="G297" t="s">
        <v>43</v>
      </c>
      <c r="H297" t="s">
        <v>1194</v>
      </c>
      <c r="I297">
        <v>2017</v>
      </c>
      <c r="J297">
        <v>6.0999999999999999E-2</v>
      </c>
    </row>
    <row r="298" spans="1:10" hidden="1" x14ac:dyDescent="0.25">
      <c r="A298" t="s">
        <v>1040</v>
      </c>
      <c r="B298" t="s">
        <v>809</v>
      </c>
      <c r="C298" s="29">
        <v>43025</v>
      </c>
      <c r="D298" t="s">
        <v>1190</v>
      </c>
      <c r="F298" t="s">
        <v>815</v>
      </c>
      <c r="G298" t="s">
        <v>1191</v>
      </c>
      <c r="H298" t="s">
        <v>1192</v>
      </c>
      <c r="I298">
        <v>2017</v>
      </c>
      <c r="J298">
        <v>0.247</v>
      </c>
    </row>
    <row r="299" spans="1:10" hidden="1" x14ac:dyDescent="0.25">
      <c r="A299" t="s">
        <v>975</v>
      </c>
      <c r="B299" t="s">
        <v>848</v>
      </c>
      <c r="C299" s="29">
        <v>43026</v>
      </c>
      <c r="D299" t="s">
        <v>989</v>
      </c>
      <c r="E299">
        <v>-9999</v>
      </c>
      <c r="F299" t="s">
        <v>805</v>
      </c>
      <c r="G299" t="s">
        <v>1196</v>
      </c>
      <c r="H299" t="s">
        <v>892</v>
      </c>
      <c r="I299">
        <v>2017</v>
      </c>
    </row>
    <row r="300" spans="1:10" hidden="1" x14ac:dyDescent="0.25">
      <c r="A300" t="s">
        <v>938</v>
      </c>
      <c r="B300" t="s">
        <v>468</v>
      </c>
      <c r="C300" s="29">
        <v>43026</v>
      </c>
      <c r="D300" t="s">
        <v>1195</v>
      </c>
      <c r="E300">
        <v>-9999</v>
      </c>
      <c r="F300" t="s">
        <v>805</v>
      </c>
      <c r="G300" t="s">
        <v>1196</v>
      </c>
      <c r="H300" t="s">
        <v>1197</v>
      </c>
      <c r="I300">
        <v>2017</v>
      </c>
      <c r="J300">
        <v>4.8000000000000001E-2</v>
      </c>
    </row>
    <row r="301" spans="1:10" hidden="1" x14ac:dyDescent="0.25">
      <c r="A301" t="s">
        <v>1031</v>
      </c>
      <c r="B301" t="s">
        <v>818</v>
      </c>
      <c r="C301" s="29">
        <v>43026</v>
      </c>
      <c r="D301" t="s">
        <v>1198</v>
      </c>
      <c r="E301">
        <v>1.8</v>
      </c>
      <c r="F301" t="s">
        <v>805</v>
      </c>
      <c r="G301" t="s">
        <v>1196</v>
      </c>
      <c r="H301" t="s">
        <v>1199</v>
      </c>
      <c r="I301">
        <v>2017</v>
      </c>
      <c r="J301">
        <v>6.2E-2</v>
      </c>
    </row>
    <row r="302" spans="1:10" hidden="1" x14ac:dyDescent="0.25">
      <c r="A302" t="s">
        <v>9</v>
      </c>
      <c r="B302" t="s">
        <v>219</v>
      </c>
      <c r="C302" s="29">
        <v>43027</v>
      </c>
      <c r="D302" t="s">
        <v>710</v>
      </c>
      <c r="E302">
        <v>1.88</v>
      </c>
      <c r="F302" t="s">
        <v>805</v>
      </c>
      <c r="G302" t="s">
        <v>131</v>
      </c>
      <c r="H302" t="s">
        <v>892</v>
      </c>
      <c r="I302">
        <v>2017</v>
      </c>
    </row>
    <row r="303" spans="1:10" hidden="1" x14ac:dyDescent="0.25">
      <c r="A303" t="s">
        <v>8</v>
      </c>
      <c r="B303" t="s">
        <v>218</v>
      </c>
      <c r="C303" s="29">
        <v>43027</v>
      </c>
      <c r="D303" t="s">
        <v>583</v>
      </c>
      <c r="E303">
        <v>1.59</v>
      </c>
      <c r="F303" t="s">
        <v>805</v>
      </c>
      <c r="G303" t="s">
        <v>131</v>
      </c>
      <c r="H303" t="s">
        <v>796</v>
      </c>
      <c r="I303">
        <v>2017</v>
      </c>
      <c r="J303">
        <v>4.9000000000000002E-2</v>
      </c>
    </row>
    <row r="304" spans="1:10" hidden="1" x14ac:dyDescent="0.25">
      <c r="A304" t="s">
        <v>11</v>
      </c>
      <c r="B304" t="s">
        <v>221</v>
      </c>
      <c r="C304" s="29">
        <v>43027</v>
      </c>
      <c r="D304" t="s">
        <v>1195</v>
      </c>
      <c r="E304">
        <v>0.5</v>
      </c>
      <c r="F304" t="s">
        <v>805</v>
      </c>
      <c r="G304" t="s">
        <v>129</v>
      </c>
      <c r="H304" t="s">
        <v>798</v>
      </c>
      <c r="I304">
        <v>2017</v>
      </c>
      <c r="J304">
        <v>7.5999999999999998E-2</v>
      </c>
    </row>
    <row r="305" spans="1:11" hidden="1" x14ac:dyDescent="0.25">
      <c r="A305" t="s">
        <v>953</v>
      </c>
      <c r="B305" t="s">
        <v>220</v>
      </c>
      <c r="C305" s="29">
        <v>43027</v>
      </c>
      <c r="D305" t="s">
        <v>1200</v>
      </c>
      <c r="E305">
        <v>2.61</v>
      </c>
      <c r="F305" t="s">
        <v>805</v>
      </c>
      <c r="G305" t="s">
        <v>1201</v>
      </c>
      <c r="H305" t="s">
        <v>797</v>
      </c>
      <c r="I305">
        <v>2017</v>
      </c>
      <c r="J305">
        <v>0.48</v>
      </c>
    </row>
    <row r="306" spans="1:11" hidden="1" x14ac:dyDescent="0.25">
      <c r="A306" t="s">
        <v>1118</v>
      </c>
      <c r="B306" t="s">
        <v>853</v>
      </c>
      <c r="C306" s="29">
        <v>43027</v>
      </c>
      <c r="D306" t="s">
        <v>976</v>
      </c>
      <c r="E306">
        <v>-9999</v>
      </c>
      <c r="F306" t="s">
        <v>815</v>
      </c>
      <c r="G306" t="s">
        <v>1202</v>
      </c>
      <c r="I306">
        <v>2017</v>
      </c>
      <c r="J306">
        <v>2.7E-2</v>
      </c>
    </row>
    <row r="307" spans="1:11" hidden="1" x14ac:dyDescent="0.25">
      <c r="A307" t="s">
        <v>1118</v>
      </c>
      <c r="B307" t="s">
        <v>853</v>
      </c>
      <c r="C307" s="29">
        <v>43027</v>
      </c>
      <c r="D307" t="s">
        <v>1203</v>
      </c>
      <c r="E307">
        <v>-9999</v>
      </c>
      <c r="F307" t="s">
        <v>815</v>
      </c>
      <c r="G307" t="s">
        <v>1204</v>
      </c>
      <c r="I307">
        <v>2017</v>
      </c>
      <c r="J307">
        <v>7.2999999999999995E-2</v>
      </c>
    </row>
    <row r="308" spans="1:11" hidden="1" x14ac:dyDescent="0.25">
      <c r="A308" t="s">
        <v>2</v>
      </c>
      <c r="B308" t="s">
        <v>468</v>
      </c>
      <c r="C308" s="29">
        <v>43038</v>
      </c>
      <c r="D308" t="s">
        <v>1203</v>
      </c>
      <c r="F308" t="s">
        <v>815</v>
      </c>
      <c r="G308" t="s">
        <v>1207</v>
      </c>
      <c r="H308" t="s">
        <v>1208</v>
      </c>
      <c r="I308">
        <v>2017</v>
      </c>
      <c r="J308">
        <v>0.13400000000000001</v>
      </c>
    </row>
    <row r="309" spans="1:11" hidden="1" x14ac:dyDescent="0.25">
      <c r="A309" t="s">
        <v>1031</v>
      </c>
      <c r="B309" t="s">
        <v>818</v>
      </c>
      <c r="C309" s="29">
        <v>43038</v>
      </c>
      <c r="D309" t="s">
        <v>588</v>
      </c>
      <c r="E309">
        <v>1.86</v>
      </c>
      <c r="F309" t="s">
        <v>815</v>
      </c>
      <c r="G309" t="s">
        <v>1205</v>
      </c>
      <c r="H309" t="s">
        <v>1206</v>
      </c>
      <c r="I309">
        <v>2017</v>
      </c>
      <c r="J309">
        <v>7.0000000000000007E-2</v>
      </c>
    </row>
    <row r="310" spans="1:11" hidden="1" x14ac:dyDescent="0.25">
      <c r="A310" t="s">
        <v>975</v>
      </c>
      <c r="B310" t="s">
        <v>848</v>
      </c>
      <c r="C310" s="29">
        <v>43038</v>
      </c>
      <c r="D310" t="s">
        <v>1209</v>
      </c>
      <c r="F310" t="s">
        <v>815</v>
      </c>
      <c r="G310" t="s">
        <v>1205</v>
      </c>
      <c r="H310" t="s">
        <v>1210</v>
      </c>
      <c r="I310">
        <v>2017</v>
      </c>
      <c r="J310">
        <v>2.5999999999999999E-2</v>
      </c>
    </row>
    <row r="311" spans="1:11" hidden="1" x14ac:dyDescent="0.25">
      <c r="A311" t="s">
        <v>6</v>
      </c>
      <c r="B311" t="s">
        <v>216</v>
      </c>
      <c r="C311" s="29">
        <v>43039</v>
      </c>
      <c r="D311" t="s">
        <v>1211</v>
      </c>
      <c r="E311">
        <v>-9999</v>
      </c>
      <c r="F311" t="s">
        <v>815</v>
      </c>
      <c r="G311" t="s">
        <v>1212</v>
      </c>
      <c r="I311">
        <v>2017</v>
      </c>
      <c r="J311">
        <v>5.0000000000000001E-3</v>
      </c>
    </row>
    <row r="312" spans="1:11" hidden="1" x14ac:dyDescent="0.25">
      <c r="A312" t="s">
        <v>1035</v>
      </c>
      <c r="B312" t="s">
        <v>804</v>
      </c>
      <c r="C312" s="29">
        <v>43039</v>
      </c>
      <c r="D312" t="s">
        <v>639</v>
      </c>
      <c r="E312">
        <v>1.42</v>
      </c>
      <c r="F312" t="s">
        <v>805</v>
      </c>
      <c r="G312" t="s">
        <v>1213</v>
      </c>
      <c r="H312" t="s">
        <v>1214</v>
      </c>
      <c r="I312">
        <v>2017</v>
      </c>
      <c r="J312">
        <v>6.0999999999999999E-2</v>
      </c>
    </row>
    <row r="313" spans="1:11" hidden="1" x14ac:dyDescent="0.25">
      <c r="A313" t="s">
        <v>1040</v>
      </c>
      <c r="B313" t="s">
        <v>809</v>
      </c>
      <c r="C313" s="29">
        <v>43040</v>
      </c>
      <c r="D313" t="s">
        <v>1215</v>
      </c>
      <c r="F313" t="s">
        <v>815</v>
      </c>
      <c r="G313" t="s">
        <v>1213</v>
      </c>
      <c r="H313" t="s">
        <v>1216</v>
      </c>
      <c r="I313">
        <v>2017</v>
      </c>
      <c r="J313">
        <v>0.26400000000000001</v>
      </c>
    </row>
    <row r="314" spans="1:11" hidden="1" x14ac:dyDescent="0.25">
      <c r="A314" t="s">
        <v>953</v>
      </c>
      <c r="B314" t="s">
        <v>220</v>
      </c>
      <c r="C314" s="29">
        <v>43040</v>
      </c>
      <c r="D314" t="s">
        <v>1217</v>
      </c>
      <c r="E314">
        <v>-9999</v>
      </c>
      <c r="F314" t="s">
        <v>815</v>
      </c>
      <c r="G314" t="s">
        <v>1212</v>
      </c>
      <c r="H314" t="s">
        <v>1218</v>
      </c>
      <c r="I314">
        <v>2017</v>
      </c>
      <c r="J314">
        <v>0.53700000000000003</v>
      </c>
    </row>
    <row r="315" spans="1:11" hidden="1" x14ac:dyDescent="0.25">
      <c r="A315" t="s">
        <v>955</v>
      </c>
      <c r="B315" t="s">
        <v>956</v>
      </c>
      <c r="C315" s="29">
        <v>43041</v>
      </c>
      <c r="D315" t="s">
        <v>1219</v>
      </c>
      <c r="E315">
        <v>-9999</v>
      </c>
      <c r="F315" t="s">
        <v>815</v>
      </c>
      <c r="G315" t="s">
        <v>1220</v>
      </c>
      <c r="I315">
        <v>2017</v>
      </c>
    </row>
    <row r="316" spans="1:11" hidden="1" x14ac:dyDescent="0.25">
      <c r="A316" t="s">
        <v>1021</v>
      </c>
      <c r="B316" t="s">
        <v>905</v>
      </c>
      <c r="C316" s="29">
        <v>43059</v>
      </c>
      <c r="D316" t="s">
        <v>1221</v>
      </c>
      <c r="F316" t="s">
        <v>1092</v>
      </c>
      <c r="G316" t="s">
        <v>509</v>
      </c>
      <c r="H316" t="s">
        <v>1222</v>
      </c>
      <c r="I316">
        <v>2017</v>
      </c>
      <c r="J316">
        <v>1.8180000000000001</v>
      </c>
      <c r="K316" t="s">
        <v>1223</v>
      </c>
    </row>
    <row r="317" spans="1:11" hidden="1" x14ac:dyDescent="0.25">
      <c r="A317" t="s">
        <v>1021</v>
      </c>
      <c r="B317" t="s">
        <v>905</v>
      </c>
      <c r="C317" s="29">
        <v>43059</v>
      </c>
      <c r="D317" t="s">
        <v>1224</v>
      </c>
      <c r="F317" t="s">
        <v>1092</v>
      </c>
      <c r="G317" t="s">
        <v>509</v>
      </c>
      <c r="H317" t="s">
        <v>1222</v>
      </c>
      <c r="I317">
        <v>2017</v>
      </c>
      <c r="J317">
        <v>1.8180000000000001</v>
      </c>
      <c r="K317" t="s">
        <v>1223</v>
      </c>
    </row>
    <row r="318" spans="1:11" hidden="1" x14ac:dyDescent="0.25">
      <c r="A318" t="s">
        <v>1021</v>
      </c>
      <c r="B318" t="s">
        <v>905</v>
      </c>
      <c r="C318" s="29">
        <v>43060</v>
      </c>
      <c r="D318" t="s">
        <v>1225</v>
      </c>
      <c r="E318">
        <v>1.58</v>
      </c>
      <c r="F318" t="s">
        <v>1092</v>
      </c>
      <c r="G318" t="s">
        <v>509</v>
      </c>
      <c r="H318" t="s">
        <v>1226</v>
      </c>
      <c r="I318">
        <v>2017</v>
      </c>
      <c r="J318">
        <v>2.4409999999999998</v>
      </c>
      <c r="K318" t="s">
        <v>1227</v>
      </c>
    </row>
    <row r="319" spans="1:11" hidden="1" x14ac:dyDescent="0.25">
      <c r="A319" t="s">
        <v>1071</v>
      </c>
      <c r="B319" t="s">
        <v>914</v>
      </c>
      <c r="C319" s="29">
        <v>43067</v>
      </c>
      <c r="D319" t="s">
        <v>1228</v>
      </c>
      <c r="F319" t="s">
        <v>1092</v>
      </c>
      <c r="G319" t="s">
        <v>1229</v>
      </c>
      <c r="H319" t="s">
        <v>1093</v>
      </c>
      <c r="I319">
        <v>2017</v>
      </c>
      <c r="J319">
        <v>1.9930000000000001</v>
      </c>
      <c r="K319" t="s">
        <v>1230</v>
      </c>
    </row>
    <row r="320" spans="1:11" hidden="1" x14ac:dyDescent="0.25">
      <c r="A320" t="s">
        <v>1231</v>
      </c>
      <c r="B320" t="s">
        <v>804</v>
      </c>
      <c r="C320" s="29">
        <v>43069</v>
      </c>
      <c r="D320" t="s">
        <v>631</v>
      </c>
      <c r="E320">
        <v>1.89</v>
      </c>
      <c r="F320" t="s">
        <v>1092</v>
      </c>
      <c r="G320" t="s">
        <v>509</v>
      </c>
      <c r="H320" t="s">
        <v>1232</v>
      </c>
      <c r="I320">
        <v>2017</v>
      </c>
      <c r="J320">
        <v>5.9349999999999996</v>
      </c>
      <c r="K320" t="s">
        <v>1233</v>
      </c>
    </row>
    <row r="321" spans="1:11" hidden="1" x14ac:dyDescent="0.25">
      <c r="A321" t="s">
        <v>1118</v>
      </c>
      <c r="B321" t="s">
        <v>853</v>
      </c>
      <c r="C321" s="29">
        <v>43069</v>
      </c>
      <c r="D321" t="s">
        <v>592</v>
      </c>
      <c r="E321">
        <v>1.86</v>
      </c>
      <c r="F321" t="s">
        <v>1092</v>
      </c>
      <c r="G321" t="s">
        <v>509</v>
      </c>
      <c r="H321" t="s">
        <v>1093</v>
      </c>
      <c r="I321">
        <v>2017</v>
      </c>
      <c r="J321">
        <v>1.593</v>
      </c>
      <c r="K321" t="s">
        <v>1234</v>
      </c>
    </row>
    <row r="322" spans="1:11" hidden="1" x14ac:dyDescent="0.25">
      <c r="A322" t="s">
        <v>1021</v>
      </c>
      <c r="B322" t="s">
        <v>905</v>
      </c>
      <c r="C322" s="29">
        <v>43076</v>
      </c>
      <c r="D322" t="s">
        <v>1235</v>
      </c>
      <c r="E322">
        <v>1.5</v>
      </c>
      <c r="F322" t="s">
        <v>1092</v>
      </c>
      <c r="G322" t="s">
        <v>506</v>
      </c>
      <c r="H322" t="s">
        <v>1236</v>
      </c>
      <c r="I322">
        <v>2017</v>
      </c>
      <c r="J322">
        <v>1.246</v>
      </c>
      <c r="K322" t="s">
        <v>1237</v>
      </c>
    </row>
    <row r="323" spans="1:11" hidden="1" x14ac:dyDescent="0.25">
      <c r="A323" t="s">
        <v>1071</v>
      </c>
      <c r="B323" t="s">
        <v>914</v>
      </c>
      <c r="C323" s="29">
        <v>43076</v>
      </c>
      <c r="D323" t="s">
        <v>1238</v>
      </c>
      <c r="E323">
        <v>0.38</v>
      </c>
      <c r="F323" t="s">
        <v>1092</v>
      </c>
      <c r="G323" t="s">
        <v>506</v>
      </c>
      <c r="H323" t="s">
        <v>1093</v>
      </c>
      <c r="I323">
        <v>2017</v>
      </c>
      <c r="J323">
        <v>0.56699999999999995</v>
      </c>
      <c r="K323" t="s">
        <v>1239</v>
      </c>
    </row>
    <row r="324" spans="1:11" hidden="1" x14ac:dyDescent="0.25">
      <c r="A324" t="s">
        <v>1231</v>
      </c>
      <c r="B324" t="s">
        <v>804</v>
      </c>
      <c r="C324" s="29">
        <v>43083</v>
      </c>
      <c r="D324" t="s">
        <v>1240</v>
      </c>
      <c r="E324">
        <v>1.68</v>
      </c>
      <c r="F324" t="s">
        <v>1092</v>
      </c>
      <c r="G324" t="s">
        <v>506</v>
      </c>
      <c r="H324" t="s">
        <v>1093</v>
      </c>
      <c r="I324">
        <v>2017</v>
      </c>
      <c r="J324">
        <v>3.3980000000000001</v>
      </c>
      <c r="K324" t="s">
        <v>1241</v>
      </c>
    </row>
    <row r="325" spans="1:11" hidden="1" x14ac:dyDescent="0.25">
      <c r="A325" t="s">
        <v>1118</v>
      </c>
      <c r="B325" t="s">
        <v>853</v>
      </c>
      <c r="C325" s="29">
        <v>43083</v>
      </c>
      <c r="D325" t="s">
        <v>1242</v>
      </c>
      <c r="E325">
        <v>1.68</v>
      </c>
      <c r="F325" t="s">
        <v>1092</v>
      </c>
      <c r="G325" t="s">
        <v>506</v>
      </c>
      <c r="H325" t="s">
        <v>1093</v>
      </c>
      <c r="I325">
        <v>2017</v>
      </c>
      <c r="J325">
        <v>0.40600000000000003</v>
      </c>
      <c r="K325" t="s">
        <v>1243</v>
      </c>
    </row>
    <row r="326" spans="1:11" hidden="1" x14ac:dyDescent="0.25">
      <c r="A326" t="s">
        <v>1071</v>
      </c>
      <c r="B326" t="s">
        <v>914</v>
      </c>
      <c r="C326" s="29">
        <v>43088</v>
      </c>
      <c r="D326" t="s">
        <v>1244</v>
      </c>
      <c r="E326">
        <v>0.35</v>
      </c>
      <c r="F326" t="s">
        <v>1092</v>
      </c>
      <c r="G326" t="s">
        <v>506</v>
      </c>
      <c r="H326" t="s">
        <v>1093</v>
      </c>
      <c r="I326">
        <v>2017</v>
      </c>
      <c r="J326">
        <v>0.48</v>
      </c>
      <c r="K326" t="s">
        <v>1245</v>
      </c>
    </row>
    <row r="327" spans="1:11" hidden="1" x14ac:dyDescent="0.25">
      <c r="A327" t="s">
        <v>1231</v>
      </c>
      <c r="B327" t="s">
        <v>804</v>
      </c>
      <c r="C327" s="29">
        <v>43097</v>
      </c>
      <c r="D327" t="s">
        <v>1246</v>
      </c>
      <c r="F327" t="s">
        <v>1092</v>
      </c>
      <c r="G327" t="s">
        <v>510</v>
      </c>
      <c r="H327" t="s">
        <v>1247</v>
      </c>
      <c r="I327">
        <v>2017</v>
      </c>
      <c r="J327">
        <v>3.0619999999999998</v>
      </c>
      <c r="K327" t="s">
        <v>1248</v>
      </c>
    </row>
    <row r="328" spans="1:11" hidden="1" x14ac:dyDescent="0.25">
      <c r="A328" t="s">
        <v>1118</v>
      </c>
      <c r="B328" t="s">
        <v>853</v>
      </c>
      <c r="C328" s="29">
        <v>43097</v>
      </c>
      <c r="D328" t="s">
        <v>1249</v>
      </c>
      <c r="E328">
        <v>1.64</v>
      </c>
      <c r="F328" t="s">
        <v>1092</v>
      </c>
      <c r="G328" t="s">
        <v>510</v>
      </c>
      <c r="H328" t="s">
        <v>1093</v>
      </c>
      <c r="I328">
        <v>2017</v>
      </c>
      <c r="J328">
        <v>0.33</v>
      </c>
      <c r="K328" t="s">
        <v>1250</v>
      </c>
    </row>
    <row r="329" spans="1:11" hidden="1" x14ac:dyDescent="0.25">
      <c r="A329" t="s">
        <v>1021</v>
      </c>
      <c r="B329" t="s">
        <v>905</v>
      </c>
      <c r="C329" s="29">
        <v>43104</v>
      </c>
      <c r="D329" t="s">
        <v>1251</v>
      </c>
      <c r="E329">
        <v>1.5</v>
      </c>
      <c r="F329" t="s">
        <v>1092</v>
      </c>
      <c r="G329" t="s">
        <v>1252</v>
      </c>
      <c r="H329" t="s">
        <v>1253</v>
      </c>
      <c r="I329">
        <v>2018</v>
      </c>
      <c r="J329">
        <v>1.1819999999999999</v>
      </c>
      <c r="K329" t="s">
        <v>1254</v>
      </c>
    </row>
    <row r="330" spans="1:11" hidden="1" x14ac:dyDescent="0.25">
      <c r="A330" t="s">
        <v>1071</v>
      </c>
      <c r="B330" t="s">
        <v>914</v>
      </c>
      <c r="C330" s="29">
        <v>43104</v>
      </c>
      <c r="D330" t="s">
        <v>1107</v>
      </c>
      <c r="E330">
        <v>0.36</v>
      </c>
      <c r="F330" t="s">
        <v>1092</v>
      </c>
      <c r="G330" t="s">
        <v>1252</v>
      </c>
      <c r="H330" t="s">
        <v>1093</v>
      </c>
      <c r="I330">
        <v>2018</v>
      </c>
      <c r="J330">
        <v>0.59499999999999997</v>
      </c>
      <c r="K330" t="s">
        <v>1255</v>
      </c>
    </row>
    <row r="331" spans="1:11" hidden="1" x14ac:dyDescent="0.25">
      <c r="A331" t="s">
        <v>1231</v>
      </c>
      <c r="B331" t="s">
        <v>804</v>
      </c>
      <c r="C331" s="29">
        <v>43108</v>
      </c>
      <c r="D331" t="s">
        <v>654</v>
      </c>
      <c r="E331">
        <v>2.84</v>
      </c>
      <c r="F331" t="s">
        <v>1092</v>
      </c>
      <c r="G331" t="s">
        <v>509</v>
      </c>
      <c r="H331" t="s">
        <v>1256</v>
      </c>
      <c r="I331">
        <v>2018</v>
      </c>
      <c r="J331">
        <v>35.670999999999999</v>
      </c>
      <c r="K331" t="s">
        <v>1257</v>
      </c>
    </row>
    <row r="332" spans="1:11" hidden="1" x14ac:dyDescent="0.25">
      <c r="A332" t="s">
        <v>1118</v>
      </c>
      <c r="B332" t="s">
        <v>853</v>
      </c>
      <c r="C332" s="29">
        <v>43110</v>
      </c>
      <c r="D332" t="s">
        <v>1258</v>
      </c>
      <c r="E332">
        <v>2.8</v>
      </c>
      <c r="F332" t="s">
        <v>1092</v>
      </c>
      <c r="G332" t="s">
        <v>514</v>
      </c>
      <c r="H332" t="s">
        <v>1093</v>
      </c>
      <c r="I332">
        <v>2018</v>
      </c>
      <c r="J332">
        <v>32.36</v>
      </c>
      <c r="K332" t="s">
        <v>1259</v>
      </c>
    </row>
    <row r="333" spans="1:11" hidden="1" x14ac:dyDescent="0.25">
      <c r="A333" t="s">
        <v>1264</v>
      </c>
      <c r="B333" t="s">
        <v>905</v>
      </c>
      <c r="C333" s="29">
        <v>43118</v>
      </c>
      <c r="D333" t="s">
        <v>1265</v>
      </c>
      <c r="E333">
        <v>1.81</v>
      </c>
      <c r="F333" t="s">
        <v>1092</v>
      </c>
      <c r="G333" t="s">
        <v>1266</v>
      </c>
      <c r="H333" t="s">
        <v>1093</v>
      </c>
      <c r="I333">
        <v>2018</v>
      </c>
      <c r="J333">
        <v>6.5860000000000003</v>
      </c>
      <c r="K333" t="s">
        <v>1267</v>
      </c>
    </row>
    <row r="334" spans="1:11" hidden="1" x14ac:dyDescent="0.25">
      <c r="A334" t="s">
        <v>1260</v>
      </c>
      <c r="B334" t="s">
        <v>1261</v>
      </c>
      <c r="C334" s="29">
        <v>43118</v>
      </c>
      <c r="D334" t="s">
        <v>1262</v>
      </c>
      <c r="E334">
        <v>0.46</v>
      </c>
      <c r="F334" t="s">
        <v>1092</v>
      </c>
      <c r="G334" t="s">
        <v>506</v>
      </c>
      <c r="H334" t="s">
        <v>1093</v>
      </c>
      <c r="I334">
        <v>2018</v>
      </c>
      <c r="J334">
        <v>1.825</v>
      </c>
      <c r="K334" t="s">
        <v>1263</v>
      </c>
    </row>
    <row r="335" spans="1:11" hidden="1" x14ac:dyDescent="0.25">
      <c r="A335" t="s">
        <v>1268</v>
      </c>
      <c r="B335" t="s">
        <v>853</v>
      </c>
      <c r="C335" s="29">
        <v>43123</v>
      </c>
      <c r="D335" t="s">
        <v>1269</v>
      </c>
      <c r="E335">
        <v>2.71</v>
      </c>
      <c r="F335" t="s">
        <v>1092</v>
      </c>
      <c r="G335" t="s">
        <v>506</v>
      </c>
      <c r="H335" t="s">
        <v>1093</v>
      </c>
      <c r="I335">
        <v>2018</v>
      </c>
      <c r="J335">
        <v>30.381</v>
      </c>
      <c r="K335" t="s">
        <v>1270</v>
      </c>
    </row>
    <row r="336" spans="1:11" hidden="1" x14ac:dyDescent="0.25">
      <c r="A336" t="s">
        <v>1264</v>
      </c>
      <c r="B336" t="s">
        <v>905</v>
      </c>
      <c r="C336" s="29">
        <v>43130</v>
      </c>
      <c r="D336" t="s">
        <v>1271</v>
      </c>
      <c r="E336">
        <v>2.02</v>
      </c>
      <c r="F336" t="s">
        <v>1092</v>
      </c>
      <c r="G336" t="s">
        <v>1272</v>
      </c>
      <c r="H336" t="s">
        <v>1273</v>
      </c>
      <c r="I336">
        <v>2018</v>
      </c>
      <c r="J336">
        <v>14.858000000000001</v>
      </c>
      <c r="K336" t="s">
        <v>1274</v>
      </c>
    </row>
    <row r="337" spans="1:11" hidden="1" x14ac:dyDescent="0.25">
      <c r="A337" t="s">
        <v>1264</v>
      </c>
      <c r="B337" t="s">
        <v>905</v>
      </c>
      <c r="C337" s="29">
        <v>43146</v>
      </c>
      <c r="D337" t="s">
        <v>1277</v>
      </c>
      <c r="E337">
        <v>1.68</v>
      </c>
      <c r="F337" t="s">
        <v>1092</v>
      </c>
      <c r="G337" t="s">
        <v>506</v>
      </c>
      <c r="H337" t="s">
        <v>1093</v>
      </c>
      <c r="I337">
        <v>2018</v>
      </c>
      <c r="J337">
        <v>3.254</v>
      </c>
      <c r="K337" t="s">
        <v>1230</v>
      </c>
    </row>
    <row r="338" spans="1:11" hidden="1" x14ac:dyDescent="0.25">
      <c r="A338" t="s">
        <v>1260</v>
      </c>
      <c r="B338" t="s">
        <v>1261</v>
      </c>
      <c r="C338" s="29">
        <v>43146</v>
      </c>
      <c r="D338" t="s">
        <v>1275</v>
      </c>
      <c r="E338">
        <v>0.39</v>
      </c>
      <c r="F338" t="s">
        <v>1092</v>
      </c>
      <c r="G338" t="s">
        <v>506</v>
      </c>
      <c r="H338" t="s">
        <v>1093</v>
      </c>
      <c r="I338">
        <v>2018</v>
      </c>
      <c r="J338">
        <v>0.97399999999999998</v>
      </c>
      <c r="K338" t="s">
        <v>1276</v>
      </c>
    </row>
    <row r="339" spans="1:11" hidden="1" x14ac:dyDescent="0.25">
      <c r="A339" t="s">
        <v>1327</v>
      </c>
      <c r="B339" t="s">
        <v>1328</v>
      </c>
      <c r="C339" s="29">
        <v>43152</v>
      </c>
      <c r="D339" t="s">
        <v>1329</v>
      </c>
      <c r="F339" t="s">
        <v>1092</v>
      </c>
      <c r="G339" t="s">
        <v>1330</v>
      </c>
      <c r="H339" t="s">
        <v>1093</v>
      </c>
      <c r="I339">
        <v>2018</v>
      </c>
      <c r="J339">
        <v>0.378</v>
      </c>
      <c r="K339" t="s">
        <v>1245</v>
      </c>
    </row>
    <row r="340" spans="1:11" hidden="1" x14ac:dyDescent="0.25">
      <c r="A340" t="s">
        <v>1268</v>
      </c>
      <c r="B340" t="s">
        <v>853</v>
      </c>
      <c r="C340" s="29">
        <v>43153</v>
      </c>
      <c r="D340" t="s">
        <v>1278</v>
      </c>
      <c r="E340">
        <v>1.74</v>
      </c>
      <c r="F340" t="s">
        <v>1092</v>
      </c>
      <c r="G340" t="s">
        <v>508</v>
      </c>
      <c r="H340" t="s">
        <v>1093</v>
      </c>
      <c r="I340">
        <v>2018</v>
      </c>
      <c r="J340">
        <v>0.89300000000000002</v>
      </c>
      <c r="K340" t="s">
        <v>1279</v>
      </c>
    </row>
    <row r="341" spans="1:11" hidden="1" x14ac:dyDescent="0.25">
      <c r="A341" t="s">
        <v>1327</v>
      </c>
      <c r="B341" t="s">
        <v>1328</v>
      </c>
      <c r="C341" s="29">
        <v>43155</v>
      </c>
      <c r="D341" t="s">
        <v>1331</v>
      </c>
      <c r="F341" t="s">
        <v>1092</v>
      </c>
      <c r="G341" t="s">
        <v>1332</v>
      </c>
      <c r="H341" t="s">
        <v>1093</v>
      </c>
      <c r="I341">
        <v>2018</v>
      </c>
      <c r="J341">
        <v>0.38400000000000001</v>
      </c>
      <c r="K341" t="s">
        <v>1333</v>
      </c>
    </row>
    <row r="342" spans="1:11" hidden="1" x14ac:dyDescent="0.25">
      <c r="A342" t="s">
        <v>1334</v>
      </c>
      <c r="B342" t="s">
        <v>1335</v>
      </c>
      <c r="C342" s="29">
        <v>43155</v>
      </c>
      <c r="D342" t="s">
        <v>1336</v>
      </c>
      <c r="F342" t="s">
        <v>1092</v>
      </c>
      <c r="G342" t="s">
        <v>1337</v>
      </c>
      <c r="H342" t="s">
        <v>1093</v>
      </c>
      <c r="I342">
        <v>2018</v>
      </c>
      <c r="J342">
        <v>2.3980000000000001</v>
      </c>
      <c r="K342" t="s">
        <v>1338</v>
      </c>
    </row>
    <row r="343" spans="1:11" hidden="1" x14ac:dyDescent="0.25">
      <c r="A343" t="s">
        <v>1339</v>
      </c>
      <c r="B343" t="s">
        <v>1340</v>
      </c>
      <c r="C343" s="29">
        <v>43156</v>
      </c>
      <c r="D343" t="s">
        <v>1341</v>
      </c>
      <c r="F343" t="s">
        <v>1092</v>
      </c>
      <c r="G343" t="s">
        <v>1342</v>
      </c>
      <c r="H343" t="s">
        <v>1093</v>
      </c>
      <c r="I343">
        <v>2018</v>
      </c>
      <c r="J343">
        <v>1.6180000000000001</v>
      </c>
      <c r="K343" t="s">
        <v>1343</v>
      </c>
    </row>
    <row r="344" spans="1:11" hidden="1" x14ac:dyDescent="0.25">
      <c r="A344" t="s">
        <v>1268</v>
      </c>
      <c r="B344" t="s">
        <v>853</v>
      </c>
      <c r="C344" s="29">
        <v>43156</v>
      </c>
      <c r="D344" t="s">
        <v>1344</v>
      </c>
      <c r="F344" t="s">
        <v>1092</v>
      </c>
      <c r="G344" t="s">
        <v>1345</v>
      </c>
      <c r="H344" t="s">
        <v>1093</v>
      </c>
      <c r="I344">
        <v>2018</v>
      </c>
      <c r="J344">
        <v>0.94199999999999995</v>
      </c>
      <c r="K344" t="s">
        <v>1346</v>
      </c>
    </row>
    <row r="345" spans="1:11" hidden="1" x14ac:dyDescent="0.25">
      <c r="A345" t="s">
        <v>1347</v>
      </c>
      <c r="B345" t="s">
        <v>1348</v>
      </c>
      <c r="C345" s="29">
        <v>43157</v>
      </c>
      <c r="D345" t="s">
        <v>1349</v>
      </c>
      <c r="F345" t="s">
        <v>1092</v>
      </c>
      <c r="G345" t="s">
        <v>1337</v>
      </c>
      <c r="H345" t="s">
        <v>1093</v>
      </c>
      <c r="I345">
        <v>2018</v>
      </c>
      <c r="J345">
        <v>6.8000000000000005E-2</v>
      </c>
      <c r="K345" t="s">
        <v>1350</v>
      </c>
    </row>
    <row r="346" spans="1:11" hidden="1" x14ac:dyDescent="0.25">
      <c r="A346" t="s">
        <v>1260</v>
      </c>
      <c r="B346" t="s">
        <v>1261</v>
      </c>
      <c r="C346" s="29">
        <v>43160</v>
      </c>
      <c r="D346" t="s">
        <v>1280</v>
      </c>
      <c r="E346">
        <v>0.84</v>
      </c>
      <c r="F346" t="s">
        <v>1092</v>
      </c>
      <c r="G346" t="s">
        <v>1281</v>
      </c>
      <c r="H346" t="s">
        <v>1282</v>
      </c>
      <c r="I346">
        <v>2018</v>
      </c>
      <c r="J346">
        <v>9.4039999999999999</v>
      </c>
      <c r="K346" t="s">
        <v>1283</v>
      </c>
    </row>
    <row r="347" spans="1:11" hidden="1" x14ac:dyDescent="0.25">
      <c r="A347" t="s">
        <v>1351</v>
      </c>
      <c r="B347" t="s">
        <v>1352</v>
      </c>
      <c r="C347" s="29">
        <v>43163</v>
      </c>
      <c r="D347" t="s">
        <v>1353</v>
      </c>
      <c r="F347" t="s">
        <v>1092</v>
      </c>
      <c r="G347" t="s">
        <v>1354</v>
      </c>
      <c r="H347" t="s">
        <v>1093</v>
      </c>
      <c r="I347">
        <v>2018</v>
      </c>
      <c r="J347">
        <v>3.2429999999999999</v>
      </c>
      <c r="K347" t="s">
        <v>1355</v>
      </c>
    </row>
    <row r="348" spans="1:11" hidden="1" x14ac:dyDescent="0.25">
      <c r="A348" t="s">
        <v>1264</v>
      </c>
      <c r="B348" t="s">
        <v>905</v>
      </c>
      <c r="C348" s="29">
        <v>43163</v>
      </c>
      <c r="D348" t="s">
        <v>1356</v>
      </c>
      <c r="F348" t="s">
        <v>1092</v>
      </c>
      <c r="G348" t="s">
        <v>1357</v>
      </c>
      <c r="H348" t="s">
        <v>1093</v>
      </c>
      <c r="I348">
        <v>2018</v>
      </c>
      <c r="J348">
        <v>24.039000000000001</v>
      </c>
      <c r="K348" t="s">
        <v>1358</v>
      </c>
    </row>
    <row r="349" spans="1:11" hidden="1" x14ac:dyDescent="0.25">
      <c r="A349" t="s">
        <v>1334</v>
      </c>
      <c r="B349" t="s">
        <v>1335</v>
      </c>
      <c r="C349" s="29">
        <v>43163</v>
      </c>
      <c r="D349" t="s">
        <v>1359</v>
      </c>
      <c r="F349" t="s">
        <v>1092</v>
      </c>
      <c r="G349" t="s">
        <v>1354</v>
      </c>
      <c r="H349" t="s">
        <v>1093</v>
      </c>
      <c r="I349">
        <v>2018</v>
      </c>
      <c r="J349">
        <v>18.478000000000002</v>
      </c>
      <c r="K349" t="s">
        <v>1360</v>
      </c>
    </row>
    <row r="350" spans="1:11" hidden="1" x14ac:dyDescent="0.25">
      <c r="A350" t="s">
        <v>1339</v>
      </c>
      <c r="B350" t="s">
        <v>1340</v>
      </c>
      <c r="C350" s="29">
        <v>43164</v>
      </c>
      <c r="D350" t="s">
        <v>1361</v>
      </c>
      <c r="F350" t="s">
        <v>1092</v>
      </c>
      <c r="G350" t="s">
        <v>1362</v>
      </c>
      <c r="H350" t="s">
        <v>1093</v>
      </c>
      <c r="I350">
        <v>2018</v>
      </c>
      <c r="J350">
        <v>17.721</v>
      </c>
      <c r="K350" t="s">
        <v>1363</v>
      </c>
    </row>
    <row r="351" spans="1:11" hidden="1" x14ac:dyDescent="0.25">
      <c r="A351" t="s">
        <v>1364</v>
      </c>
      <c r="B351" t="s">
        <v>211</v>
      </c>
      <c r="C351" s="29">
        <v>43164</v>
      </c>
      <c r="D351" t="s">
        <v>1365</v>
      </c>
      <c r="F351" t="s">
        <v>1092</v>
      </c>
      <c r="G351" t="s">
        <v>1332</v>
      </c>
      <c r="H351" t="s">
        <v>1366</v>
      </c>
      <c r="I351">
        <v>2018</v>
      </c>
      <c r="J351">
        <v>15.505000000000001</v>
      </c>
      <c r="K351" t="s">
        <v>1367</v>
      </c>
    </row>
    <row r="352" spans="1:11" hidden="1" x14ac:dyDescent="0.25">
      <c r="A352" t="s">
        <v>1268</v>
      </c>
      <c r="B352" t="s">
        <v>853</v>
      </c>
      <c r="C352" s="29">
        <v>43165</v>
      </c>
      <c r="D352" t="s">
        <v>1368</v>
      </c>
      <c r="F352" t="s">
        <v>1092</v>
      </c>
      <c r="G352" t="s">
        <v>1332</v>
      </c>
      <c r="H352" t="s">
        <v>1093</v>
      </c>
      <c r="I352">
        <v>2018</v>
      </c>
      <c r="J352">
        <v>5.33</v>
      </c>
      <c r="K352" t="s">
        <v>1369</v>
      </c>
    </row>
    <row r="353" spans="1:11" hidden="1" x14ac:dyDescent="0.25">
      <c r="A353" t="s">
        <v>1347</v>
      </c>
      <c r="B353" t="s">
        <v>1348</v>
      </c>
      <c r="C353" s="29">
        <v>43166</v>
      </c>
      <c r="D353" t="s">
        <v>1370</v>
      </c>
      <c r="F353" t="s">
        <v>1092</v>
      </c>
      <c r="G353" t="s">
        <v>1371</v>
      </c>
      <c r="H353" t="s">
        <v>1093</v>
      </c>
      <c r="I353">
        <v>2018</v>
      </c>
      <c r="J353">
        <v>2.5990000000000002</v>
      </c>
      <c r="K353" t="s">
        <v>1372</v>
      </c>
    </row>
    <row r="354" spans="1:11" hidden="1" x14ac:dyDescent="0.25">
      <c r="A354" t="s">
        <v>1268</v>
      </c>
      <c r="B354" t="s">
        <v>853</v>
      </c>
      <c r="C354" s="29">
        <v>43167</v>
      </c>
      <c r="D354" t="s">
        <v>1373</v>
      </c>
      <c r="E354">
        <v>2.25</v>
      </c>
      <c r="F354" t="s">
        <v>1092</v>
      </c>
      <c r="G354" t="s">
        <v>1374</v>
      </c>
      <c r="H354" t="s">
        <v>1375</v>
      </c>
      <c r="I354">
        <v>2018</v>
      </c>
      <c r="J354">
        <v>11.101000000000001</v>
      </c>
      <c r="K354" t="s">
        <v>1376</v>
      </c>
    </row>
  </sheetData>
  <pageMargins left="0.7" right="0.7" top="0.75" bottom="0.75" header="0.3" footer="0.3"/>
  <pageSetup orientation="portrait" horizontalDpi="0" verticalDpi="0"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E1"/>
  <sheetViews>
    <sheetView zoomScale="70" zoomScaleNormal="70" workbookViewId="0"/>
  </sheetViews>
  <sheetFormatPr defaultRowHeight="15" x14ac:dyDescent="0.25"/>
  <cols>
    <col min="30" max="30" width="9.140625" customWidth="1"/>
    <col min="31" max="31" width="9.140625" style="45" customWidth="1"/>
  </cols>
  <sheetData>
    <row r="1" spans="31:31" x14ac:dyDescent="0.25">
      <c r="AE1" s="45" t="s">
        <v>1284</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51"/>
  <sheetViews>
    <sheetView workbookViewId="0"/>
  </sheetViews>
  <sheetFormatPr defaultRowHeight="15" x14ac:dyDescent="0.25"/>
  <cols>
    <col min="1" max="1" width="14.42578125" customWidth="1"/>
    <col min="2" max="2" width="18.140625" style="4" customWidth="1"/>
    <col min="3" max="3" width="24.140625" style="4" customWidth="1"/>
    <col min="4" max="4" width="37.140625" style="4" customWidth="1"/>
    <col min="5" max="5" width="37.140625" customWidth="1"/>
    <col min="6" max="6" width="10.28515625" bestFit="1" customWidth="1"/>
    <col min="7" max="7" width="7.28515625" style="5" customWidth="1"/>
    <col min="8" max="8" width="11.7109375" style="29" bestFit="1" customWidth="1"/>
    <col min="9" max="9" width="9.140625" style="4"/>
    <col min="10" max="10" width="14.5703125" style="4" bestFit="1" customWidth="1"/>
    <col min="11" max="11" width="9.140625" style="4"/>
  </cols>
  <sheetData>
    <row r="1" spans="1:11" s="43" customFormat="1" x14ac:dyDescent="0.25">
      <c r="A1" s="43" t="s">
        <v>714</v>
      </c>
      <c r="B1" s="47"/>
      <c r="C1" s="47"/>
      <c r="D1" s="47"/>
      <c r="F1" s="43" t="s">
        <v>474</v>
      </c>
      <c r="G1" s="48"/>
      <c r="H1" s="49"/>
      <c r="I1" s="47"/>
      <c r="J1" s="47"/>
      <c r="K1" s="47"/>
    </row>
    <row r="3" spans="1:11" ht="17.25" x14ac:dyDescent="0.25">
      <c r="A3" s="3" t="s">
        <v>158</v>
      </c>
      <c r="B3" s="4" t="s">
        <v>232</v>
      </c>
      <c r="C3" s="4" t="s">
        <v>233</v>
      </c>
      <c r="D3" t="s">
        <v>475</v>
      </c>
      <c r="F3" t="s">
        <v>34</v>
      </c>
      <c r="G3" s="5" t="s">
        <v>210</v>
      </c>
      <c r="H3" s="29" t="s">
        <v>192</v>
      </c>
      <c r="I3" s="4" t="s">
        <v>193</v>
      </c>
      <c r="J3" s="4" t="s">
        <v>234</v>
      </c>
      <c r="K3" s="4" t="s">
        <v>235</v>
      </c>
    </row>
    <row r="4" spans="1:11" x14ac:dyDescent="0.25">
      <c r="A4" s="1" t="s">
        <v>0</v>
      </c>
      <c r="B4" s="4">
        <v>4.6590857142857143</v>
      </c>
      <c r="C4" s="4">
        <v>5.8925269999999994</v>
      </c>
      <c r="F4" t="s">
        <v>0</v>
      </c>
      <c r="G4" s="5">
        <v>1</v>
      </c>
      <c r="H4" s="29">
        <f>A5</f>
        <v>42901</v>
      </c>
      <c r="I4" s="4">
        <f>GETPIVOTDATA("Average of RCT_cm",$A$3,"Site","PS-DUT-P1","SampleDate",A5)</f>
        <v>11.2776</v>
      </c>
      <c r="J4" s="4">
        <f>GETPIVOTDATA("Average of RiffleArea_m2",$A$3,"Site","PS-DUT-P1","SampleDate",A5)</f>
        <v>11.619066999999999</v>
      </c>
      <c r="K4" s="4">
        <f>GETPIVOTDATA("Average of DischargeOnSampleDate_cfs",$A$3,"Site","PS-DUT-P1","SampleDate",A5)</f>
        <v>0</v>
      </c>
    </row>
    <row r="5" spans="1:11" x14ac:dyDescent="0.25">
      <c r="A5" s="50">
        <v>42901</v>
      </c>
      <c r="B5" s="4">
        <v>11.2776</v>
      </c>
      <c r="C5" s="4">
        <v>11.619066999999999</v>
      </c>
      <c r="G5" s="5">
        <v>2</v>
      </c>
      <c r="H5" s="29">
        <f t="shared" ref="H5:H10" si="0">A6</f>
        <v>42915</v>
      </c>
      <c r="I5" s="4">
        <f t="shared" ref="I5:I10" si="1">GETPIVOTDATA("Average of RCT_cm",$A$3,"Site","PS-DUT-P1","SampleDate",A6)</f>
        <v>9.7536000000000005</v>
      </c>
      <c r="J5" s="4">
        <f t="shared" ref="J5:J10" si="2">GETPIVOTDATA("Average of RiffleArea_m2",$A$3,"Site","PS-DUT-P1","SampleDate",A6)</f>
        <v>11.287094</v>
      </c>
      <c r="K5" s="4">
        <f t="shared" ref="K5:K10" si="3">GETPIVOTDATA("Average of DischargeOnSampleDate_cfs",$A$3,"Site","PS-DUT-P1","SampleDate",A6)</f>
        <v>0</v>
      </c>
    </row>
    <row r="6" spans="1:11" x14ac:dyDescent="0.25">
      <c r="A6" s="50">
        <v>42915</v>
      </c>
      <c r="B6" s="4">
        <v>9.7536000000000005</v>
      </c>
      <c r="C6" s="4">
        <v>11.287094</v>
      </c>
      <c r="G6" s="5">
        <v>3</v>
      </c>
      <c r="H6" s="29">
        <f t="shared" si="0"/>
        <v>42927</v>
      </c>
      <c r="I6" s="4">
        <f t="shared" si="1"/>
        <v>7.0103999999999997</v>
      </c>
      <c r="J6" s="4">
        <f t="shared" si="2"/>
        <v>10.291174</v>
      </c>
      <c r="K6" s="4">
        <f t="shared" si="3"/>
        <v>0</v>
      </c>
    </row>
    <row r="7" spans="1:11" x14ac:dyDescent="0.25">
      <c r="A7" s="50">
        <v>42927</v>
      </c>
      <c r="B7" s="4">
        <v>7.0103999999999997</v>
      </c>
      <c r="C7" s="4">
        <v>10.291174</v>
      </c>
      <c r="G7" s="5">
        <v>4</v>
      </c>
      <c r="H7" s="29">
        <f t="shared" si="0"/>
        <v>42941</v>
      </c>
      <c r="I7" s="4">
        <f t="shared" si="1"/>
        <v>4.5720000000000001</v>
      </c>
      <c r="J7" s="4">
        <f t="shared" si="2"/>
        <v>8.0503540000000005</v>
      </c>
      <c r="K7" s="4">
        <f t="shared" si="3"/>
        <v>0</v>
      </c>
    </row>
    <row r="8" spans="1:11" x14ac:dyDescent="0.25">
      <c r="A8" s="50">
        <v>42941</v>
      </c>
      <c r="B8" s="4">
        <v>4.5720000000000001</v>
      </c>
      <c r="C8" s="4">
        <v>8.0503540000000005</v>
      </c>
      <c r="G8" s="5">
        <v>5</v>
      </c>
      <c r="H8" s="29">
        <f t="shared" si="0"/>
        <v>42955</v>
      </c>
      <c r="I8" s="4">
        <f t="shared" si="1"/>
        <v>0</v>
      </c>
      <c r="J8" s="4">
        <f t="shared" si="2"/>
        <v>0</v>
      </c>
      <c r="K8" s="4">
        <f t="shared" si="3"/>
        <v>0</v>
      </c>
    </row>
    <row r="9" spans="1:11" x14ac:dyDescent="0.25">
      <c r="A9" s="50">
        <v>42955</v>
      </c>
      <c r="B9" s="4">
        <v>0</v>
      </c>
      <c r="C9" s="4">
        <v>0</v>
      </c>
      <c r="G9" s="5">
        <v>6</v>
      </c>
      <c r="H9" s="29">
        <f t="shared" si="0"/>
        <v>42969</v>
      </c>
      <c r="I9" s="4">
        <f t="shared" si="1"/>
        <v>0</v>
      </c>
      <c r="J9" s="4">
        <f t="shared" si="2"/>
        <v>0</v>
      </c>
      <c r="K9" s="4">
        <f t="shared" si="3"/>
        <v>0</v>
      </c>
    </row>
    <row r="10" spans="1:11" x14ac:dyDescent="0.25">
      <c r="A10" s="50">
        <v>42969</v>
      </c>
      <c r="B10" s="4">
        <v>0</v>
      </c>
      <c r="C10" s="4">
        <v>0</v>
      </c>
      <c r="G10" s="5">
        <v>7</v>
      </c>
      <c r="H10" s="29">
        <f t="shared" si="0"/>
        <v>42984</v>
      </c>
      <c r="I10" s="4">
        <f t="shared" si="1"/>
        <v>0</v>
      </c>
      <c r="J10" s="4">
        <f t="shared" si="2"/>
        <v>0</v>
      </c>
      <c r="K10" s="4">
        <f t="shared" si="3"/>
        <v>0</v>
      </c>
    </row>
    <row r="11" spans="1:11" x14ac:dyDescent="0.25">
      <c r="A11" s="50">
        <v>42984</v>
      </c>
      <c r="B11" s="4">
        <v>0</v>
      </c>
      <c r="C11" s="4">
        <v>0</v>
      </c>
      <c r="F11" t="s">
        <v>1</v>
      </c>
    </row>
    <row r="12" spans="1:11" x14ac:dyDescent="0.25">
      <c r="A12" s="1" t="s">
        <v>1</v>
      </c>
      <c r="B12" s="4">
        <v>3.5813999999999999</v>
      </c>
      <c r="C12" s="4">
        <v>14.606479875</v>
      </c>
    </row>
    <row r="13" spans="1:11" x14ac:dyDescent="0.25">
      <c r="A13" s="50">
        <v>42901</v>
      </c>
      <c r="B13" s="4">
        <v>11.5824</v>
      </c>
      <c r="C13" s="4">
        <v>31.850242999999999</v>
      </c>
    </row>
    <row r="14" spans="1:11" x14ac:dyDescent="0.25">
      <c r="A14" s="50">
        <v>42915</v>
      </c>
      <c r="B14" s="4">
        <v>9.7536000000000005</v>
      </c>
      <c r="C14" s="4">
        <v>30.402507</v>
      </c>
    </row>
    <row r="15" spans="1:11" x14ac:dyDescent="0.25">
      <c r="A15" s="50">
        <v>42927</v>
      </c>
      <c r="B15" s="4">
        <v>7.3151999999999999</v>
      </c>
      <c r="C15" s="4">
        <v>26.848966999999998</v>
      </c>
    </row>
    <row r="16" spans="1:11" x14ac:dyDescent="0.25">
      <c r="A16" s="50">
        <v>42941</v>
      </c>
      <c r="B16" s="4">
        <v>0</v>
      </c>
      <c r="C16" s="4">
        <v>11.594291999999999</v>
      </c>
    </row>
    <row r="17" spans="1:6" x14ac:dyDescent="0.25">
      <c r="A17" s="50">
        <v>42955</v>
      </c>
      <c r="B17" s="4">
        <v>0</v>
      </c>
      <c r="C17" s="4">
        <v>8.2962369999999996</v>
      </c>
    </row>
    <row r="18" spans="1:6" x14ac:dyDescent="0.25">
      <c r="A18" s="50">
        <v>42969</v>
      </c>
      <c r="B18" s="4">
        <v>0</v>
      </c>
      <c r="C18" s="4">
        <v>7.8595930000000003</v>
      </c>
    </row>
    <row r="19" spans="1:6" x14ac:dyDescent="0.25">
      <c r="A19" s="50">
        <v>42984</v>
      </c>
      <c r="B19" s="4">
        <v>0</v>
      </c>
      <c r="C19" s="4">
        <v>0</v>
      </c>
    </row>
    <row r="20" spans="1:6" x14ac:dyDescent="0.25">
      <c r="A20" s="50">
        <v>42997</v>
      </c>
      <c r="F20" t="s">
        <v>2</v>
      </c>
    </row>
    <row r="21" spans="1:6" x14ac:dyDescent="0.25">
      <c r="A21" s="50">
        <v>43010</v>
      </c>
      <c r="B21" s="4">
        <v>0</v>
      </c>
      <c r="C21" s="4">
        <v>0</v>
      </c>
    </row>
    <row r="22" spans="1:6" x14ac:dyDescent="0.25">
      <c r="A22" s="1" t="s">
        <v>2</v>
      </c>
      <c r="B22" s="4">
        <v>15.118079999999997</v>
      </c>
      <c r="C22" s="4">
        <v>30.151048199999998</v>
      </c>
    </row>
    <row r="23" spans="1:6" x14ac:dyDescent="0.25">
      <c r="A23" s="50">
        <v>42901</v>
      </c>
      <c r="B23" s="4">
        <v>20.116800000000001</v>
      </c>
      <c r="C23" s="4">
        <v>37.783650000000002</v>
      </c>
    </row>
    <row r="24" spans="1:6" x14ac:dyDescent="0.25">
      <c r="A24" s="50">
        <v>42915</v>
      </c>
      <c r="B24" s="4">
        <v>18.5928</v>
      </c>
      <c r="C24" s="4">
        <v>37.480165</v>
      </c>
    </row>
    <row r="25" spans="1:6" x14ac:dyDescent="0.25">
      <c r="A25" s="50">
        <v>42927</v>
      </c>
      <c r="B25" s="4">
        <v>15.5448</v>
      </c>
      <c r="C25" s="4">
        <v>34.141852999999998</v>
      </c>
    </row>
    <row r="26" spans="1:6" x14ac:dyDescent="0.25">
      <c r="A26" s="50">
        <v>42941</v>
      </c>
      <c r="B26" s="4">
        <v>15.5448</v>
      </c>
      <c r="C26" s="4">
        <v>29.589606</v>
      </c>
    </row>
    <row r="27" spans="1:6" x14ac:dyDescent="0.25">
      <c r="A27" s="50">
        <v>42955</v>
      </c>
      <c r="B27" s="4">
        <v>14.3256</v>
      </c>
      <c r="C27" s="4">
        <v>28.982635999999999</v>
      </c>
    </row>
    <row r="28" spans="1:6" x14ac:dyDescent="0.25">
      <c r="A28" s="50">
        <v>42969</v>
      </c>
      <c r="B28" s="4">
        <v>15.24</v>
      </c>
      <c r="C28" s="4">
        <v>29.134381000000001</v>
      </c>
    </row>
    <row r="29" spans="1:6" x14ac:dyDescent="0.25">
      <c r="A29" s="50">
        <v>42984</v>
      </c>
      <c r="B29" s="4">
        <v>12.4968</v>
      </c>
      <c r="C29" s="4">
        <v>28.223931</v>
      </c>
    </row>
    <row r="30" spans="1:6" x14ac:dyDescent="0.25">
      <c r="A30" s="50">
        <v>42997</v>
      </c>
      <c r="B30" s="4">
        <v>14.9352</v>
      </c>
      <c r="C30" s="4">
        <v>26.403033000000001</v>
      </c>
    </row>
    <row r="31" spans="1:6" x14ac:dyDescent="0.25">
      <c r="A31" s="50">
        <v>43010</v>
      </c>
      <c r="B31" s="4">
        <v>12.801600000000001</v>
      </c>
      <c r="C31" s="4">
        <v>27.161736999999999</v>
      </c>
      <c r="F31" t="s">
        <v>3</v>
      </c>
    </row>
    <row r="32" spans="1:6" x14ac:dyDescent="0.25">
      <c r="A32" s="50">
        <v>43024</v>
      </c>
      <c r="B32" s="4">
        <v>11.5824</v>
      </c>
      <c r="C32" s="4">
        <v>22.609490000000001</v>
      </c>
    </row>
    <row r="33" spans="1:6" x14ac:dyDescent="0.25">
      <c r="A33" s="1" t="s">
        <v>3</v>
      </c>
      <c r="B33" s="4">
        <v>9.8145600000000019</v>
      </c>
      <c r="C33" s="4">
        <v>14.943137099999998</v>
      </c>
    </row>
    <row r="34" spans="1:6" x14ac:dyDescent="0.25">
      <c r="A34" s="50">
        <v>42901</v>
      </c>
      <c r="B34" s="4">
        <v>15.5448</v>
      </c>
      <c r="C34" s="4">
        <v>24.644068000000001</v>
      </c>
    </row>
    <row r="35" spans="1:6" x14ac:dyDescent="0.25">
      <c r="A35" s="50">
        <v>42915</v>
      </c>
      <c r="B35" s="4">
        <v>14.9352</v>
      </c>
      <c r="C35" s="4">
        <v>21.438915000000001</v>
      </c>
    </row>
    <row r="36" spans="1:6" x14ac:dyDescent="0.25">
      <c r="A36" s="50">
        <v>42927</v>
      </c>
      <c r="B36" s="4">
        <v>12.192</v>
      </c>
      <c r="C36" s="4">
        <v>17.450278999999998</v>
      </c>
    </row>
    <row r="37" spans="1:6" x14ac:dyDescent="0.25">
      <c r="A37" s="50">
        <v>42941</v>
      </c>
      <c r="B37" s="4">
        <v>9.1440000000000001</v>
      </c>
      <c r="C37" s="4">
        <v>20.441755000000001</v>
      </c>
    </row>
    <row r="38" spans="1:6" x14ac:dyDescent="0.25">
      <c r="A38" s="50">
        <v>42955</v>
      </c>
      <c r="B38" s="4">
        <v>9.7536000000000005</v>
      </c>
      <c r="C38" s="4">
        <v>16.951699999999999</v>
      </c>
    </row>
    <row r="39" spans="1:6" x14ac:dyDescent="0.25">
      <c r="A39" s="50">
        <v>42969</v>
      </c>
      <c r="B39" s="4">
        <v>8.8391999999999999</v>
      </c>
      <c r="C39" s="4">
        <v>12.39326</v>
      </c>
    </row>
    <row r="40" spans="1:6" x14ac:dyDescent="0.25">
      <c r="A40" s="50">
        <v>42984</v>
      </c>
      <c r="B40" s="4">
        <v>7.62</v>
      </c>
      <c r="C40" s="4">
        <v>9.5442330000000002</v>
      </c>
    </row>
    <row r="41" spans="1:6" x14ac:dyDescent="0.25">
      <c r="A41" s="50">
        <v>42997</v>
      </c>
      <c r="B41" s="4">
        <v>7.0103999999999997</v>
      </c>
      <c r="C41" s="4">
        <v>9.045655</v>
      </c>
    </row>
    <row r="42" spans="1:6" x14ac:dyDescent="0.25">
      <c r="A42" s="50">
        <v>43010</v>
      </c>
      <c r="B42" s="4">
        <v>7.0103999999999997</v>
      </c>
      <c r="C42" s="4">
        <v>10.683845</v>
      </c>
      <c r="F42" t="s">
        <v>4</v>
      </c>
    </row>
    <row r="43" spans="1:6" x14ac:dyDescent="0.25">
      <c r="A43" s="50">
        <v>43024</v>
      </c>
      <c r="B43" s="4">
        <v>6.0960000000000001</v>
      </c>
      <c r="C43" s="4">
        <v>6.8376609999999998</v>
      </c>
    </row>
    <row r="44" spans="1:6" x14ac:dyDescent="0.25">
      <c r="A44" s="1" t="s">
        <v>4</v>
      </c>
      <c r="B44" s="4">
        <v>3.5051999999999999</v>
      </c>
      <c r="C44" s="4">
        <v>11.183972099999998</v>
      </c>
    </row>
    <row r="45" spans="1:6" x14ac:dyDescent="0.25">
      <c r="A45" s="50">
        <v>42894</v>
      </c>
      <c r="B45" s="4">
        <v>7.0103999999999997</v>
      </c>
      <c r="C45" s="4">
        <v>13.535966999999999</v>
      </c>
    </row>
    <row r="46" spans="1:6" x14ac:dyDescent="0.25">
      <c r="A46" s="50">
        <v>42912</v>
      </c>
      <c r="B46" s="4">
        <v>4.8768000000000002</v>
      </c>
      <c r="C46" s="4">
        <v>14.783963</v>
      </c>
    </row>
    <row r="47" spans="1:6" x14ac:dyDescent="0.25">
      <c r="A47" s="50">
        <v>42926</v>
      </c>
      <c r="B47" s="4">
        <v>4.5720000000000001</v>
      </c>
      <c r="C47" s="4">
        <v>14.495964000000001</v>
      </c>
    </row>
    <row r="48" spans="1:6" x14ac:dyDescent="0.25">
      <c r="A48" s="50">
        <v>42940</v>
      </c>
      <c r="B48" s="4">
        <v>3.3527999999999998</v>
      </c>
      <c r="C48" s="4">
        <v>13.151966</v>
      </c>
    </row>
    <row r="49" spans="1:6" x14ac:dyDescent="0.25">
      <c r="A49" s="50">
        <v>42954</v>
      </c>
      <c r="B49" s="4">
        <v>2.7431999999999999</v>
      </c>
      <c r="C49" s="4">
        <v>11.519971999999999</v>
      </c>
    </row>
    <row r="50" spans="1:6" x14ac:dyDescent="0.25">
      <c r="A50" s="50">
        <v>42968</v>
      </c>
      <c r="B50" s="4">
        <v>3.3527999999999998</v>
      </c>
      <c r="C50" s="4">
        <v>9.5039770000000008</v>
      </c>
    </row>
    <row r="51" spans="1:6" x14ac:dyDescent="0.25">
      <c r="A51" s="50">
        <v>42983</v>
      </c>
      <c r="B51" s="4">
        <v>1.524</v>
      </c>
      <c r="C51" s="4">
        <v>8.9279779999999995</v>
      </c>
    </row>
    <row r="52" spans="1:6" x14ac:dyDescent="0.25">
      <c r="A52" s="50">
        <v>42996</v>
      </c>
      <c r="B52" s="4">
        <v>2.7431999999999999</v>
      </c>
      <c r="C52" s="4">
        <v>8.6399790000000003</v>
      </c>
    </row>
    <row r="53" spans="1:6" x14ac:dyDescent="0.25">
      <c r="A53" s="50">
        <v>43010</v>
      </c>
      <c r="B53" s="4">
        <v>3.3527999999999998</v>
      </c>
      <c r="C53" s="4">
        <v>11.999969</v>
      </c>
      <c r="F53" t="s">
        <v>5</v>
      </c>
    </row>
    <row r="54" spans="1:6" x14ac:dyDescent="0.25">
      <c r="A54" s="50">
        <v>43024</v>
      </c>
      <c r="B54" s="4">
        <v>1.524</v>
      </c>
      <c r="C54" s="4">
        <v>5.2799860000000001</v>
      </c>
    </row>
    <row r="55" spans="1:6" x14ac:dyDescent="0.25">
      <c r="A55" s="1" t="s">
        <v>5</v>
      </c>
      <c r="B55" s="4">
        <v>4.0639999999999992</v>
      </c>
      <c r="C55" s="4">
        <v>5.9114178000000006</v>
      </c>
    </row>
    <row r="56" spans="1:6" x14ac:dyDescent="0.25">
      <c r="A56" s="50">
        <v>42894</v>
      </c>
      <c r="C56" s="4">
        <v>10.769316</v>
      </c>
    </row>
    <row r="57" spans="1:6" x14ac:dyDescent="0.25">
      <c r="A57" s="50">
        <v>42912</v>
      </c>
      <c r="B57" s="4">
        <v>7.9248000000000003</v>
      </c>
      <c r="C57" s="4">
        <v>9.2475649999999998</v>
      </c>
    </row>
    <row r="58" spans="1:6" x14ac:dyDescent="0.25">
      <c r="A58" s="50">
        <v>42926</v>
      </c>
      <c r="B58" s="4">
        <v>6.7055999999999996</v>
      </c>
      <c r="C58" s="4">
        <v>9.6767760000000003</v>
      </c>
    </row>
    <row r="59" spans="1:6" x14ac:dyDescent="0.25">
      <c r="A59" s="50">
        <v>42940</v>
      </c>
      <c r="B59" s="4">
        <v>5.7911999999999999</v>
      </c>
      <c r="C59" s="4">
        <v>7.3356199999999996</v>
      </c>
    </row>
    <row r="60" spans="1:6" x14ac:dyDescent="0.25">
      <c r="A60" s="50">
        <v>42954</v>
      </c>
      <c r="B60" s="4">
        <v>4.8768000000000002</v>
      </c>
      <c r="C60" s="4">
        <v>7.413659</v>
      </c>
    </row>
    <row r="61" spans="1:6" x14ac:dyDescent="0.25">
      <c r="A61" s="50">
        <v>42968</v>
      </c>
      <c r="B61" s="4">
        <v>5.7911999999999999</v>
      </c>
      <c r="C61" s="4">
        <v>6.4771970000000003</v>
      </c>
    </row>
    <row r="62" spans="1:6" x14ac:dyDescent="0.25">
      <c r="A62" s="50">
        <v>42983</v>
      </c>
      <c r="B62" s="4">
        <v>0</v>
      </c>
      <c r="C62" s="4">
        <v>0</v>
      </c>
    </row>
    <row r="63" spans="1:6" x14ac:dyDescent="0.25">
      <c r="A63" s="50">
        <v>42996</v>
      </c>
      <c r="B63" s="4">
        <v>0</v>
      </c>
      <c r="C63" s="4">
        <v>0</v>
      </c>
    </row>
    <row r="64" spans="1:6" x14ac:dyDescent="0.25">
      <c r="A64" s="50">
        <v>43010</v>
      </c>
      <c r="B64" s="4">
        <v>5.4863999999999997</v>
      </c>
      <c r="C64" s="4">
        <v>8.1940449999999991</v>
      </c>
      <c r="F64" t="s">
        <v>6</v>
      </c>
    </row>
    <row r="65" spans="1:6" x14ac:dyDescent="0.25">
      <c r="A65" s="50">
        <v>43024</v>
      </c>
      <c r="B65" s="4">
        <v>0</v>
      </c>
      <c r="C65" s="4">
        <v>0</v>
      </c>
    </row>
    <row r="66" spans="1:6" x14ac:dyDescent="0.25">
      <c r="A66" s="1" t="s">
        <v>6</v>
      </c>
      <c r="B66" s="4">
        <v>3.0782400000000001</v>
      </c>
      <c r="C66" s="4">
        <v>6.2082731000000004</v>
      </c>
    </row>
    <row r="67" spans="1:6" x14ac:dyDescent="0.25">
      <c r="A67" s="50">
        <v>42898</v>
      </c>
      <c r="B67" s="4">
        <v>3.96</v>
      </c>
      <c r="C67" s="4">
        <v>9.4816800000000008</v>
      </c>
    </row>
    <row r="68" spans="1:6" x14ac:dyDescent="0.25">
      <c r="A68" s="50">
        <v>42912</v>
      </c>
      <c r="B68" s="4">
        <v>5.4863999999999997</v>
      </c>
      <c r="C68" s="4">
        <v>8.8963900000000002</v>
      </c>
    </row>
    <row r="69" spans="1:6" x14ac:dyDescent="0.25">
      <c r="A69" s="50">
        <v>42926</v>
      </c>
      <c r="B69" s="4">
        <v>4.5720000000000001</v>
      </c>
      <c r="C69" s="4">
        <v>6.7893499999999998</v>
      </c>
    </row>
    <row r="70" spans="1:6" x14ac:dyDescent="0.25">
      <c r="A70" s="50">
        <v>42940</v>
      </c>
      <c r="B70" s="4">
        <v>3.3527999999999998</v>
      </c>
      <c r="C70" s="4">
        <v>6.2625900000000003</v>
      </c>
    </row>
    <row r="71" spans="1:6" x14ac:dyDescent="0.25">
      <c r="A71" s="50">
        <v>42954</v>
      </c>
      <c r="B71" s="4">
        <v>2.4384000000000001</v>
      </c>
      <c r="C71" s="4">
        <v>6.1455330000000004</v>
      </c>
    </row>
    <row r="72" spans="1:6" x14ac:dyDescent="0.25">
      <c r="A72" s="50">
        <v>42968</v>
      </c>
      <c r="B72" s="4">
        <v>3.6576</v>
      </c>
      <c r="C72" s="4">
        <v>6.0870030000000002</v>
      </c>
    </row>
    <row r="73" spans="1:6" x14ac:dyDescent="0.25">
      <c r="A73" s="50">
        <v>42983</v>
      </c>
      <c r="B73" s="4">
        <v>2.4384000000000001</v>
      </c>
      <c r="C73" s="4">
        <v>4.21408</v>
      </c>
    </row>
    <row r="74" spans="1:6" x14ac:dyDescent="0.25">
      <c r="A74" s="50">
        <v>42996</v>
      </c>
      <c r="B74" s="4">
        <v>2.1335999999999999</v>
      </c>
      <c r="C74" s="4">
        <v>4.331137</v>
      </c>
    </row>
    <row r="75" spans="1:6" x14ac:dyDescent="0.25">
      <c r="A75" s="50">
        <v>43010</v>
      </c>
      <c r="B75" s="4">
        <v>2.7431999999999999</v>
      </c>
      <c r="C75" s="4">
        <v>7.4916970000000003</v>
      </c>
      <c r="F75" t="s">
        <v>7</v>
      </c>
    </row>
    <row r="76" spans="1:6" x14ac:dyDescent="0.25">
      <c r="A76" s="50">
        <v>43024</v>
      </c>
      <c r="B76" s="4">
        <v>0</v>
      </c>
      <c r="C76" s="4">
        <v>2.3832710000000001</v>
      </c>
      <c r="F76" t="s">
        <v>8</v>
      </c>
    </row>
    <row r="77" spans="1:6" x14ac:dyDescent="0.25">
      <c r="A77" s="1" t="s">
        <v>7</v>
      </c>
      <c r="B77" s="4">
        <v>6.2484000000000011</v>
      </c>
      <c r="C77" s="4">
        <v>4.9932262000000005</v>
      </c>
      <c r="F77" t="s">
        <v>9</v>
      </c>
    </row>
    <row r="78" spans="1:6" x14ac:dyDescent="0.25">
      <c r="A78" s="50">
        <v>42898</v>
      </c>
      <c r="B78" s="4">
        <v>9.7536000000000005</v>
      </c>
      <c r="C78" s="4">
        <v>8.5136310000000002</v>
      </c>
      <c r="F78" t="s">
        <v>10</v>
      </c>
    </row>
    <row r="79" spans="1:6" x14ac:dyDescent="0.25">
      <c r="A79" s="50">
        <v>42912</v>
      </c>
      <c r="B79" s="4">
        <v>10.972799999999999</v>
      </c>
      <c r="C79" s="4">
        <v>5.6757530000000003</v>
      </c>
      <c r="F79" t="s">
        <v>11</v>
      </c>
    </row>
    <row r="80" spans="1:6" x14ac:dyDescent="0.25">
      <c r="A80" s="50">
        <v>42926</v>
      </c>
      <c r="B80" s="4">
        <v>7.9248000000000003</v>
      </c>
      <c r="C80" s="4">
        <v>5.8553660000000001</v>
      </c>
    </row>
    <row r="81" spans="1:6" x14ac:dyDescent="0.25">
      <c r="A81" s="50">
        <v>42940</v>
      </c>
      <c r="B81" s="4">
        <v>5.4863999999999997</v>
      </c>
      <c r="C81" s="4">
        <v>4.4184669999999997</v>
      </c>
    </row>
    <row r="82" spans="1:6" x14ac:dyDescent="0.25">
      <c r="A82" s="50">
        <v>42954</v>
      </c>
      <c r="B82" s="4">
        <v>5.7911999999999999</v>
      </c>
      <c r="C82" s="4">
        <v>4.7776909999999999</v>
      </c>
    </row>
    <row r="83" spans="1:6" x14ac:dyDescent="0.25">
      <c r="A83" s="50">
        <v>42968</v>
      </c>
      <c r="B83" s="4">
        <v>5.4863999999999997</v>
      </c>
      <c r="C83" s="4">
        <v>4.7776909999999999</v>
      </c>
    </row>
    <row r="84" spans="1:6" x14ac:dyDescent="0.25">
      <c r="A84" s="50">
        <v>42983</v>
      </c>
      <c r="B84" s="4">
        <v>4.5720000000000001</v>
      </c>
      <c r="C84" s="4">
        <v>4.1670090000000002</v>
      </c>
    </row>
    <row r="85" spans="1:6" x14ac:dyDescent="0.25">
      <c r="A85" s="50">
        <v>42996</v>
      </c>
      <c r="B85" s="4">
        <v>3.3527999999999998</v>
      </c>
      <c r="C85" s="4">
        <v>3.7359390000000001</v>
      </c>
    </row>
    <row r="86" spans="1:6" x14ac:dyDescent="0.25">
      <c r="A86" s="50">
        <v>43010</v>
      </c>
      <c r="B86" s="4">
        <v>6.0960000000000001</v>
      </c>
      <c r="C86" s="4">
        <v>5.3524510000000003</v>
      </c>
      <c r="F86" t="s">
        <v>8</v>
      </c>
    </row>
    <row r="87" spans="1:6" x14ac:dyDescent="0.25">
      <c r="A87" s="50">
        <v>43024</v>
      </c>
      <c r="B87" s="4">
        <v>3.048</v>
      </c>
      <c r="C87" s="4">
        <v>2.658264</v>
      </c>
    </row>
    <row r="88" spans="1:6" x14ac:dyDescent="0.25">
      <c r="A88" s="1" t="s">
        <v>8</v>
      </c>
      <c r="B88" s="4">
        <v>7.9552800000000001</v>
      </c>
      <c r="C88" s="4">
        <v>6.4642837000000002</v>
      </c>
    </row>
    <row r="89" spans="1:6" x14ac:dyDescent="0.25">
      <c r="A89" s="50">
        <v>42899</v>
      </c>
      <c r="B89" s="4">
        <v>15.849600000000001</v>
      </c>
      <c r="C89" s="4">
        <v>13.034291</v>
      </c>
    </row>
    <row r="90" spans="1:6" x14ac:dyDescent="0.25">
      <c r="A90" s="50">
        <v>42913</v>
      </c>
      <c r="B90" s="4">
        <v>14.6304</v>
      </c>
      <c r="C90" s="4">
        <v>9.8291369999999993</v>
      </c>
    </row>
    <row r="91" spans="1:6" x14ac:dyDescent="0.25">
      <c r="A91" s="50">
        <v>42929</v>
      </c>
      <c r="B91" s="4">
        <v>12.192</v>
      </c>
      <c r="C91" s="4">
        <v>6.4103070000000004</v>
      </c>
    </row>
    <row r="92" spans="1:6" x14ac:dyDescent="0.25">
      <c r="A92" s="50">
        <v>42943</v>
      </c>
      <c r="B92" s="4">
        <v>10.058400000000001</v>
      </c>
      <c r="C92" s="4">
        <v>5.1816649999999997</v>
      </c>
    </row>
    <row r="93" spans="1:6" x14ac:dyDescent="0.25">
      <c r="A93" s="50">
        <v>42957</v>
      </c>
      <c r="B93" s="4">
        <v>7.62</v>
      </c>
      <c r="C93" s="4">
        <v>4.2735380000000003</v>
      </c>
    </row>
    <row r="94" spans="1:6" x14ac:dyDescent="0.25">
      <c r="A94" s="50">
        <v>42971</v>
      </c>
      <c r="B94" s="4">
        <v>6.7055999999999996</v>
      </c>
      <c r="C94" s="4">
        <v>4.487215</v>
      </c>
    </row>
    <row r="95" spans="1:6" x14ac:dyDescent="0.25">
      <c r="A95" s="50">
        <v>42986</v>
      </c>
      <c r="B95" s="4">
        <v>4.8768000000000002</v>
      </c>
      <c r="C95" s="4">
        <v>9.8347119999999997</v>
      </c>
    </row>
    <row r="96" spans="1:6" x14ac:dyDescent="0.25">
      <c r="A96" s="50">
        <v>42999</v>
      </c>
      <c r="B96" s="4">
        <v>2.4384000000000001</v>
      </c>
      <c r="C96" s="4">
        <v>4.2201190000000004</v>
      </c>
    </row>
    <row r="97" spans="1:6" x14ac:dyDescent="0.25">
      <c r="A97" s="50">
        <v>43011</v>
      </c>
      <c r="B97" s="4">
        <v>3.048</v>
      </c>
      <c r="C97" s="4">
        <v>4.2201190000000004</v>
      </c>
      <c r="F97" t="s">
        <v>9</v>
      </c>
    </row>
    <row r="98" spans="1:6" x14ac:dyDescent="0.25">
      <c r="A98" s="50">
        <v>43027</v>
      </c>
      <c r="B98" s="4">
        <v>2.1335999999999999</v>
      </c>
      <c r="C98" s="4">
        <v>3.1517339999999998</v>
      </c>
    </row>
    <row r="99" spans="1:6" x14ac:dyDescent="0.25">
      <c r="A99" s="1" t="s">
        <v>9</v>
      </c>
      <c r="B99" s="4">
        <v>5.0905600000000009</v>
      </c>
      <c r="C99" s="4">
        <v>20.7099355</v>
      </c>
    </row>
    <row r="100" spans="1:6" x14ac:dyDescent="0.25">
      <c r="A100" s="50">
        <v>42899</v>
      </c>
      <c r="B100" s="4">
        <v>12.4968</v>
      </c>
      <c r="C100" s="4">
        <v>36.183860000000003</v>
      </c>
    </row>
    <row r="101" spans="1:6" x14ac:dyDescent="0.25">
      <c r="A101" s="50">
        <v>42913</v>
      </c>
      <c r="B101" s="4">
        <v>9.4488000000000003</v>
      </c>
      <c r="C101" s="4">
        <v>34.686261999999999</v>
      </c>
    </row>
    <row r="102" spans="1:6" x14ac:dyDescent="0.25">
      <c r="A102" s="50">
        <v>42929</v>
      </c>
      <c r="B102" s="4">
        <v>6.7055999999999996</v>
      </c>
      <c r="C102" s="4">
        <v>11.783816</v>
      </c>
    </row>
    <row r="103" spans="1:6" x14ac:dyDescent="0.25">
      <c r="A103" s="50">
        <v>42943</v>
      </c>
      <c r="B103" s="4">
        <v>6.1</v>
      </c>
      <c r="C103" s="4">
        <v>28.599257999999999</v>
      </c>
    </row>
    <row r="104" spans="1:6" x14ac:dyDescent="0.25">
      <c r="A104" s="50">
        <v>42957</v>
      </c>
      <c r="B104" s="4">
        <v>4.8768000000000002</v>
      </c>
      <c r="C104" s="4">
        <v>30.048544</v>
      </c>
    </row>
    <row r="105" spans="1:6" x14ac:dyDescent="0.25">
      <c r="A105" s="50">
        <v>42971</v>
      </c>
      <c r="B105" s="4">
        <v>4.5720000000000001</v>
      </c>
      <c r="C105" s="4">
        <v>23.961539999999999</v>
      </c>
    </row>
    <row r="106" spans="1:6" x14ac:dyDescent="0.25">
      <c r="A106" s="50">
        <v>42986</v>
      </c>
      <c r="B106" s="4">
        <v>3.048</v>
      </c>
      <c r="C106" s="4">
        <v>21.546063</v>
      </c>
    </row>
    <row r="107" spans="1:6" x14ac:dyDescent="0.25">
      <c r="A107" s="50">
        <v>42999</v>
      </c>
      <c r="B107" s="4">
        <v>2.4384000000000001</v>
      </c>
      <c r="C107" s="4">
        <v>11.401054999999999</v>
      </c>
    </row>
    <row r="108" spans="1:6" x14ac:dyDescent="0.25">
      <c r="A108" s="50">
        <v>43011</v>
      </c>
      <c r="B108" s="4">
        <v>1.2192000000000001</v>
      </c>
      <c r="C108" s="4">
        <v>8.8889569999999996</v>
      </c>
      <c r="F108" t="s">
        <v>10</v>
      </c>
    </row>
    <row r="109" spans="1:6" x14ac:dyDescent="0.25">
      <c r="A109" s="50">
        <v>43027</v>
      </c>
      <c r="B109" s="4">
        <v>0</v>
      </c>
      <c r="C109" s="4">
        <v>0</v>
      </c>
    </row>
    <row r="110" spans="1:6" x14ac:dyDescent="0.25">
      <c r="A110" s="1" t="s">
        <v>10</v>
      </c>
      <c r="B110" s="4">
        <v>16.33728</v>
      </c>
      <c r="C110" s="4">
        <v>6.4039895999999983</v>
      </c>
    </row>
    <row r="111" spans="1:6" x14ac:dyDescent="0.25">
      <c r="A111" s="50">
        <v>42899</v>
      </c>
      <c r="B111" s="4">
        <v>25.908000000000001</v>
      </c>
      <c r="C111" s="4">
        <v>8.5507919999999995</v>
      </c>
    </row>
    <row r="112" spans="1:6" x14ac:dyDescent="0.25">
      <c r="A112" s="50">
        <v>42913</v>
      </c>
      <c r="B112" s="4">
        <v>21.945599999999999</v>
      </c>
      <c r="C112" s="4">
        <v>8.5507919999999995</v>
      </c>
    </row>
    <row r="113" spans="1:6" x14ac:dyDescent="0.25">
      <c r="A113" s="50">
        <v>42929</v>
      </c>
      <c r="B113" s="4">
        <v>18.288</v>
      </c>
      <c r="C113" s="4">
        <v>11.237546999999999</v>
      </c>
    </row>
    <row r="114" spans="1:6" x14ac:dyDescent="0.25">
      <c r="A114" s="50">
        <v>42943</v>
      </c>
      <c r="B114" s="4">
        <v>14.3256</v>
      </c>
      <c r="C114" s="4">
        <v>5.4106709999999998</v>
      </c>
    </row>
    <row r="115" spans="1:6" x14ac:dyDescent="0.25">
      <c r="A115" s="50">
        <v>42957</v>
      </c>
      <c r="B115" s="4">
        <v>13.715999999999999</v>
      </c>
      <c r="C115" s="4">
        <v>4.7826459999999997</v>
      </c>
    </row>
    <row r="116" spans="1:6" x14ac:dyDescent="0.25">
      <c r="A116" s="50">
        <v>42971</v>
      </c>
      <c r="B116" s="4">
        <v>13.715999999999999</v>
      </c>
      <c r="C116" s="4">
        <v>4.8309559999999996</v>
      </c>
    </row>
    <row r="117" spans="1:6" x14ac:dyDescent="0.25">
      <c r="A117" s="50">
        <v>42986</v>
      </c>
      <c r="B117" s="4">
        <v>14.3256</v>
      </c>
      <c r="C117" s="4">
        <v>5.4106709999999998</v>
      </c>
    </row>
    <row r="118" spans="1:6" x14ac:dyDescent="0.25">
      <c r="A118" s="50">
        <v>42999</v>
      </c>
      <c r="B118" s="4">
        <v>13.106400000000001</v>
      </c>
      <c r="C118" s="4">
        <v>4.927575</v>
      </c>
    </row>
    <row r="119" spans="1:6" x14ac:dyDescent="0.25">
      <c r="A119" s="50">
        <v>43011</v>
      </c>
      <c r="B119" s="4">
        <v>13.106400000000001</v>
      </c>
      <c r="C119" s="4">
        <v>5.3140520000000002</v>
      </c>
      <c r="F119" t="s">
        <v>11</v>
      </c>
    </row>
    <row r="120" spans="1:6" x14ac:dyDescent="0.25">
      <c r="A120" s="50">
        <v>43027</v>
      </c>
      <c r="B120" s="4">
        <v>14.9352</v>
      </c>
      <c r="C120" s="4">
        <v>5.0241939999999996</v>
      </c>
    </row>
    <row r="121" spans="1:6" x14ac:dyDescent="0.25">
      <c r="A121" s="1" t="s">
        <v>11</v>
      </c>
      <c r="B121" s="4">
        <v>10.271760000000002</v>
      </c>
      <c r="C121" s="4">
        <v>49.293834699999998</v>
      </c>
    </row>
    <row r="122" spans="1:6" x14ac:dyDescent="0.25">
      <c r="A122" s="50">
        <v>42899</v>
      </c>
      <c r="B122" s="4">
        <v>15.24</v>
      </c>
      <c r="C122" s="4">
        <v>54.625723999999998</v>
      </c>
    </row>
    <row r="123" spans="1:6" x14ac:dyDescent="0.25">
      <c r="A123" s="50">
        <v>42913</v>
      </c>
      <c r="B123" s="4">
        <v>17.0688</v>
      </c>
      <c r="C123" s="4">
        <v>53.972304999999999</v>
      </c>
    </row>
    <row r="124" spans="1:6" x14ac:dyDescent="0.25">
      <c r="A124" s="50">
        <v>42929</v>
      </c>
      <c r="B124" s="4">
        <v>14.6304</v>
      </c>
      <c r="C124" s="4">
        <v>53.841622999999998</v>
      </c>
    </row>
    <row r="125" spans="1:6" x14ac:dyDescent="0.25">
      <c r="A125" s="50">
        <v>42943</v>
      </c>
      <c r="B125" s="4">
        <v>12.4968</v>
      </c>
      <c r="C125" s="4">
        <v>48.483595999999999</v>
      </c>
    </row>
    <row r="126" spans="1:6" x14ac:dyDescent="0.25">
      <c r="A126" s="50">
        <v>42957</v>
      </c>
      <c r="B126" s="4">
        <v>12.192</v>
      </c>
      <c r="C126" s="4">
        <v>44.040356000000003</v>
      </c>
    </row>
    <row r="127" spans="1:6" x14ac:dyDescent="0.25">
      <c r="A127" s="50">
        <v>42971</v>
      </c>
      <c r="B127" s="4">
        <v>6.0960000000000001</v>
      </c>
      <c r="C127" s="4">
        <v>47.699494000000001</v>
      </c>
    </row>
    <row r="128" spans="1:6" x14ac:dyDescent="0.25">
      <c r="A128" s="50">
        <v>42986</v>
      </c>
      <c r="B128" s="4">
        <v>7.62</v>
      </c>
      <c r="C128" s="4">
        <v>51.097268</v>
      </c>
    </row>
    <row r="129" spans="1:4" x14ac:dyDescent="0.25">
      <c r="A129" s="50">
        <v>42999</v>
      </c>
      <c r="B129" s="4">
        <v>4.8768000000000002</v>
      </c>
      <c r="C129" s="4">
        <v>46.654029000000001</v>
      </c>
    </row>
    <row r="130" spans="1:4" x14ac:dyDescent="0.25">
      <c r="A130" s="50">
        <v>43011</v>
      </c>
      <c r="B130" s="4">
        <v>5.4863999999999997</v>
      </c>
      <c r="C130" s="4">
        <v>47.960863000000003</v>
      </c>
    </row>
    <row r="131" spans="1:4" x14ac:dyDescent="0.25">
      <c r="A131" s="50">
        <v>43027</v>
      </c>
      <c r="B131" s="4">
        <v>7.0103999999999997</v>
      </c>
      <c r="C131" s="4">
        <v>44.563088999999998</v>
      </c>
    </row>
    <row r="132" spans="1:4" x14ac:dyDescent="0.25">
      <c r="A132" s="1" t="s">
        <v>101</v>
      </c>
    </row>
    <row r="133" spans="1:4" x14ac:dyDescent="0.25">
      <c r="A133" s="2" t="s">
        <v>101</v>
      </c>
    </row>
    <row r="134" spans="1:4" x14ac:dyDescent="0.25">
      <c r="A134" s="1" t="s">
        <v>159</v>
      </c>
      <c r="B134" s="4">
        <v>7.6494245614035119</v>
      </c>
      <c r="C134" s="4">
        <v>14.962875721739131</v>
      </c>
    </row>
    <row r="135" spans="1:4" x14ac:dyDescent="0.25">
      <c r="B135"/>
      <c r="C135"/>
      <c r="D135"/>
    </row>
    <row r="136" spans="1:4" x14ac:dyDescent="0.25">
      <c r="B136"/>
      <c r="C136"/>
      <c r="D136"/>
    </row>
    <row r="137" spans="1:4" x14ac:dyDescent="0.25">
      <c r="B137"/>
      <c r="C137"/>
      <c r="D137"/>
    </row>
    <row r="138" spans="1:4" x14ac:dyDescent="0.25">
      <c r="B138"/>
      <c r="C138"/>
      <c r="D138"/>
    </row>
    <row r="139" spans="1:4" x14ac:dyDescent="0.25">
      <c r="B139"/>
      <c r="C139"/>
      <c r="D139"/>
    </row>
    <row r="140" spans="1:4" x14ac:dyDescent="0.25">
      <c r="B140"/>
      <c r="C140"/>
      <c r="D140"/>
    </row>
    <row r="141" spans="1:4" x14ac:dyDescent="0.25">
      <c r="B141"/>
      <c r="C141"/>
      <c r="D141"/>
    </row>
    <row r="142" spans="1:4" x14ac:dyDescent="0.25">
      <c r="B142"/>
      <c r="C142"/>
      <c r="D142"/>
    </row>
    <row r="143" spans="1:4" x14ac:dyDescent="0.25">
      <c r="B143"/>
      <c r="C143"/>
      <c r="D143"/>
    </row>
    <row r="144" spans="1:4" x14ac:dyDescent="0.25">
      <c r="B144"/>
      <c r="C144"/>
      <c r="D144"/>
    </row>
    <row r="145" spans="2:4" x14ac:dyDescent="0.25">
      <c r="B145"/>
      <c r="C145"/>
      <c r="D145"/>
    </row>
    <row r="146" spans="2:4" x14ac:dyDescent="0.25">
      <c r="B146"/>
      <c r="C146"/>
      <c r="D146"/>
    </row>
    <row r="147" spans="2:4" x14ac:dyDescent="0.25">
      <c r="B147"/>
      <c r="C147"/>
      <c r="D147"/>
    </row>
    <row r="148" spans="2:4" x14ac:dyDescent="0.25">
      <c r="B148"/>
      <c r="C148"/>
      <c r="D148"/>
    </row>
    <row r="149" spans="2:4" x14ac:dyDescent="0.25">
      <c r="B149"/>
      <c r="C149"/>
      <c r="D149"/>
    </row>
    <row r="150" spans="2:4" x14ac:dyDescent="0.25">
      <c r="B150"/>
      <c r="C150"/>
      <c r="D150"/>
    </row>
    <row r="151" spans="2:4" x14ac:dyDescent="0.25">
      <c r="B151"/>
      <c r="C151"/>
      <c r="D151"/>
    </row>
    <row r="152" spans="2:4" x14ac:dyDescent="0.25">
      <c r="B152"/>
      <c r="C152"/>
      <c r="D152"/>
    </row>
    <row r="153" spans="2:4" x14ac:dyDescent="0.25">
      <c r="B153"/>
      <c r="C153"/>
      <c r="D153"/>
    </row>
    <row r="154" spans="2:4" x14ac:dyDescent="0.25">
      <c r="B154"/>
      <c r="C154"/>
      <c r="D154"/>
    </row>
    <row r="155" spans="2:4" x14ac:dyDescent="0.25">
      <c r="B155"/>
      <c r="C155"/>
      <c r="D155"/>
    </row>
    <row r="156" spans="2:4" x14ac:dyDescent="0.25">
      <c r="B156"/>
      <c r="C156"/>
      <c r="D156"/>
    </row>
    <row r="157" spans="2:4" x14ac:dyDescent="0.25">
      <c r="B157"/>
      <c r="C157"/>
      <c r="D157"/>
    </row>
    <row r="158" spans="2:4" x14ac:dyDescent="0.25">
      <c r="B158"/>
      <c r="C158"/>
      <c r="D158"/>
    </row>
    <row r="159" spans="2:4" x14ac:dyDescent="0.25">
      <c r="B159"/>
      <c r="C159"/>
      <c r="D159"/>
    </row>
    <row r="160" spans="2:4" x14ac:dyDescent="0.25">
      <c r="B160"/>
      <c r="C160"/>
      <c r="D160"/>
    </row>
    <row r="161" spans="2:4" x14ac:dyDescent="0.25">
      <c r="B161"/>
      <c r="C161"/>
      <c r="D161"/>
    </row>
    <row r="162" spans="2:4" x14ac:dyDescent="0.25">
      <c r="B162"/>
      <c r="C162"/>
      <c r="D162"/>
    </row>
    <row r="163" spans="2:4" x14ac:dyDescent="0.25">
      <c r="B163"/>
      <c r="C163"/>
      <c r="D163"/>
    </row>
    <row r="164" spans="2:4" x14ac:dyDescent="0.25">
      <c r="B164"/>
      <c r="C164"/>
      <c r="D164"/>
    </row>
    <row r="165" spans="2:4" x14ac:dyDescent="0.25">
      <c r="B165"/>
      <c r="C165"/>
      <c r="D165"/>
    </row>
    <row r="166" spans="2:4" x14ac:dyDescent="0.25">
      <c r="B166"/>
      <c r="C166"/>
      <c r="D166"/>
    </row>
    <row r="167" spans="2:4" x14ac:dyDescent="0.25">
      <c r="B167"/>
      <c r="C167"/>
      <c r="D167"/>
    </row>
    <row r="168" spans="2:4" x14ac:dyDescent="0.25">
      <c r="B168"/>
      <c r="C168"/>
      <c r="D168"/>
    </row>
    <row r="169" spans="2:4" x14ac:dyDescent="0.25">
      <c r="B169"/>
      <c r="C169"/>
      <c r="D169"/>
    </row>
    <row r="170" spans="2:4" x14ac:dyDescent="0.25">
      <c r="B170"/>
      <c r="C170"/>
      <c r="D170"/>
    </row>
    <row r="171" spans="2:4" x14ac:dyDescent="0.25">
      <c r="B171"/>
      <c r="C171"/>
      <c r="D171"/>
    </row>
    <row r="172" spans="2:4" x14ac:dyDescent="0.25">
      <c r="B172"/>
      <c r="C172"/>
      <c r="D172"/>
    </row>
    <row r="173" spans="2:4" x14ac:dyDescent="0.25">
      <c r="B173"/>
      <c r="C173"/>
      <c r="D173"/>
    </row>
    <row r="174" spans="2:4" x14ac:dyDescent="0.25">
      <c r="B174"/>
      <c r="C174"/>
      <c r="D174"/>
    </row>
    <row r="175" spans="2:4" x14ac:dyDescent="0.25">
      <c r="B175"/>
      <c r="C175"/>
      <c r="D175"/>
    </row>
    <row r="176" spans="2:4" x14ac:dyDescent="0.25">
      <c r="B176"/>
      <c r="C176"/>
      <c r="D176"/>
    </row>
    <row r="177" spans="2:4" x14ac:dyDescent="0.25">
      <c r="B177"/>
      <c r="C177"/>
      <c r="D177"/>
    </row>
    <row r="178" spans="2:4" x14ac:dyDescent="0.25">
      <c r="B178"/>
      <c r="C178"/>
      <c r="D178"/>
    </row>
    <row r="179" spans="2:4" x14ac:dyDescent="0.25">
      <c r="B179"/>
      <c r="C179"/>
      <c r="D179"/>
    </row>
    <row r="180" spans="2:4" x14ac:dyDescent="0.25">
      <c r="B180"/>
      <c r="C180"/>
      <c r="D180"/>
    </row>
    <row r="181" spans="2:4" x14ac:dyDescent="0.25">
      <c r="B181"/>
      <c r="C181"/>
      <c r="D181"/>
    </row>
    <row r="182" spans="2:4" x14ac:dyDescent="0.25">
      <c r="B182"/>
      <c r="C182"/>
      <c r="D182"/>
    </row>
    <row r="183" spans="2:4" x14ac:dyDescent="0.25">
      <c r="B183"/>
      <c r="C183"/>
      <c r="D183"/>
    </row>
    <row r="184" spans="2:4" x14ac:dyDescent="0.25">
      <c r="B184"/>
      <c r="C184"/>
      <c r="D184"/>
    </row>
    <row r="185" spans="2:4" x14ac:dyDescent="0.25">
      <c r="B185"/>
      <c r="C185"/>
      <c r="D185"/>
    </row>
    <row r="186" spans="2:4" x14ac:dyDescent="0.25">
      <c r="B186"/>
      <c r="C186"/>
      <c r="D186"/>
    </row>
    <row r="187" spans="2:4" x14ac:dyDescent="0.25">
      <c r="B187"/>
      <c r="C187"/>
      <c r="D187"/>
    </row>
    <row r="188" spans="2:4" x14ac:dyDescent="0.25">
      <c r="B188"/>
      <c r="C188"/>
      <c r="D188"/>
    </row>
    <row r="189" spans="2:4" x14ac:dyDescent="0.25">
      <c r="B189"/>
      <c r="C189"/>
      <c r="D189"/>
    </row>
    <row r="190" spans="2:4" x14ac:dyDescent="0.25">
      <c r="B190"/>
      <c r="C190"/>
      <c r="D190"/>
    </row>
    <row r="191" spans="2:4" x14ac:dyDescent="0.25">
      <c r="B191"/>
      <c r="C191"/>
      <c r="D191"/>
    </row>
    <row r="192" spans="2:4" x14ac:dyDescent="0.25">
      <c r="B192"/>
      <c r="C192"/>
      <c r="D192"/>
    </row>
    <row r="193" spans="2:4" x14ac:dyDescent="0.25">
      <c r="B193"/>
      <c r="C193"/>
      <c r="D193"/>
    </row>
    <row r="194" spans="2:4" x14ac:dyDescent="0.25">
      <c r="B194"/>
      <c r="C194"/>
      <c r="D194"/>
    </row>
    <row r="195" spans="2:4" x14ac:dyDescent="0.25">
      <c r="B195"/>
      <c r="C195"/>
      <c r="D195"/>
    </row>
    <row r="196" spans="2:4" x14ac:dyDescent="0.25">
      <c r="B196"/>
      <c r="C196"/>
      <c r="D196"/>
    </row>
    <row r="197" spans="2:4" x14ac:dyDescent="0.25">
      <c r="B197"/>
      <c r="C197"/>
      <c r="D197"/>
    </row>
    <row r="198" spans="2:4" x14ac:dyDescent="0.25">
      <c r="B198"/>
      <c r="C198"/>
      <c r="D198"/>
    </row>
    <row r="199" spans="2:4" x14ac:dyDescent="0.25">
      <c r="B199"/>
      <c r="C199"/>
      <c r="D199"/>
    </row>
    <row r="200" spans="2:4" x14ac:dyDescent="0.25">
      <c r="B200"/>
      <c r="C200"/>
      <c r="D200"/>
    </row>
    <row r="201" spans="2:4" x14ac:dyDescent="0.25">
      <c r="B201"/>
      <c r="C201"/>
      <c r="D201"/>
    </row>
    <row r="202" spans="2:4" x14ac:dyDescent="0.25">
      <c r="B202"/>
      <c r="C202"/>
      <c r="D202"/>
    </row>
    <row r="203" spans="2:4" x14ac:dyDescent="0.25">
      <c r="B203"/>
      <c r="C203"/>
      <c r="D203"/>
    </row>
    <row r="204" spans="2:4" x14ac:dyDescent="0.25">
      <c r="B204"/>
      <c r="C204"/>
      <c r="D204"/>
    </row>
    <row r="205" spans="2:4" x14ac:dyDescent="0.25">
      <c r="B205"/>
      <c r="C205"/>
      <c r="D205"/>
    </row>
    <row r="206" spans="2:4" x14ac:dyDescent="0.25">
      <c r="B206"/>
      <c r="C206"/>
      <c r="D206"/>
    </row>
    <row r="207" spans="2:4" x14ac:dyDescent="0.25">
      <c r="B207"/>
      <c r="C207"/>
      <c r="D207"/>
    </row>
    <row r="208" spans="2:4" x14ac:dyDescent="0.25">
      <c r="B208"/>
      <c r="C208"/>
      <c r="D208"/>
    </row>
    <row r="209" spans="2:4" x14ac:dyDescent="0.25">
      <c r="B209"/>
      <c r="C209"/>
      <c r="D209"/>
    </row>
    <row r="210" spans="2:4" x14ac:dyDescent="0.25">
      <c r="B210"/>
      <c r="C210"/>
      <c r="D210"/>
    </row>
    <row r="211" spans="2:4" x14ac:dyDescent="0.25">
      <c r="B211"/>
      <c r="C211"/>
      <c r="D211"/>
    </row>
    <row r="212" spans="2:4" x14ac:dyDescent="0.25">
      <c r="B212"/>
      <c r="C212"/>
      <c r="D212"/>
    </row>
    <row r="213" spans="2:4" x14ac:dyDescent="0.25">
      <c r="B213"/>
      <c r="C213"/>
      <c r="D213"/>
    </row>
    <row r="214" spans="2:4" x14ac:dyDescent="0.25">
      <c r="B214"/>
      <c r="C214"/>
      <c r="D214"/>
    </row>
    <row r="215" spans="2:4" x14ac:dyDescent="0.25">
      <c r="B215"/>
      <c r="C215"/>
      <c r="D215"/>
    </row>
    <row r="216" spans="2:4" x14ac:dyDescent="0.25">
      <c r="B216"/>
      <c r="C216"/>
      <c r="D216"/>
    </row>
    <row r="217" spans="2:4" x14ac:dyDescent="0.25">
      <c r="B217"/>
      <c r="C217"/>
      <c r="D217"/>
    </row>
    <row r="218" spans="2:4" x14ac:dyDescent="0.25">
      <c r="B218"/>
      <c r="C218"/>
      <c r="D218"/>
    </row>
    <row r="219" spans="2:4" x14ac:dyDescent="0.25">
      <c r="B219"/>
      <c r="C219"/>
      <c r="D219"/>
    </row>
    <row r="220" spans="2:4" x14ac:dyDescent="0.25">
      <c r="B220"/>
      <c r="C220"/>
      <c r="D220"/>
    </row>
    <row r="221" spans="2:4" x14ac:dyDescent="0.25">
      <c r="B221"/>
      <c r="C221"/>
      <c r="D221"/>
    </row>
    <row r="222" spans="2:4" x14ac:dyDescent="0.25">
      <c r="B222"/>
      <c r="C222"/>
      <c r="D222"/>
    </row>
    <row r="223" spans="2:4" x14ac:dyDescent="0.25">
      <c r="B223"/>
      <c r="C223"/>
      <c r="D223"/>
    </row>
    <row r="224" spans="2:4" x14ac:dyDescent="0.25">
      <c r="B224"/>
      <c r="C224"/>
      <c r="D224"/>
    </row>
    <row r="225" spans="2:4" x14ac:dyDescent="0.25">
      <c r="B225"/>
      <c r="C225"/>
      <c r="D225"/>
    </row>
    <row r="226" spans="2:4" x14ac:dyDescent="0.25">
      <c r="B226"/>
      <c r="C226"/>
      <c r="D226"/>
    </row>
    <row r="227" spans="2:4" x14ac:dyDescent="0.25">
      <c r="B227"/>
      <c r="C227"/>
      <c r="D227"/>
    </row>
    <row r="228" spans="2:4" x14ac:dyDescent="0.25">
      <c r="B228"/>
      <c r="C228"/>
      <c r="D228"/>
    </row>
    <row r="229" spans="2:4" x14ac:dyDescent="0.25">
      <c r="B229"/>
      <c r="C229"/>
      <c r="D229"/>
    </row>
    <row r="230" spans="2:4" x14ac:dyDescent="0.25">
      <c r="B230"/>
      <c r="C230"/>
      <c r="D230"/>
    </row>
    <row r="231" spans="2:4" x14ac:dyDescent="0.25">
      <c r="B231"/>
      <c r="C231"/>
      <c r="D231"/>
    </row>
    <row r="232" spans="2:4" x14ac:dyDescent="0.25">
      <c r="B232"/>
      <c r="C232"/>
      <c r="D232"/>
    </row>
    <row r="233" spans="2:4" x14ac:dyDescent="0.25">
      <c r="B233"/>
      <c r="C233"/>
      <c r="D233"/>
    </row>
    <row r="234" spans="2:4" x14ac:dyDescent="0.25">
      <c r="B234"/>
      <c r="C234"/>
      <c r="D234"/>
    </row>
    <row r="235" spans="2:4" x14ac:dyDescent="0.25">
      <c r="B235"/>
      <c r="C235"/>
      <c r="D235"/>
    </row>
    <row r="236" spans="2:4" x14ac:dyDescent="0.25">
      <c r="B236"/>
      <c r="C236"/>
      <c r="D236"/>
    </row>
    <row r="237" spans="2:4" x14ac:dyDescent="0.25">
      <c r="B237"/>
      <c r="C237"/>
      <c r="D237"/>
    </row>
    <row r="238" spans="2:4" x14ac:dyDescent="0.25">
      <c r="B238"/>
      <c r="C238"/>
      <c r="D238"/>
    </row>
    <row r="239" spans="2:4" x14ac:dyDescent="0.25">
      <c r="B239"/>
      <c r="C239"/>
      <c r="D239"/>
    </row>
    <row r="240" spans="2:4" x14ac:dyDescent="0.25">
      <c r="B240"/>
      <c r="C240"/>
      <c r="D240"/>
    </row>
    <row r="241" spans="2:4" x14ac:dyDescent="0.25">
      <c r="B241"/>
      <c r="C241"/>
      <c r="D241"/>
    </row>
    <row r="242" spans="2:4" x14ac:dyDescent="0.25">
      <c r="B242"/>
      <c r="C242"/>
      <c r="D242"/>
    </row>
    <row r="243" spans="2:4" x14ac:dyDescent="0.25">
      <c r="B243"/>
      <c r="C243"/>
      <c r="D243"/>
    </row>
    <row r="244" spans="2:4" x14ac:dyDescent="0.25">
      <c r="B244"/>
      <c r="C244"/>
      <c r="D244"/>
    </row>
    <row r="245" spans="2:4" x14ac:dyDescent="0.25">
      <c r="B245"/>
      <c r="C245"/>
      <c r="D245"/>
    </row>
    <row r="246" spans="2:4" x14ac:dyDescent="0.25">
      <c r="B246"/>
      <c r="C246"/>
      <c r="D246"/>
    </row>
    <row r="247" spans="2:4" x14ac:dyDescent="0.25">
      <c r="B247"/>
      <c r="C247"/>
      <c r="D247"/>
    </row>
    <row r="248" spans="2:4" x14ac:dyDescent="0.25">
      <c r="B248"/>
      <c r="C248"/>
      <c r="D248"/>
    </row>
    <row r="249" spans="2:4" x14ac:dyDescent="0.25">
      <c r="B249"/>
      <c r="C249"/>
      <c r="D249"/>
    </row>
    <row r="250" spans="2:4" x14ac:dyDescent="0.25">
      <c r="B250"/>
      <c r="C250"/>
      <c r="D250"/>
    </row>
    <row r="251" spans="2:4" x14ac:dyDescent="0.25">
      <c r="B251"/>
      <c r="C251"/>
      <c r="D251"/>
    </row>
  </sheetData>
  <pageMargins left="0.7" right="0.7" top="0.75" bottom="0.75" header="0.3" footer="0.3"/>
  <pageSetup orientation="portrait"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
  <sheetViews>
    <sheetView workbookViewId="0"/>
  </sheetViews>
  <sheetFormatPr defaultRowHeight="15" x14ac:dyDescent="0.25"/>
  <sheetData>
    <row r="1" spans="1:8" x14ac:dyDescent="0.25">
      <c r="A1" s="6" t="s">
        <v>145</v>
      </c>
    </row>
    <row r="2" spans="1:8" x14ac:dyDescent="0.25">
      <c r="A2" t="s">
        <v>146</v>
      </c>
    </row>
    <row r="4" spans="1:8" x14ac:dyDescent="0.25">
      <c r="A4" s="6" t="s">
        <v>147</v>
      </c>
    </row>
    <row r="5" spans="1:8" x14ac:dyDescent="0.25">
      <c r="A5" t="s">
        <v>162</v>
      </c>
    </row>
    <row r="7" spans="1:8" x14ac:dyDescent="0.25">
      <c r="A7" t="s">
        <v>231</v>
      </c>
      <c r="H7" t="s">
        <v>144</v>
      </c>
    </row>
    <row r="9" spans="1:8" s="45" customFormat="1" x14ac:dyDescent="0.25">
      <c r="A9" s="45" t="s">
        <v>737</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5 4 5 8 8 4 f 4 - 9 9 c f - 4 3 5 5 - b 5 9 c - c 6 0 e d e f e f e a 1 "   x m l n s = " h t t p : / / s c h e m a s . m i c r o s o f t . c o m / D a t a M a s h u p " > A A A A A I M E A A B Q S w M E F A A C A A g A a l g 2 T I A t 9 0 2 n A A A A + A A A A B I A H A B D b 2 5 m a W c v U G F j a 2 F n Z S 5 4 b W w g o h g A K K A U A A A A A A A A A A A A A A A A A A A A A A A A A A A A h Y 9 B D o I w F E S v Q r q n L V U M I Z + y c C u J C d G 4 b W q F R i i G F s v d X H g k r y C J o u 5 c z u R N 8 u Z x u 0 M + t k 1 w V b 3 V n c l Q h C k K l J H d U Z s q Q 4 M 7 h Q n K O W y F P I t K B R N s b D p a n a H a u U t K i P c e + w X u + o o w S i N y K D a l r F U r Q m 2 s E 0 Y q 9 F k d / 6 8 Q h / 1 L h j M c R 3 i Z J D F m q w j I X E O h z R d h k z G m Q H 5 K W A + N G 3 r F l Q l 3 J Z A 5 A n m / 4 E 9 Q S w M E F A A C A A g A a l g 2 T 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G p Y N k z 6 x 4 l b e g E A A K Y E A A A T A B w A R m 9 y b X V s Y X M v U 2 V j d G l v b j E u b S C i G A A o o B Q A A A A A A A A A A A A A A A A A A A A A A A A A A A C d V E 1 v g k A Q v Z P 4 H z b 0 o C a G x G u N h 0 Z o t F F s g c Z D 0 8 M i o 2 y 6 L n Q / N P z 7 L h S V A h r t H p j s z O x 7 M 4 / Z F b C W J G H I / 7 X D U c f o G C L G H C L 0 p o B n Q z R G F K S B 9 P I T x d e g H f 4 3 t W w s c Y g F 9 E y 5 T h 8 F 4 A O m 1 F J r E V k Q K X O A T I f t C U / Y D p j E V D s + C s C x 6 T t z Z x K g c g H b W z K k O j n g J L V 8 x f e Q D e p u z Q Y n 5 z x J v l T 6 m i T U l y r K f L x L K b h q F w K 3 q p s G i k 8 k T J I I W g M D 9 N C j m z 6 6 t M 5 H p j g k E k v r n R F Z Y 9 I m r k T n w L Y y b o t 6 Z L O h M O E g Z B B j e o D t K S s / u A A s F I d c O 2 E F H D O h f 9 D l j B W J K j S N s A 2 p j I v u n r 3 l o r 2 p X A c 0 c 1 3 H Q y / L m X u n F m j p 1 j X N P z N b T 0 t T u D J 0 J 1 u 9 r b + c R + z S V p k b e p x z 7 i z h y u S 1 K J A P 7 b m K a 1 N b Z D 6 5 9 s 0 j W L k r t z H 8 b o I s / Q 9 P e W 1 u Z C q z C 4 r V 1 P G c I 2 z v U v 1 u N 9 V Q S O R Y 3 b 7 5 2 T c I q 7 w 4 o x 9 Q S w E C L Q A U A A I A C A B q W D Z M g C 3 3 T a c A A A D 4 A A A A E g A A A A A A A A A A A A A A A A A A A A A A Q 2 9 u Z m l n L 1 B h Y 2 t h Z 2 U u e G 1 s U E s B A i 0 A F A A C A A g A a l g 2 T A / K 6 a u k A A A A 6 Q A A A B M A A A A A A A A A A A A A A A A A 8 w A A A F t D b 2 5 0 Z W 5 0 X 1 R 5 c G V z X S 5 4 b W x Q S w E C L Q A U A A I A C A B q W D Z M + s e J W 3 o B A A C m B A A A E w A A A A A A A A A A A A A A A A D k A Q A A R m 9 y b X V s Y X M v U 2 V j d G l v b j E u b V B L B Q Y A A A A A A w A D A M I A A A C r A w 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5 s D A A A A A A A A E o M 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y A v P j w v S X R l b T 4 8 S X R l b T 4 8 S X R l b U x v Y 2 F 0 a W 9 u P j x J d G V t V H l w Z T 5 G b 3 J t d W x h P C 9 J d G V t V H l w Z T 4 8 S X R l b V B h d G g + U 2 V j d G l v b j E v U X V l c n k x 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Z p b G x M Y X N 0 V X B k Y X R l Z C I g V m F s d W U 9 I m Q y M D E 4 L T A x L T E 5 V D E 4 O j A z O j M 0 L j k 4 M j k x N z J a I i A v P j x F b n R y e S B U e X B l P S J G a W x s R X J y b 3 J D b 2 R l I i B W Y W x 1 Z T 0 i c 1 V u a 2 5 v d 2 4 i I C 8 + P E V u d H J 5 I F R 5 c G U 9 I k Z p b G x D b 2 x 1 b W 5 O Y W 1 l c y I g V m F s d W U 9 I n N b J n F 1 b 3 Q 7 U 3 V y d m V 5 J n F 1 b 3 Q 7 L C Z x d W 9 0 O 0 R h d G U m c X V v d D s s J n F 1 b 3 Q 7 U 2 F t c G x l T n V t Y m V y J n F 1 b 3 Q 7 L C Z x d W 9 0 O 1 N p d G V D b 2 R l J n F 1 b 3 Q 7 L C Z x d W 9 0 O 1 N p d G U m c X V v d D s s J n F 1 b 3 Q 7 V W 5 p d E 5 1 b W J l c i Z x d W 9 0 O y w m c X V v d D t V b m l 0 T G V u Z 3 R o J n F 1 b 3 Q 7 L C Z x d W 9 0 O 1 J p Z m Z s Z U N y Z X N 0 V G h h b H d l Z y Z x d W 9 0 O y w m c X V v d D t U c m F u c 2 V j d C Z x d W 9 0 O y w m c X V v d D t X a W R 0 a C Z x d W 9 0 O y w m c X V v d D t E Z X B 0 a C Z x d W 9 0 O 1 0 i I C 8 + P E V u d H J 5 I F R 5 c G U 9 I k Z p b G x D b 2 x 1 b W 5 U e X B l c y I g V m F s d W U 9 I n N C Z 2 N D Q m d Z Q 0 R 3 O E N E d z g 9 I i A v P j x F b n R y e S B U e X B l P S J G a W x s Z W R D b 2 1 w b G V 0 Z V J l c 3 V s d F R v V 2 9 y a 3 N o Z W V 0 I i B W Y W x 1 Z T 0 i b D E i I C 8 + P E V u d H J 5 I F R 5 c G U 9 I k F k Z G V k V G 9 E Y X R h T W 9 k Z W w i I F Z h b H V l P S J s M C I g L z 4 8 R W 5 0 c n k g V H l w Z T 0 i U m V j b 3 Z l c n l U Y X J n Z X R T a G V l d C I g V m F s d W U 9 I n N T a G V l d D I i I C 8 + P E V u d H J 5 I F R 5 c G U 9 I l J l Y 2 9 2 Z X J 5 V G F y Z 2 V 0 Q 2 9 s d W 1 u I i B W Y W x 1 Z T 0 i b D E i I C 8 + P E V u d H J 5 I F R 5 c G U 9 I l J l Y 2 9 2 Z X J 5 V G F y Z 2 V 0 U m 9 3 I i B W Y W x 1 Z T 0 i b D E i I C 8 + P E V u d H J 5 I F R 5 c G U 9 I k 5 h b W V V c G R h d G V k Q W Z 0 Z X J G a W x s I i B W Y W x 1 Z T 0 i b D A i I C 8 + P E V u d H J 5 I F R 5 c G U 9 I k Z p b G x F c n J v c k N v d W 5 0 I i B W Y W x 1 Z T 0 i b D A i I C 8 + P E V u d H J 5 I F R 5 c G U 9 I l F 1 Z X J 5 S U Q i I F Z h b H V l P S J z N T U 2 M D l h M T g t Y m I 3 Z i 0 0 Z m Q 3 L T l h M m E t O T M 2 N D U 3 Z j F l Z T Z h I i A v P j x F b n R y e S B U e X B l P S J S Z W x h d G l v b n N o a X B J b m Z v Q 2 9 u d G F p b m V y I i B W Y W x 1 Z T 0 i c 3 s m c X V v d D t j b 2 x 1 b W 5 D b 3 V u d C Z x d W 9 0 O z o x M S w m c X V v d D t r Z X l D b 2 x 1 b W 5 O Y W 1 l c y Z x d W 9 0 O z p b X S w m c X V v d D t x d W V y e V J l b G F 0 a W 9 u c 2 h p c H M m c X V v d D s 6 W 1 0 s J n F 1 b 3 Q 7 Y 2 9 s d W 1 u S W R l b n R p d G l l c y Z x d W 9 0 O z p b J n F 1 b 3 Q 7 U 2 V j d G l v b j E v U X V l c n k x L 1 N v d X J j Z S 5 7 U 3 V y d m V 5 L D B 9 J n F 1 b 3 Q 7 L C Z x d W 9 0 O 1 N l Y 3 R p b 2 4 x L 1 F 1 Z X J 5 M S 9 T b 3 V y Y 2 U u e 0 R h d G U s M X 0 m c X V v d D s s J n F 1 b 3 Q 7 U 2 V j d G l v b j E v U X V l c n k x L 1 N v d X J j Z S 5 7 U 2 F t c G x l T n V t Y m V y L D J 9 J n F 1 b 3 Q 7 L C Z x d W 9 0 O 1 N l Y 3 R p b 2 4 x L 1 F 1 Z X J 5 M S 9 T b 3 V y Y 2 U u e 1 N p d G V D b 2 R l L D N 9 J n F 1 b 3 Q 7 L C Z x d W 9 0 O 1 N l Y 3 R p b 2 4 x L 1 F 1 Z X J 5 M S 9 T b 3 V y Y 2 U u e 1 N p d G U s N H 0 m c X V v d D s s J n F 1 b 3 Q 7 U 2 V j d G l v b j E v U X V l c n k x L 1 N v d X J j Z S 5 7 V W 5 p d E 5 1 b W J l c i w 1 f S Z x d W 9 0 O y w m c X V v d D t T Z W N 0 a W 9 u M S 9 R d W V y e T E v U 2 9 1 c m N l L n t V b m l 0 T G V u Z 3 R o L D Z 9 J n F 1 b 3 Q 7 L C Z x d W 9 0 O 1 N l Y 3 R p b 2 4 x L 1 F 1 Z X J 5 M S 9 T b 3 V y Y 2 U u e 1 J p Z m Z s Z U N y Z X N 0 V G h h b H d l Z y w 3 f S Z x d W 9 0 O y w m c X V v d D t T Z W N 0 a W 9 u M S 9 R d W V y e T E v U 2 9 1 c m N l L n t U c m F u c 2 V j d C w 4 f S Z x d W 9 0 O y w m c X V v d D t T Z W N 0 a W 9 u M S 9 R d W V y e T E v U 2 9 1 c m N l L n t X a W R 0 a C w 5 f S Z x d W 9 0 O y w m c X V v d D t T Z W N 0 a W 9 u M S 9 R d W V y e T E v U 2 9 1 c m N l L n t E Z X B 0 a C w x M H 0 m c X V v d D t d L C Z x d W 9 0 O 0 N v b H V t b k N v d W 5 0 J n F 1 b 3 Q 7 O j E x L C Z x d W 9 0 O 0 t l e U N v b H V t b k 5 h b W V z J n F 1 b 3 Q 7 O l t d L C Z x d W 9 0 O 0 N v b H V t b k l k Z W 5 0 a X R p Z X M m c X V v d D s 6 W y Z x d W 9 0 O 1 N l Y 3 R p b 2 4 x L 1 F 1 Z X J 5 M S 9 T b 3 V y Y 2 U u e 1 N 1 c n Z l e S w w f S Z x d W 9 0 O y w m c X V v d D t T Z W N 0 a W 9 u M S 9 R d W V y e T E v U 2 9 1 c m N l L n t E Y X R l L D F 9 J n F 1 b 3 Q 7 L C Z x d W 9 0 O 1 N l Y 3 R p b 2 4 x L 1 F 1 Z X J 5 M S 9 T b 3 V y Y 2 U u e 1 N h b X B s Z U 5 1 b W J l c i w y f S Z x d W 9 0 O y w m c X V v d D t T Z W N 0 a W 9 u M S 9 R d W V y e T E v U 2 9 1 c m N l L n t T a X R l Q 2 9 k Z S w z f S Z x d W 9 0 O y w m c X V v d D t T Z W N 0 a W 9 u M S 9 R d W V y e T E v U 2 9 1 c m N l L n t T a X R l L D R 9 J n F 1 b 3 Q 7 L C Z x d W 9 0 O 1 N l Y 3 R p b 2 4 x L 1 F 1 Z X J 5 M S 9 T b 3 V y Y 2 U u e 1 V u a X R O d W 1 i Z X I s N X 0 m c X V v d D s s J n F 1 b 3 Q 7 U 2 V j d G l v b j E v U X V l c n k x L 1 N v d X J j Z S 5 7 V W 5 p d E x l b m d 0 a C w 2 f S Z x d W 9 0 O y w m c X V v d D t T Z W N 0 a W 9 u M S 9 R d W V y e T E v U 2 9 1 c m N l L n t S a W Z m b G V D c m V z d F R o Y W x 3 Z W c s N 3 0 m c X V v d D s s J n F 1 b 3 Q 7 U 2 V j d G l v b j E v U X V l c n k x L 1 N v d X J j Z S 5 7 V H J h b n N l Y 3 Q s O H 0 m c X V v d D s s J n F 1 b 3 Q 7 U 2 V j d G l v b j E v U X V l c n k x L 1 N v d X J j Z S 5 7 V 2 l k d G g s O X 0 m c X V v d D s s J n F 1 b 3 Q 7 U 2 V j d G l v b j E v U X V l c n k x L 1 N v d X J j Z S 5 7 R G V w d G g s M T B 9 J n F 1 b 3 Q 7 X S w m c X V v d D t S Z W x h d G l v b n N o a X B J b m Z v J n F 1 b 3 Q 7 O l t d f S I g L z 4 8 R W 5 0 c n k g V H l w Z T 0 i R m l s b E N v d W 5 0 I i B W Y W x 1 Z T 0 i b D k w N y I g L z 4 8 R W 5 0 c n k g V H l w Z T 0 i R m l s b F N 0 Y X R 1 c y I g V m F s d W U 9 I n N D b 2 1 w b G V 0 Z S I g L z 4 8 L 1 N 0 Y W J s Z U V u d H J p Z X M + P C 9 J d G V t P j x J d G V t P j x J d G V t T G 9 j Y X R p b 2 4 + P E l 0 Z W 1 U e X B l P k Z v c m 1 1 b G E 8 L 0 l 0 Z W 1 U e X B l P j x J d G V t U G F 0 a D 5 T Z W N 0 a W 9 u M S 9 R d W V y e T E v U 2 9 1 c m N l P C 9 J d G V t U G F 0 a D 4 8 L 0 l 0 Z W 1 M b 2 N h d G l v b j 4 8 U 3 R h Y m x l R W 5 0 c m l l c y A v P j w v S X R l b T 4 8 L 0 l 0 Z W 1 z P j w v T G 9 j Y W x Q Y W N r Y W d l T W V 0 Y W R h d G F G a W x l P h Y A A A B Q S w U G A A A A A A A A A A A A A A A A A A A A A A A A 2 g A A A A E A A A D Q j J 3 f A R X R E Y x 6 A M B P w p f r A Q A A A E q k q 9 p G H t N P v l l 5 r G S Y w v U A A A A A A g A A A A A A A 2 Y A A M A A A A A Q A A A A t E X t Z Z w t e q w O w Y k N l v Y 2 M w A A A A A E g A A A o A A A A B A A A A B 8 j n b b a B A Z 8 Z b + 2 s K M 1 D + k U A A A A D C p q T T K 8 I M g Y 9 W v A 3 C g p F a E m K u F N + L T y A A t Z n V 6 R T W 1 V T I l / F Y 5 F 9 C o Z D C E a n Z E 2 C 2 S W t 7 K P W h 8 5 N B g 5 K x 0 7 p X G a v 7 x U U o L P M u x L 3 / 9 F 5 r x F A A A A D O b X Q b p B h G F r L K 9 u 4 A d b Z j A a I Z y < / D a t a M a s h u p > 
</file>

<file path=customXml/itemProps1.xml><?xml version="1.0" encoding="utf-8"?>
<ds:datastoreItem xmlns:ds="http://schemas.openxmlformats.org/officeDocument/2006/customXml" ds:itemID="{340C945B-EAA4-4FDC-91EC-5B802F5EBA0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PS_QAQC</vt:lpstr>
      <vt:lpstr>AllData</vt:lpstr>
      <vt:lpstr>HabPivotSumm</vt:lpstr>
      <vt:lpstr>SummDataTable</vt:lpstr>
      <vt:lpstr>Discharge</vt:lpstr>
      <vt:lpstr>ScatterPlotsAllSites</vt:lpstr>
      <vt:lpstr>ScatterPlots%Change</vt:lpstr>
      <vt:lpstr>RiffleGraphs</vt:lpstr>
      <vt:lpstr>Notes</vt:lpstr>
      <vt:lpstr>Relational parameters</vt:lpstr>
      <vt:lpstr>RCT_DO</vt:lpstr>
      <vt:lpstr>GRE-P2-Discon</vt:lpstr>
    </vt:vector>
  </TitlesOfParts>
  <Company>County of Sonoma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Andy McClary</dc:creator>
  <cp:lastModifiedBy>seagrantuser</cp:lastModifiedBy>
  <dcterms:created xsi:type="dcterms:W3CDTF">2017-09-06T21:51:10Z</dcterms:created>
  <dcterms:modified xsi:type="dcterms:W3CDTF">2018-03-26T14:54:03Z</dcterms:modified>
</cp:coreProperties>
</file>