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Workshops\rhta_20250909\data\"/>
    </mc:Choice>
  </mc:AlternateContent>
  <xr:revisionPtr revIDLastSave="0" documentId="13_ncr:1_{074BC324-2DE4-4468-8A7C-8C66A4E98ED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C4" i="1"/>
  <c r="D33" i="1"/>
  <c r="E33" i="1" s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E13" i="1" s="1"/>
  <c r="G13" i="1" s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E9" i="1" l="1"/>
  <c r="E19" i="1"/>
  <c r="H19" i="1" s="1"/>
  <c r="G19" i="1" s="1"/>
  <c r="E5" i="1"/>
  <c r="H5" i="1" s="1"/>
  <c r="E11" i="1"/>
  <c r="E27" i="1"/>
  <c r="H27" i="1" s="1"/>
  <c r="G27" i="1" s="1"/>
  <c r="E32" i="1"/>
  <c r="E7" i="1"/>
  <c r="E17" i="1"/>
  <c r="H17" i="1" s="1"/>
  <c r="G17" i="1" s="1"/>
  <c r="E22" i="1"/>
  <c r="H22" i="1" s="1"/>
  <c r="G22" i="1" s="1"/>
  <c r="E18" i="1"/>
  <c r="H18" i="1" s="1"/>
  <c r="G18" i="1" s="1"/>
  <c r="E25" i="1"/>
  <c r="H25" i="1" s="1"/>
  <c r="G25" i="1" s="1"/>
  <c r="E8" i="1"/>
  <c r="H8" i="1" s="1"/>
  <c r="E26" i="1"/>
  <c r="H26" i="1" s="1"/>
  <c r="G26" i="1" s="1"/>
  <c r="E28" i="1"/>
  <c r="H28" i="1" s="1"/>
  <c r="G28" i="1" s="1"/>
  <c r="E20" i="1"/>
  <c r="H20" i="1" s="1"/>
  <c r="G20" i="1" s="1"/>
  <c r="E12" i="1"/>
  <c r="G12" i="1" s="1"/>
  <c r="E29" i="1"/>
  <c r="H29" i="1" s="1"/>
  <c r="G29" i="1" s="1"/>
  <c r="E21" i="1"/>
  <c r="H21" i="1" s="1"/>
  <c r="G21" i="1" s="1"/>
  <c r="E30" i="1"/>
  <c r="E10" i="1"/>
  <c r="G10" i="1" s="1"/>
  <c r="E31" i="1"/>
  <c r="H31" i="1" s="1"/>
  <c r="E14" i="1"/>
  <c r="H14" i="1" s="1"/>
  <c r="E15" i="1"/>
  <c r="E23" i="1"/>
  <c r="H23" i="1" s="1"/>
  <c r="G23" i="1" s="1"/>
  <c r="E6" i="1"/>
  <c r="H6" i="1" s="1"/>
  <c r="E16" i="1"/>
  <c r="H16" i="1" s="1"/>
  <c r="E24" i="1"/>
  <c r="H24" i="1" s="1"/>
  <c r="G24" i="1" s="1"/>
  <c r="H9" i="1"/>
  <c r="G9" i="1"/>
  <c r="H11" i="1"/>
  <c r="G11" i="1"/>
  <c r="G7" i="1"/>
  <c r="H7" i="1"/>
  <c r="H32" i="1"/>
  <c r="G32" i="1"/>
  <c r="H15" i="1"/>
  <c r="G15" i="1"/>
  <c r="G5" i="1"/>
  <c r="H13" i="1"/>
  <c r="G8" i="1" l="1"/>
  <c r="H10" i="1"/>
  <c r="G16" i="1"/>
  <c r="H12" i="1"/>
  <c r="G14" i="1"/>
  <c r="G31" i="1"/>
  <c r="G6" i="1"/>
  <c r="H4" i="1" l="1"/>
  <c r="G4" i="1" l="1"/>
</calcChain>
</file>

<file path=xl/sharedStrings.xml><?xml version="1.0" encoding="utf-8"?>
<sst xmlns="http://schemas.openxmlformats.org/spreadsheetml/2006/main" count="141" uniqueCount="59">
  <si>
    <t>Exported from: /resource/~work~/lnk/PCV_Treeage_v2_100425.trex%20-%20C~Users~RDP~OneDrive~HTA~Pneumococcal%20vaccine~NHA_V2_2025~PCV_Treeage_v2_100425.trex</t>
  </si>
  <si>
    <r>
      <rPr>
        <b/>
        <u/>
        <sz val="11"/>
        <rFont val="Calibri"/>
      </rPr>
      <t>Name</t>
    </r>
  </si>
  <si>
    <r>
      <rPr>
        <b/>
        <u/>
        <sz val="11"/>
        <rFont val="Calibri"/>
      </rPr>
      <t>Root Definition</t>
    </r>
  </si>
  <si>
    <r>
      <rPr>
        <b/>
        <u/>
        <sz val="11"/>
        <rFont val="Calibri"/>
      </rPr>
      <t>Low</t>
    </r>
  </si>
  <si>
    <r>
      <rPr>
        <b/>
        <u/>
        <sz val="11"/>
        <rFont val="Calibri"/>
      </rPr>
      <t>High</t>
    </r>
  </si>
  <si>
    <t>SE</t>
  </si>
  <si>
    <t>Distribution</t>
  </si>
  <si>
    <t>Alpha</t>
  </si>
  <si>
    <t>Beta</t>
  </si>
  <si>
    <t>cost_annualmaintenance</t>
  </si>
  <si>
    <t>150000</t>
  </si>
  <si>
    <t>Gamma</t>
  </si>
  <si>
    <t>cost_icuday</t>
  </si>
  <si>
    <t>cost_ip_day</t>
  </si>
  <si>
    <t>cost_pcv13</t>
  </si>
  <si>
    <t>3955</t>
  </si>
  <si>
    <t>cost_vaccination_transport</t>
  </si>
  <si>
    <t>100</t>
  </si>
  <si>
    <t>cost_vaccineadministration</t>
  </si>
  <si>
    <t>116</t>
  </si>
  <si>
    <t>disut_ipd</t>
  </si>
  <si>
    <t>-0.174</t>
  </si>
  <si>
    <t>disut_ippneumonia</t>
  </si>
  <si>
    <t>-0.068</t>
  </si>
  <si>
    <t>disut_oppneumonia</t>
  </si>
  <si>
    <t>-0.007</t>
  </si>
  <si>
    <t>hospitaldays_Ipd</t>
  </si>
  <si>
    <t>hospitaldays_Npp</t>
  </si>
  <si>
    <t>icudays_ipd</t>
  </si>
  <si>
    <t>icudays_npp</t>
  </si>
  <si>
    <t>initprob_highrisk</t>
  </si>
  <si>
    <t>1</t>
  </si>
  <si>
    <t>LogN</t>
  </si>
  <si>
    <t>prob_death</t>
  </si>
  <si>
    <t>prob_deathippneumonia</t>
  </si>
  <si>
    <t>prob_ipddisabled</t>
  </si>
  <si>
    <t>0.0128</t>
  </si>
  <si>
    <t>prob_ippneumonia</t>
  </si>
  <si>
    <t>prob_meningitis</t>
  </si>
  <si>
    <t>prob_meningitisdeath</t>
  </si>
  <si>
    <t>prob_nppdisabled</t>
  </si>
  <si>
    <t>0.0064</t>
  </si>
  <si>
    <t>prob_oppneumonia</t>
  </si>
  <si>
    <t>0.0169631</t>
  </si>
  <si>
    <t>prob_sepsis</t>
  </si>
  <si>
    <t>prob_sepsisdeath</t>
  </si>
  <si>
    <t>prop_icu_ipd</t>
  </si>
  <si>
    <t>prop_icu_npp</t>
  </si>
  <si>
    <t>u_disabled</t>
  </si>
  <si>
    <t>u_general</t>
  </si>
  <si>
    <t>start_age</t>
  </si>
  <si>
    <t>65</t>
  </si>
  <si>
    <t>.3</t>
  </si>
  <si>
    <t>wastagefactor</t>
  </si>
  <si>
    <t>1.05</t>
  </si>
  <si>
    <t>OWSA Range</t>
  </si>
  <si>
    <t>variable</t>
  </si>
  <si>
    <t>root_definition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</si>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</sst>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name val="Calibri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7" zoomScale="88" workbookViewId="0">
      <selection activeCell="A10" sqref="A10:H12"/>
    </sheetView>
  </sheetViews>
  <sheetFormatPr defaultRowHeight="14.5" x14ac:dyDescent="0.35"/>
  <cols>
    <col min="1" max="1" width="31.7265625" customWidth="1"/>
    <col min="2" max="2" width="21" style="3" customWidth="1"/>
    <col min="3" max="3" width="8.26953125" style="4" bestFit="1" customWidth="1"/>
    <col min="4" max="4" width="8.26953125" style="2" bestFit="1" customWidth="1"/>
    <col min="5" max="5" width="8.26953125" style="3" customWidth="1"/>
    <col min="6" max="6" width="12.7265625" style="3" customWidth="1"/>
    <col min="7" max="9" width="8.26953125" style="3" customWidth="1"/>
    <col min="10" max="10" width="32.54296875" bestFit="1" customWidth="1"/>
  </cols>
  <sheetData>
    <row r="1" spans="1:8" x14ac:dyDescent="0.35">
      <c r="A1" s="6" t="s">
        <v>0</v>
      </c>
      <c r="B1" s="6"/>
      <c r="C1" s="6"/>
    </row>
    <row r="3" spans="1:8" x14ac:dyDescent="0.35">
      <c r="A3" t="s">
        <v>1</v>
      </c>
      <c r="B3" s="3" t="s">
        <v>2</v>
      </c>
      <c r="C3" s="4" t="s">
        <v>3</v>
      </c>
      <c r="D3" s="2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8" x14ac:dyDescent="0.35">
      <c r="A4" t="s">
        <v>9</v>
      </c>
      <c r="B4" s="3" t="s">
        <v>10</v>
      </c>
      <c r="C4" s="4">
        <f>B4*(1-$B$37)</f>
        <v>120000</v>
      </c>
      <c r="D4" s="2">
        <f t="shared" ref="D4:D33" si="0">B4*(1+$B$37)</f>
        <v>180000</v>
      </c>
      <c r="E4" s="3">
        <f>(D4-C4)/(2*_xlfn.NORM.S.INV(0.975))</f>
        <v>15306.403707739622</v>
      </c>
      <c r="F4" s="3" t="s">
        <v>11</v>
      </c>
      <c r="G4" s="3">
        <f>(B4/E4)^2</f>
        <v>96.036470517353081</v>
      </c>
      <c r="H4" s="3">
        <f>B4/(E4^2)</f>
        <v>6.4024313678235386E-4</v>
      </c>
    </row>
    <row r="5" spans="1:8" x14ac:dyDescent="0.35">
      <c r="A5" s="1" t="s">
        <v>12</v>
      </c>
      <c r="B5" s="3">
        <v>9350</v>
      </c>
      <c r="C5" s="4">
        <f t="shared" ref="C5:C33" si="1">B5*(1-$B$37)</f>
        <v>7480</v>
      </c>
      <c r="D5" s="2">
        <f t="shared" si="0"/>
        <v>11220</v>
      </c>
      <c r="E5" s="3">
        <f>(D5-C5)/(2*_xlfn.NORM.S.INV(0.975))</f>
        <v>954.09916444910311</v>
      </c>
      <c r="F5" s="3" t="s">
        <v>11</v>
      </c>
      <c r="G5" s="3">
        <f>(B5/E5)^2</f>
        <v>96.036470517353081</v>
      </c>
      <c r="H5" s="3">
        <f>B5/(E5^2)</f>
        <v>1.0271280269235624E-2</v>
      </c>
    </row>
    <row r="6" spans="1:8" x14ac:dyDescent="0.35">
      <c r="A6" s="1" t="s">
        <v>13</v>
      </c>
      <c r="B6" s="3">
        <v>2300</v>
      </c>
      <c r="C6" s="4">
        <f t="shared" si="1"/>
        <v>1840</v>
      </c>
      <c r="D6" s="2">
        <f t="shared" si="0"/>
        <v>2760</v>
      </c>
      <c r="E6" s="3">
        <f t="shared" ref="E6:E33" si="2">(D6-C6)/(2*_xlfn.NORM.S.INV(0.975))</f>
        <v>234.69819018534088</v>
      </c>
      <c r="F6" s="3" t="s">
        <v>11</v>
      </c>
      <c r="G6" s="3">
        <f t="shared" ref="G6:G9" si="3">(B6/E6)^2</f>
        <v>96.036470517353081</v>
      </c>
      <c r="H6" s="3">
        <f t="shared" ref="H6:H9" si="4">B6/(E6^2)</f>
        <v>4.1754987181457863E-2</v>
      </c>
    </row>
    <row r="7" spans="1:8" x14ac:dyDescent="0.35">
      <c r="A7" t="s">
        <v>14</v>
      </c>
      <c r="B7" s="3" t="s">
        <v>15</v>
      </c>
      <c r="C7" s="4">
        <f t="shared" si="1"/>
        <v>3164</v>
      </c>
      <c r="D7" s="2">
        <f t="shared" si="0"/>
        <v>4746</v>
      </c>
      <c r="E7" s="3">
        <f t="shared" si="2"/>
        <v>403.57884442740135</v>
      </c>
      <c r="F7" s="3" t="s">
        <v>11</v>
      </c>
      <c r="G7" s="3">
        <f t="shared" si="3"/>
        <v>96.036470517353109</v>
      </c>
      <c r="H7" s="3">
        <f t="shared" si="4"/>
        <v>2.4282293430430622E-2</v>
      </c>
    </row>
    <row r="8" spans="1:8" x14ac:dyDescent="0.35">
      <c r="A8" t="s">
        <v>16</v>
      </c>
      <c r="B8" s="3" t="s">
        <v>17</v>
      </c>
      <c r="C8" s="4">
        <f t="shared" si="1"/>
        <v>80</v>
      </c>
      <c r="D8" s="2">
        <f t="shared" si="0"/>
        <v>120</v>
      </c>
      <c r="E8" s="3">
        <f t="shared" si="2"/>
        <v>10.204269138493082</v>
      </c>
      <c r="F8" s="3" t="s">
        <v>11</v>
      </c>
      <c r="G8" s="3">
        <f t="shared" si="3"/>
        <v>96.036470517353081</v>
      </c>
      <c r="H8" s="3">
        <f t="shared" si="4"/>
        <v>0.96036470517353079</v>
      </c>
    </row>
    <row r="9" spans="1:8" x14ac:dyDescent="0.35">
      <c r="A9" t="s">
        <v>18</v>
      </c>
      <c r="B9" s="3" t="s">
        <v>19</v>
      </c>
      <c r="C9" s="4">
        <f t="shared" si="1"/>
        <v>92.800000000000011</v>
      </c>
      <c r="D9" s="2">
        <f t="shared" si="0"/>
        <v>139.19999999999999</v>
      </c>
      <c r="E9" s="3">
        <f t="shared" si="2"/>
        <v>11.836952200651968</v>
      </c>
      <c r="F9" s="3" t="s">
        <v>11</v>
      </c>
      <c r="G9" s="3">
        <f t="shared" si="3"/>
        <v>96.03647051735318</v>
      </c>
      <c r="H9" s="3">
        <f t="shared" si="4"/>
        <v>0.82790060790821718</v>
      </c>
    </row>
    <row r="10" spans="1:8" x14ac:dyDescent="0.35">
      <c r="A10" s="1" t="s">
        <v>20</v>
      </c>
      <c r="B10" s="7" t="s">
        <v>21</v>
      </c>
      <c r="C10" s="7">
        <f t="shared" si="1"/>
        <v>-0.13919999999999999</v>
      </c>
      <c r="D10" s="7">
        <f t="shared" si="0"/>
        <v>-0.20879999999999999</v>
      </c>
      <c r="E10" s="7">
        <f t="shared" si="2"/>
        <v>-1.7755428300977961E-2</v>
      </c>
      <c r="F10" s="7" t="s">
        <v>8</v>
      </c>
      <c r="G10" s="7">
        <f>B10*((B10*(1-B10)/E10^2)-1)</f>
        <v>112.92081638737253</v>
      </c>
      <c r="H10" s="7">
        <f>(1-B10)*((B10*(1-B10)/E10^2)-1)</f>
        <v>-761.89102551020312</v>
      </c>
    </row>
    <row r="11" spans="1:8" x14ac:dyDescent="0.35">
      <c r="A11" s="1" t="s">
        <v>22</v>
      </c>
      <c r="B11" s="7" t="s">
        <v>23</v>
      </c>
      <c r="C11" s="7">
        <f t="shared" si="1"/>
        <v>-5.4400000000000004E-2</v>
      </c>
      <c r="D11" s="7">
        <f t="shared" si="0"/>
        <v>-8.1600000000000006E-2</v>
      </c>
      <c r="E11" s="7">
        <f t="shared" si="2"/>
        <v>-6.9389030141752961E-3</v>
      </c>
      <c r="F11" s="7" t="s">
        <v>8</v>
      </c>
      <c r="G11" s="7">
        <f t="shared" ref="G11:G12" si="5">B11*((B11*(1-B11)/E11^2)-1)</f>
        <v>102.63495051253309</v>
      </c>
      <c r="H11" s="7">
        <f>(1-B11)*((B11*(1-B11)/E11^2)-1)</f>
        <v>-1611.9724580497843</v>
      </c>
    </row>
    <row r="12" spans="1:8" x14ac:dyDescent="0.35">
      <c r="A12" s="1" t="s">
        <v>24</v>
      </c>
      <c r="B12" s="7" t="s">
        <v>25</v>
      </c>
      <c r="C12" s="7">
        <f t="shared" si="1"/>
        <v>-5.6000000000000008E-3</v>
      </c>
      <c r="D12" s="7">
        <f t="shared" si="0"/>
        <v>-8.3999999999999995E-3</v>
      </c>
      <c r="E12" s="7">
        <f t="shared" si="2"/>
        <v>-7.1429883969451535E-4</v>
      </c>
      <c r="F12" s="7" t="s">
        <v>8</v>
      </c>
      <c r="G12" s="7">
        <f t="shared" si="5"/>
        <v>96.715725810974646</v>
      </c>
      <c r="H12" s="7">
        <f t="shared" ref="H12" si="6">(1-B12)*((B12*(1-B12)/E12^2)-1)</f>
        <v>-13913.247984521637</v>
      </c>
    </row>
    <row r="13" spans="1:8" x14ac:dyDescent="0.35">
      <c r="A13" t="s">
        <v>26</v>
      </c>
      <c r="B13" s="3">
        <v>19.899999999999999</v>
      </c>
      <c r="C13" s="4">
        <f t="shared" si="1"/>
        <v>15.92</v>
      </c>
      <c r="D13" s="2">
        <f t="shared" si="0"/>
        <v>23.88</v>
      </c>
      <c r="E13" s="3">
        <f t="shared" si="2"/>
        <v>2.030649558560123</v>
      </c>
      <c r="F13" s="3" t="s">
        <v>11</v>
      </c>
      <c r="G13" s="3">
        <f>(B13/E13)^2</f>
        <v>96.036470517353109</v>
      </c>
      <c r="H13" s="3">
        <f>B13/(E13^2)</f>
        <v>4.8259532923293014</v>
      </c>
    </row>
    <row r="14" spans="1:8" x14ac:dyDescent="0.35">
      <c r="A14" t="s">
        <v>27</v>
      </c>
      <c r="B14" s="3">
        <v>12</v>
      </c>
      <c r="C14" s="4">
        <f t="shared" si="1"/>
        <v>9.6000000000000014</v>
      </c>
      <c r="D14" s="2">
        <f t="shared" si="0"/>
        <v>14.399999999999999</v>
      </c>
      <c r="E14" s="3">
        <f t="shared" si="2"/>
        <v>1.224512296619169</v>
      </c>
      <c r="F14" s="3" t="s">
        <v>11</v>
      </c>
      <c r="G14" s="3">
        <f>(B14/E14)^2</f>
        <v>96.036470517353223</v>
      </c>
      <c r="H14" s="3">
        <f>B14/(E14^2)</f>
        <v>8.0030392097794341</v>
      </c>
    </row>
    <row r="15" spans="1:8" x14ac:dyDescent="0.35">
      <c r="A15" s="1" t="s">
        <v>28</v>
      </c>
      <c r="B15" s="3">
        <v>9</v>
      </c>
      <c r="C15" s="4">
        <f t="shared" si="1"/>
        <v>7.2</v>
      </c>
      <c r="D15" s="2">
        <f t="shared" si="0"/>
        <v>10.799999999999999</v>
      </c>
      <c r="E15" s="3">
        <f t="shared" si="2"/>
        <v>0.91838422246437701</v>
      </c>
      <c r="F15" s="3" t="s">
        <v>11</v>
      </c>
      <c r="G15" s="3">
        <f t="shared" ref="G15:G16" si="7">(B15/E15)^2</f>
        <v>96.036470517353152</v>
      </c>
      <c r="H15" s="3">
        <f t="shared" ref="H15:H16" si="8">B15/(E15^2)</f>
        <v>10.670718946372572</v>
      </c>
    </row>
    <row r="16" spans="1:8" x14ac:dyDescent="0.35">
      <c r="A16" s="1" t="s">
        <v>29</v>
      </c>
      <c r="B16" s="3">
        <v>6</v>
      </c>
      <c r="C16" s="4">
        <f t="shared" si="1"/>
        <v>4.8000000000000007</v>
      </c>
      <c r="D16" s="2">
        <f t="shared" si="0"/>
        <v>7.1999999999999993</v>
      </c>
      <c r="E16" s="3">
        <f t="shared" si="2"/>
        <v>0.61225614830958452</v>
      </c>
      <c r="F16" s="3" t="s">
        <v>11</v>
      </c>
      <c r="G16" s="3">
        <f t="shared" si="7"/>
        <v>96.036470517353223</v>
      </c>
      <c r="H16" s="3">
        <f t="shared" si="8"/>
        <v>16.006078419558868</v>
      </c>
    </row>
    <row r="17" spans="1:8" x14ac:dyDescent="0.35">
      <c r="A17" t="s">
        <v>30</v>
      </c>
      <c r="B17" s="3" t="s">
        <v>31</v>
      </c>
      <c r="C17" s="4">
        <f t="shared" si="1"/>
        <v>0.8</v>
      </c>
      <c r="D17" s="2">
        <f t="shared" si="0"/>
        <v>1.2</v>
      </c>
      <c r="E17" s="3">
        <f t="shared" si="2"/>
        <v>0.10204269138493079</v>
      </c>
      <c r="F17" s="3" t="s">
        <v>32</v>
      </c>
      <c r="G17" s="3">
        <f>LN(B17)-POWER(H17,2)/2</f>
        <v>-5.1794360038780411E-3</v>
      </c>
      <c r="H17" s="3">
        <f>SQRT(LN(1+POWER(E17,2)/POWER(B17,2)))</f>
        <v>0.10177854394594217</v>
      </c>
    </row>
    <row r="18" spans="1:8" x14ac:dyDescent="0.35">
      <c r="A18" t="s">
        <v>33</v>
      </c>
      <c r="B18" s="3">
        <v>9.1000000000000004E-3</v>
      </c>
      <c r="C18" s="4">
        <f t="shared" si="1"/>
        <v>7.2800000000000009E-3</v>
      </c>
      <c r="D18" s="2">
        <f t="shared" si="0"/>
        <v>1.0920000000000001E-2</v>
      </c>
      <c r="E18" s="3">
        <f t="shared" si="2"/>
        <v>9.2858849160287044E-4</v>
      </c>
      <c r="F18" s="3" t="s">
        <v>32</v>
      </c>
      <c r="G18" s="3">
        <f t="shared" ref="G18:G29" si="9">LN(B18)-POWER(H18,2)/2</f>
        <v>-4.7046603014632113</v>
      </c>
      <c r="H18" s="3">
        <f t="shared" ref="H18:H29" si="10">SQRT(LN(1+POWER(E18,2)/POWER(B18,2)))</f>
        <v>0.10177854394594217</v>
      </c>
    </row>
    <row r="19" spans="1:8" x14ac:dyDescent="0.35">
      <c r="A19" t="s">
        <v>34</v>
      </c>
      <c r="B19" s="3">
        <v>1.3599999999999999E-2</v>
      </c>
      <c r="C19" s="4">
        <f t="shared" si="1"/>
        <v>1.0880000000000001E-2</v>
      </c>
      <c r="D19" s="2">
        <f t="shared" si="0"/>
        <v>1.6319999999999998E-2</v>
      </c>
      <c r="E19" s="3">
        <f t="shared" si="2"/>
        <v>1.3877806028350583E-3</v>
      </c>
      <c r="F19" s="3" t="s">
        <v>32</v>
      </c>
      <c r="G19" s="3">
        <f t="shared" si="9"/>
        <v>-4.3028649222440087</v>
      </c>
      <c r="H19" s="3">
        <f t="shared" si="10"/>
        <v>0.10177854394594217</v>
      </c>
    </row>
    <row r="20" spans="1:8" x14ac:dyDescent="0.35">
      <c r="A20" t="s">
        <v>35</v>
      </c>
      <c r="B20" s="3" t="s">
        <v>36</v>
      </c>
      <c r="C20" s="4">
        <f t="shared" si="1"/>
        <v>1.0240000000000001E-2</v>
      </c>
      <c r="D20" s="2">
        <f t="shared" si="0"/>
        <v>1.536E-2</v>
      </c>
      <c r="E20" s="3">
        <f t="shared" si="2"/>
        <v>1.3061464497271143E-3</v>
      </c>
      <c r="F20" s="3" t="s">
        <v>32</v>
      </c>
      <c r="G20" s="3">
        <f t="shared" si="9"/>
        <v>-4.3634895440604442</v>
      </c>
      <c r="H20" s="3">
        <f t="shared" si="10"/>
        <v>0.10177854394594217</v>
      </c>
    </row>
    <row r="21" spans="1:8" x14ac:dyDescent="0.35">
      <c r="A21" t="s">
        <v>37</v>
      </c>
      <c r="B21" s="3">
        <v>3.5996999999999999E-3</v>
      </c>
      <c r="C21" s="4">
        <f t="shared" si="1"/>
        <v>2.8797600000000003E-3</v>
      </c>
      <c r="D21" s="2">
        <f t="shared" si="0"/>
        <v>4.3196399999999996E-3</v>
      </c>
      <c r="E21" s="3">
        <f t="shared" si="2"/>
        <v>3.6732307617833525E-4</v>
      </c>
      <c r="F21" s="3" t="s">
        <v>32</v>
      </c>
      <c r="G21" s="3">
        <f t="shared" si="9"/>
        <v>-5.6320842063296999</v>
      </c>
      <c r="H21" s="3">
        <f t="shared" si="10"/>
        <v>0.10177854394594217</v>
      </c>
    </row>
    <row r="22" spans="1:8" x14ac:dyDescent="0.35">
      <c r="A22" t="s">
        <v>38</v>
      </c>
      <c r="B22" s="3">
        <v>2.12E-5</v>
      </c>
      <c r="C22" s="4">
        <f t="shared" si="1"/>
        <v>1.696E-5</v>
      </c>
      <c r="D22" s="2">
        <f t="shared" si="0"/>
        <v>2.544E-5</v>
      </c>
      <c r="E22" s="3">
        <f t="shared" si="2"/>
        <v>2.1633050573605334E-6</v>
      </c>
      <c r="F22" s="3" t="s">
        <v>32</v>
      </c>
      <c r="G22" s="3">
        <f t="shared" si="9"/>
        <v>-10.766688812290186</v>
      </c>
      <c r="H22" s="3">
        <f t="shared" si="10"/>
        <v>0.10177854394594217</v>
      </c>
    </row>
    <row r="23" spans="1:8" x14ac:dyDescent="0.35">
      <c r="A23" t="s">
        <v>39</v>
      </c>
      <c r="B23" s="3">
        <v>0.15379999999999999</v>
      </c>
      <c r="C23" s="4">
        <f t="shared" si="1"/>
        <v>0.12304</v>
      </c>
      <c r="D23" s="2">
        <f t="shared" si="0"/>
        <v>0.18455999999999997</v>
      </c>
      <c r="E23" s="3">
        <f t="shared" si="2"/>
        <v>1.5694165935002353E-2</v>
      </c>
      <c r="F23" s="3" t="s">
        <v>32</v>
      </c>
      <c r="G23" s="3">
        <f t="shared" si="9"/>
        <v>-1.8772816579144715</v>
      </c>
      <c r="H23" s="3">
        <f t="shared" si="10"/>
        <v>0.10177854394594217</v>
      </c>
    </row>
    <row r="24" spans="1:8" x14ac:dyDescent="0.35">
      <c r="A24" t="s">
        <v>40</v>
      </c>
      <c r="B24" s="3" t="s">
        <v>41</v>
      </c>
      <c r="C24" s="4">
        <f t="shared" si="1"/>
        <v>5.1200000000000004E-3</v>
      </c>
      <c r="D24" s="2">
        <f t="shared" si="0"/>
        <v>7.6800000000000002E-3</v>
      </c>
      <c r="E24" s="3">
        <f t="shared" si="2"/>
        <v>6.5307322486355714E-4</v>
      </c>
      <c r="F24" s="3" t="s">
        <v>32</v>
      </c>
      <c r="G24" s="3">
        <f t="shared" si="9"/>
        <v>-5.0566367246203896</v>
      </c>
      <c r="H24" s="3">
        <f t="shared" si="10"/>
        <v>0.10177854394594217</v>
      </c>
    </row>
    <row r="25" spans="1:8" x14ac:dyDescent="0.35">
      <c r="A25" t="s">
        <v>42</v>
      </c>
      <c r="B25" s="3" t="s">
        <v>43</v>
      </c>
      <c r="C25" s="4">
        <f t="shared" si="1"/>
        <v>1.3570479999999999E-2</v>
      </c>
      <c r="D25" s="2">
        <f t="shared" si="0"/>
        <v>2.0355719999999997E-2</v>
      </c>
      <c r="E25" s="3">
        <f t="shared" si="2"/>
        <v>1.7309603782317193E-3</v>
      </c>
      <c r="F25" s="3" t="s">
        <v>32</v>
      </c>
      <c r="G25" s="3">
        <f t="shared" si="9"/>
        <v>-4.0818943183061709</v>
      </c>
      <c r="H25" s="3">
        <f t="shared" si="10"/>
        <v>0.10177854394594217</v>
      </c>
    </row>
    <row r="26" spans="1:8" x14ac:dyDescent="0.35">
      <c r="A26" t="s">
        <v>44</v>
      </c>
      <c r="B26" s="3">
        <v>6.3E-5</v>
      </c>
      <c r="C26" s="4">
        <f t="shared" si="1"/>
        <v>5.0400000000000005E-5</v>
      </c>
      <c r="D26" s="2">
        <f t="shared" si="0"/>
        <v>7.5599999999999994E-5</v>
      </c>
      <c r="E26" s="3">
        <f t="shared" si="2"/>
        <v>6.4286895572506388E-6</v>
      </c>
      <c r="F26" s="3" t="s">
        <v>32</v>
      </c>
      <c r="G26" s="3">
        <f t="shared" si="9"/>
        <v>-9.6775552675766203</v>
      </c>
      <c r="H26" s="3">
        <f t="shared" si="10"/>
        <v>0.10177854394594217</v>
      </c>
    </row>
    <row r="27" spans="1:8" x14ac:dyDescent="0.35">
      <c r="A27" t="s">
        <v>45</v>
      </c>
      <c r="B27" s="3">
        <v>0.1681</v>
      </c>
      <c r="C27" s="4">
        <f t="shared" si="1"/>
        <v>0.13448000000000002</v>
      </c>
      <c r="D27" s="2">
        <f t="shared" si="0"/>
        <v>0.20171999999999998</v>
      </c>
      <c r="E27" s="3">
        <f t="shared" si="2"/>
        <v>1.7153376421806862E-2</v>
      </c>
      <c r="F27" s="3" t="s">
        <v>32</v>
      </c>
      <c r="G27" s="3">
        <f t="shared" si="9"/>
        <v>-1.788375674571445</v>
      </c>
      <c r="H27" s="3">
        <f t="shared" si="10"/>
        <v>0.10177854394594217</v>
      </c>
    </row>
    <row r="28" spans="1:8" x14ac:dyDescent="0.35">
      <c r="A28" s="1" t="s">
        <v>46</v>
      </c>
      <c r="B28" s="3">
        <v>0.31</v>
      </c>
      <c r="C28" s="4">
        <f t="shared" si="1"/>
        <v>0.248</v>
      </c>
      <c r="D28" s="2">
        <f t="shared" si="0"/>
        <v>0.372</v>
      </c>
      <c r="E28" s="3">
        <f t="shared" si="2"/>
        <v>3.1633234329328554E-2</v>
      </c>
      <c r="F28" s="3" t="s">
        <v>32</v>
      </c>
      <c r="G28" s="3">
        <f t="shared" si="9"/>
        <v>-1.176362417506823</v>
      </c>
      <c r="H28" s="3">
        <f t="shared" si="10"/>
        <v>0.10177854394594217</v>
      </c>
    </row>
    <row r="29" spans="1:8" x14ac:dyDescent="0.35">
      <c r="A29" s="1" t="s">
        <v>47</v>
      </c>
      <c r="B29" s="3">
        <v>0.153</v>
      </c>
      <c r="C29" s="4">
        <f t="shared" si="1"/>
        <v>0.12240000000000001</v>
      </c>
      <c r="D29" s="2">
        <f t="shared" si="0"/>
        <v>0.18359999999999999</v>
      </c>
      <c r="E29" s="3">
        <f t="shared" si="2"/>
        <v>1.5612531781894409E-2</v>
      </c>
      <c r="F29" s="3" t="s">
        <v>32</v>
      </c>
      <c r="G29" s="3">
        <f t="shared" si="9"/>
        <v>-1.8824967935935795</v>
      </c>
      <c r="H29" s="3">
        <f t="shared" si="10"/>
        <v>0.10177854394594217</v>
      </c>
    </row>
    <row r="30" spans="1:8" x14ac:dyDescent="0.35">
      <c r="A30" t="s">
        <v>50</v>
      </c>
      <c r="B30" s="3" t="s">
        <v>51</v>
      </c>
      <c r="C30" s="4">
        <f t="shared" si="1"/>
        <v>52</v>
      </c>
      <c r="D30" s="2">
        <f t="shared" si="0"/>
        <v>78</v>
      </c>
      <c r="E30" s="3">
        <f t="shared" si="2"/>
        <v>6.6327749400205027</v>
      </c>
    </row>
    <row r="31" spans="1:8" x14ac:dyDescent="0.35">
      <c r="A31" t="s">
        <v>48</v>
      </c>
      <c r="B31" s="3" t="s">
        <v>52</v>
      </c>
      <c r="C31" s="4">
        <f t="shared" si="1"/>
        <v>0.24</v>
      </c>
      <c r="D31" s="2">
        <f t="shared" si="0"/>
        <v>0.36</v>
      </c>
      <c r="E31" s="3">
        <f t="shared" si="2"/>
        <v>3.0612807415479244E-2</v>
      </c>
      <c r="F31" s="3" t="s">
        <v>8</v>
      </c>
      <c r="G31" s="3">
        <f>B31*((B31*(1-B31)/E31^2)-1)</f>
        <v>66.925529362147159</v>
      </c>
      <c r="H31" s="3">
        <f>(1-B31)*((B31*(1-B31)/E31^2)-1)</f>
        <v>156.1595685116767</v>
      </c>
    </row>
    <row r="32" spans="1:8" x14ac:dyDescent="0.35">
      <c r="A32" t="s">
        <v>49</v>
      </c>
      <c r="B32" s="3">
        <v>0.92830000000000001</v>
      </c>
      <c r="C32" s="4">
        <f t="shared" si="1"/>
        <v>0.74264000000000008</v>
      </c>
      <c r="D32" s="2">
        <f t="shared" si="0"/>
        <v>1.1139600000000001</v>
      </c>
      <c r="E32" s="3">
        <f t="shared" si="2"/>
        <v>9.4726230412631271E-2</v>
      </c>
      <c r="F32" s="3" t="s">
        <v>8</v>
      </c>
      <c r="G32" s="3">
        <f>B32*((B32*(1-B32)/E32^2)-1)</f>
        <v>5.957514936094217</v>
      </c>
      <c r="H32" s="3">
        <f>(1-B32)*((B32*(1-B32)/E32^2)-1)</f>
        <v>0.46014631144883683</v>
      </c>
    </row>
    <row r="33" spans="1:5" x14ac:dyDescent="0.35">
      <c r="A33" t="s">
        <v>53</v>
      </c>
      <c r="B33" s="3" t="s">
        <v>54</v>
      </c>
      <c r="C33" s="4">
        <f t="shared" si="1"/>
        <v>0.84000000000000008</v>
      </c>
      <c r="D33" s="2">
        <f t="shared" si="0"/>
        <v>1.26</v>
      </c>
      <c r="E33" s="3">
        <f t="shared" si="2"/>
        <v>0.10714482595417733</v>
      </c>
    </row>
    <row r="37" spans="1:5" x14ac:dyDescent="0.35">
      <c r="A37" t="s">
        <v>55</v>
      </c>
      <c r="B37" s="3">
        <v>0.2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FCCD-711D-4851-8408-1B2B9FF30C14}">
  <dimension ref="A1:C29"/>
  <sheetViews>
    <sheetView topLeftCell="A8" workbookViewId="0">
      <selection sqref="A1:C29"/>
    </sheetView>
  </sheetViews>
  <sheetFormatPr defaultRowHeight="14.5" x14ac:dyDescent="0.35"/>
  <cols>
    <col min="1" max="1" width="28.08984375" customWidth="1"/>
    <col min="2" max="2" width="15.81640625" customWidth="1"/>
    <col min="3" max="3" width="14.7265625" customWidth="1"/>
  </cols>
  <sheetData>
    <row r="1" spans="1:3" x14ac:dyDescent="0.35">
      <c r="A1" t="s">
        <v>56</v>
      </c>
      <c r="B1" t="s">
        <v>57</v>
      </c>
      <c r="C1" t="s">
        <v>58</v>
      </c>
    </row>
    <row r="2" spans="1:3" x14ac:dyDescent="0.35">
      <c r="A2" t="s">
        <v>9</v>
      </c>
      <c r="B2">
        <v>150000</v>
      </c>
      <c r="C2" t="s">
        <v>11</v>
      </c>
    </row>
    <row r="3" spans="1:3" x14ac:dyDescent="0.35">
      <c r="A3" t="s">
        <v>12</v>
      </c>
      <c r="B3">
        <v>9350</v>
      </c>
      <c r="C3" t="s">
        <v>11</v>
      </c>
    </row>
    <row r="4" spans="1:3" x14ac:dyDescent="0.35">
      <c r="A4" t="s">
        <v>13</v>
      </c>
      <c r="B4">
        <v>2300</v>
      </c>
      <c r="C4" t="s">
        <v>11</v>
      </c>
    </row>
    <row r="5" spans="1:3" x14ac:dyDescent="0.35">
      <c r="A5" t="s">
        <v>14</v>
      </c>
      <c r="B5">
        <v>3955</v>
      </c>
      <c r="C5" t="s">
        <v>11</v>
      </c>
    </row>
    <row r="6" spans="1:3" x14ac:dyDescent="0.35">
      <c r="A6" t="s">
        <v>16</v>
      </c>
      <c r="B6">
        <v>100</v>
      </c>
      <c r="C6" t="s">
        <v>11</v>
      </c>
    </row>
    <row r="7" spans="1:3" x14ac:dyDescent="0.35">
      <c r="A7" t="s">
        <v>18</v>
      </c>
      <c r="B7">
        <v>116</v>
      </c>
      <c r="C7" t="s">
        <v>11</v>
      </c>
    </row>
    <row r="8" spans="1:3" x14ac:dyDescent="0.35">
      <c r="A8" t="s">
        <v>20</v>
      </c>
      <c r="B8">
        <v>-0.17399999999999999</v>
      </c>
      <c r="C8" t="s">
        <v>8</v>
      </c>
    </row>
    <row r="9" spans="1:3" x14ac:dyDescent="0.35">
      <c r="A9" t="s">
        <v>22</v>
      </c>
      <c r="B9">
        <v>-6.8000000000000005E-2</v>
      </c>
      <c r="C9" t="s">
        <v>8</v>
      </c>
    </row>
    <row r="10" spans="1:3" x14ac:dyDescent="0.35">
      <c r="A10" t="s">
        <v>24</v>
      </c>
      <c r="B10">
        <v>-7.0000000000000001E-3</v>
      </c>
      <c r="C10" t="s">
        <v>8</v>
      </c>
    </row>
    <row r="11" spans="1:3" x14ac:dyDescent="0.35">
      <c r="A11" t="s">
        <v>26</v>
      </c>
      <c r="B11">
        <v>19.899999999999999</v>
      </c>
      <c r="C11" t="s">
        <v>11</v>
      </c>
    </row>
    <row r="12" spans="1:3" x14ac:dyDescent="0.35">
      <c r="A12" t="s">
        <v>27</v>
      </c>
      <c r="B12">
        <v>12</v>
      </c>
      <c r="C12" t="s">
        <v>11</v>
      </c>
    </row>
    <row r="13" spans="1:3" x14ac:dyDescent="0.35">
      <c r="A13" t="s">
        <v>28</v>
      </c>
      <c r="B13">
        <v>9</v>
      </c>
      <c r="C13" t="s">
        <v>11</v>
      </c>
    </row>
    <row r="14" spans="1:3" x14ac:dyDescent="0.35">
      <c r="A14" t="s">
        <v>29</v>
      </c>
      <c r="B14">
        <v>6</v>
      </c>
      <c r="C14" t="s">
        <v>11</v>
      </c>
    </row>
    <row r="15" spans="1:3" x14ac:dyDescent="0.35">
      <c r="A15" t="s">
        <v>30</v>
      </c>
      <c r="B15">
        <v>1</v>
      </c>
      <c r="C15" t="s">
        <v>32</v>
      </c>
    </row>
    <row r="16" spans="1:3" x14ac:dyDescent="0.35">
      <c r="A16" t="s">
        <v>33</v>
      </c>
      <c r="B16">
        <v>9.1000000000000004E-3</v>
      </c>
      <c r="C16" t="s">
        <v>32</v>
      </c>
    </row>
    <row r="17" spans="1:3" x14ac:dyDescent="0.35">
      <c r="A17" t="s">
        <v>34</v>
      </c>
      <c r="B17">
        <v>1.3599999999999999E-2</v>
      </c>
      <c r="C17" t="s">
        <v>32</v>
      </c>
    </row>
    <row r="18" spans="1:3" x14ac:dyDescent="0.35">
      <c r="A18" t="s">
        <v>35</v>
      </c>
      <c r="B18">
        <v>1.2800000000000001E-2</v>
      </c>
      <c r="C18" t="s">
        <v>32</v>
      </c>
    </row>
    <row r="19" spans="1:3" x14ac:dyDescent="0.35">
      <c r="A19" t="s">
        <v>37</v>
      </c>
      <c r="B19">
        <v>3.5996999999999999E-3</v>
      </c>
      <c r="C19" t="s">
        <v>32</v>
      </c>
    </row>
    <row r="20" spans="1:3" x14ac:dyDescent="0.35">
      <c r="A20" t="s">
        <v>38</v>
      </c>
      <c r="B20">
        <v>2.12E-5</v>
      </c>
      <c r="C20" t="s">
        <v>32</v>
      </c>
    </row>
    <row r="21" spans="1:3" x14ac:dyDescent="0.35">
      <c r="A21" t="s">
        <v>39</v>
      </c>
      <c r="B21">
        <v>0.15379999999999999</v>
      </c>
      <c r="C21" t="s">
        <v>32</v>
      </c>
    </row>
    <row r="22" spans="1:3" x14ac:dyDescent="0.35">
      <c r="A22" t="s">
        <v>40</v>
      </c>
      <c r="B22">
        <v>6.4000000000000003E-3</v>
      </c>
      <c r="C22" t="s">
        <v>32</v>
      </c>
    </row>
    <row r="23" spans="1:3" x14ac:dyDescent="0.35">
      <c r="A23" t="s">
        <v>42</v>
      </c>
      <c r="B23">
        <v>1.6963099999999998E-2</v>
      </c>
      <c r="C23" t="s">
        <v>32</v>
      </c>
    </row>
    <row r="24" spans="1:3" x14ac:dyDescent="0.35">
      <c r="A24" t="s">
        <v>44</v>
      </c>
      <c r="B24">
        <v>6.3E-5</v>
      </c>
      <c r="C24" t="s">
        <v>32</v>
      </c>
    </row>
    <row r="25" spans="1:3" x14ac:dyDescent="0.35">
      <c r="A25" t="s">
        <v>45</v>
      </c>
      <c r="B25">
        <v>0.1681</v>
      </c>
      <c r="C25" t="s">
        <v>32</v>
      </c>
    </row>
    <row r="26" spans="1:3" x14ac:dyDescent="0.35">
      <c r="A26" t="s">
        <v>46</v>
      </c>
      <c r="B26">
        <v>0.31</v>
      </c>
      <c r="C26" t="s">
        <v>32</v>
      </c>
    </row>
    <row r="27" spans="1:3" x14ac:dyDescent="0.35">
      <c r="A27" t="s">
        <v>47</v>
      </c>
      <c r="B27">
        <v>0.153</v>
      </c>
      <c r="C27" t="s">
        <v>32</v>
      </c>
    </row>
    <row r="28" spans="1:3" x14ac:dyDescent="0.35">
      <c r="A28" t="s">
        <v>48</v>
      </c>
      <c r="B28">
        <v>0.3</v>
      </c>
      <c r="C28" t="s">
        <v>8</v>
      </c>
    </row>
    <row r="29" spans="1:3" x14ac:dyDescent="0.35">
      <c r="A29" t="s">
        <v>49</v>
      </c>
      <c r="B29">
        <v>0.92830000000000001</v>
      </c>
      <c r="C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RRC-HTA SCTIMST</dc:creator>
  <cp:lastModifiedBy>AJ 1</cp:lastModifiedBy>
  <dcterms:created xsi:type="dcterms:W3CDTF">2015-06-05T18:17:20Z</dcterms:created>
  <dcterms:modified xsi:type="dcterms:W3CDTF">2025-09-08T11:07:07Z</dcterms:modified>
</cp:coreProperties>
</file>