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3.xml" ContentType="application/vnd.ms-office.chartstyle+xml"/>
  <Override PartName="/xl/charts/colors3.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4.xml" ContentType="application/vnd.ms-office.chartstyle+xml"/>
  <Override PartName="/xl/charts/colors4.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3.xml" ContentType="application/vnd.openxmlformats-officedocument.drawing+xml"/>
  <Override PartName="/xl/slicers/slicer3.xml" ContentType="application/vnd.ms-excel.slicer+xml"/>
  <Override PartName="/xl/charts/chart16.xml" ContentType="application/vnd.openxmlformats-officedocument.drawingml.chart+xml"/>
  <Override PartName="/xl/charts/chart17.xml" ContentType="application/vnd.openxmlformats-officedocument.drawingml.chart+xml"/>
  <Override PartName="/xl/charts/style5.xml" ContentType="application/vnd.ms-office.chartstyle+xml"/>
  <Override PartName="/xl/charts/colors5.xml" ContentType="application/vnd.ms-office.chartcolorstyle+xml"/>
  <Override PartName="/xl/charts/chart1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charts/chart19.xml" ContentType="application/vnd.openxmlformats-officedocument.drawingml.chart+xml"/>
  <Override PartName="/xl/charts/chart20.xml" ContentType="application/vnd.openxmlformats-officedocument.drawingml.chart+xml"/>
  <Override PartName="/xl/charts/style7.xml" ContentType="application/vnd.ms-office.chartstyle+xml"/>
  <Override PartName="/xl/charts/colors7.xml" ContentType="application/vnd.ms-office.chartcolorstyle+xml"/>
  <Override PartName="/xl/charts/chart21.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slicers/slicer5.xml" ContentType="application/vnd.ms-excel.slicer+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slicers/slicer6.xml" ContentType="application/vnd.ms-excel.slicer+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7.xml" ContentType="application/vnd.ms-excel.slicer+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drawings/drawing8.xml" ContentType="application/vnd.openxmlformats-officedocument.drawing+xml"/>
  <Override PartName="/xl/slicers/slicer8.xml" ContentType="application/vnd.ms-excel.slicer+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drawings/drawing9.xml" ContentType="application/vnd.openxmlformats-officedocument.drawing+xml"/>
  <Override PartName="/xl/slicers/slicer9.xml" ContentType="application/vnd.ms-excel.slicer+xml"/>
  <Override PartName="/xl/charts/chart34.xml" ContentType="application/vnd.openxmlformats-officedocument.drawingml.chart+xml"/>
  <Override PartName="/xl/charts/style11.xml" ContentType="application/vnd.ms-office.chartstyle+xml"/>
  <Override PartName="/xl/charts/colors11.xml" ContentType="application/vnd.ms-office.chartcolorstyle+xml"/>
  <Override PartName="/xl/charts/chart35.xml" ContentType="application/vnd.openxmlformats-officedocument.drawingml.chart+xml"/>
  <Override PartName="/xl/charts/chartEx1.xml" ContentType="application/vnd.ms-office.chartex+xml"/>
  <Override PartName="/xl/charts/style12.xml" ContentType="application/vnd.ms-office.chartstyle+xml"/>
  <Override PartName="/xl/charts/colors12.xml" ContentType="application/vnd.ms-office.chartcolorstyle+xml"/>
  <Override PartName="/xl/drawings/drawing10.xml" ContentType="application/vnd.openxmlformats-officedocument.drawing+xml"/>
  <Override PartName="/xl/slicers/slicer10.xml" ContentType="application/vnd.ms-excel.slicer+xml"/>
  <Override PartName="/xl/charts/chart36.xml" ContentType="application/vnd.openxmlformats-officedocument.drawingml.chart+xml"/>
  <Override PartName="/xl/charts/style13.xml" ContentType="application/vnd.ms-office.chartstyle+xml"/>
  <Override PartName="/xl/charts/colors13.xml" ContentType="application/vnd.ms-office.chartcolorstyle+xml"/>
  <Override PartName="/xl/charts/chart37.xml" ContentType="application/vnd.openxmlformats-officedocument.drawingml.chart+xml"/>
  <Override PartName="/xl/charts/chartEx2.xml" ContentType="application/vnd.ms-office.chartex+xml"/>
  <Override PartName="/xl/charts/style14.xml" ContentType="application/vnd.ms-office.chartstyle+xml"/>
  <Override PartName="/xl/charts/colors14.xml" ContentType="application/vnd.ms-office.chartcolorstyle+xml"/>
  <Override PartName="/xl/drawings/drawing11.xml" ContentType="application/vnd.openxmlformats-officedocument.drawing+xml"/>
  <Override PartName="/xl/slicers/slicer11.xml" ContentType="application/vnd.ms-excel.slicer+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drawings/drawing12.xml" ContentType="application/vnd.openxmlformats-officedocument.drawing+xml"/>
  <Override PartName="/xl/slicers/slicer12.xml" ContentType="application/vnd.ms-excel.slicer+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drawings/drawing13.xml" ContentType="application/vnd.openxmlformats-officedocument.drawing+xml"/>
  <Override PartName="/xl/slicers/slicer13.xml" ContentType="application/vnd.ms-excel.slicer+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4.xml" ContentType="application/vnd.openxmlformats-officedocument.drawing+xml"/>
  <Override PartName="/xl/slicers/slicer14.xml" ContentType="application/vnd.ms-excel.slicer+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c6e5fe5563ab6cfd/Desktop/Dashboard Projects/Dashboard/Chart111/"/>
    </mc:Choice>
  </mc:AlternateContent>
  <xr:revisionPtr revIDLastSave="1" documentId="8_{51FEBB70-0696-4E7B-9A75-BED312935720}" xr6:coauthVersionLast="47" xr6:coauthVersionMax="47" xr10:uidLastSave="{6BFD64C3-C351-4488-8BDA-F86B849AF789}"/>
  <bookViews>
    <workbookView xWindow="-120" yWindow="-120" windowWidth="20730" windowHeight="11310" tabRatio="850" xr2:uid="{DECD55C9-3436-490A-9E52-8D13C61A75A8}"/>
  </bookViews>
  <sheets>
    <sheet name="DASHBOARD" sheetId="1" r:id="rId1"/>
    <sheet name="DASHBOARD Light" sheetId="12" r:id="rId2"/>
    <sheet name="Budgeting" sheetId="6" r:id="rId3"/>
    <sheet name="Budgeting Light" sheetId="13" r:id="rId4"/>
    <sheet name="Income" sheetId="7" r:id="rId5"/>
    <sheet name="Income Light" sheetId="14" r:id="rId6"/>
    <sheet name="Expenses" sheetId="8" r:id="rId7"/>
    <sheet name="Expenses Light" sheetId="15" r:id="rId8"/>
    <sheet name="Investments" sheetId="9" r:id="rId9"/>
    <sheet name="Investments Light" sheetId="16" r:id="rId10"/>
    <sheet name="Debts" sheetId="10" r:id="rId11"/>
    <sheet name="Debts Light" sheetId="17" r:id="rId12"/>
    <sheet name="Fin Goals" sheetId="11" r:id="rId13"/>
    <sheet name="Fin Goals Light" sheetId="18" r:id="rId14"/>
    <sheet name="Processing" sheetId="2" r:id="rId15"/>
    <sheet name="Control" sheetId="3" r:id="rId16"/>
    <sheet name="Data" sheetId="4" r:id="rId17"/>
    <sheet name="Resources" sheetId="5" r:id="rId18"/>
  </sheets>
  <definedNames>
    <definedName name="_xlchart.v5.0" hidden="1">Processing!$C$111:$C$123</definedName>
    <definedName name="_xlchart.v5.1" hidden="1">Processing!$D$110</definedName>
    <definedName name="_xlchart.v5.10" hidden="1">Processing!$E$110</definedName>
    <definedName name="_xlchart.v5.11" hidden="1">Processing!$E$111:$E$123</definedName>
    <definedName name="_xlchart.v5.12" hidden="1">Processing!$F$110</definedName>
    <definedName name="_xlchart.v5.13" hidden="1">Processing!$F$111:$F$123</definedName>
    <definedName name="_xlchart.v5.2" hidden="1">Processing!$D$111:$D$123</definedName>
    <definedName name="_xlchart.v5.3" hidden="1">Processing!$E$110</definedName>
    <definedName name="_xlchart.v5.4" hidden="1">Processing!$E$111:$E$123</definedName>
    <definedName name="_xlchart.v5.5" hidden="1">Processing!$F$110</definedName>
    <definedName name="_xlchart.v5.6" hidden="1">Processing!$F$111:$F$123</definedName>
    <definedName name="_xlchart.v5.7" hidden="1">Processing!$C$111:$C$123</definedName>
    <definedName name="_xlchart.v5.8" hidden="1">Processing!$D$110</definedName>
    <definedName name="_xlchart.v5.9" hidden="1">Processing!$D$111:$D$123</definedName>
    <definedName name="Slicer_Budget_Plan">#N/A</definedName>
    <definedName name="Slicer_Month">#N/A</definedName>
  </definedNames>
  <calcPr calcId="191029"/>
  <pivotCaches>
    <pivotCache cacheId="48" r:id="rId19"/>
    <pivotCache cacheId="49" r:id="rId20"/>
  </pivotCaches>
  <extLs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1" i="2" l="1"/>
  <c r="B31" i="2"/>
  <c r="C131" i="2" l="1"/>
  <c r="D131" i="2"/>
  <c r="E131" i="2"/>
  <c r="B131" i="2"/>
  <c r="F33" i="2"/>
  <c r="H143" i="2"/>
  <c r="C143" i="2" s="1"/>
  <c r="J145" i="2"/>
  <c r="E145" i="2" s="1"/>
  <c r="I148" i="2"/>
  <c r="D148" i="2" s="1"/>
  <c r="H151" i="2"/>
  <c r="C151" i="2" s="1"/>
  <c r="J153" i="2"/>
  <c r="E153" i="2" s="1"/>
  <c r="J149" i="2"/>
  <c r="E149" i="2" s="1"/>
  <c r="J147" i="2"/>
  <c r="E147" i="2" s="1"/>
  <c r="J150" i="2"/>
  <c r="E150" i="2" s="1"/>
  <c r="I143" i="2"/>
  <c r="D143" i="2" s="1"/>
  <c r="H146" i="2"/>
  <c r="C146" i="2" s="1"/>
  <c r="J148" i="2"/>
  <c r="E148" i="2" s="1"/>
  <c r="I151" i="2"/>
  <c r="D151" i="2" s="1"/>
  <c r="H154" i="2"/>
  <c r="C154" i="2" s="1"/>
  <c r="I152" i="2"/>
  <c r="D152" i="2" s="1"/>
  <c r="I150" i="2"/>
  <c r="D150" i="2" s="1"/>
  <c r="I153" i="2"/>
  <c r="D153" i="2" s="1"/>
  <c r="J143" i="2"/>
  <c r="E143" i="2" s="1"/>
  <c r="I146" i="2"/>
  <c r="D146" i="2" s="1"/>
  <c r="H149" i="2"/>
  <c r="C149" i="2" s="1"/>
  <c r="J151" i="2"/>
  <c r="E151" i="2" s="1"/>
  <c r="I154" i="2"/>
  <c r="D154" i="2" s="1"/>
  <c r="H150" i="2"/>
  <c r="C150" i="2" s="1"/>
  <c r="H153" i="2"/>
  <c r="C153" i="2" s="1"/>
  <c r="H144" i="2"/>
  <c r="C144" i="2" s="1"/>
  <c r="J146" i="2"/>
  <c r="E146" i="2" s="1"/>
  <c r="I149" i="2"/>
  <c r="D149" i="2" s="1"/>
  <c r="H152" i="2"/>
  <c r="C152" i="2" s="1"/>
  <c r="J154" i="2"/>
  <c r="E154" i="2" s="1"/>
  <c r="I147" i="2"/>
  <c r="D147" i="2" s="1"/>
  <c r="I145" i="2"/>
  <c r="D145" i="2" s="1"/>
  <c r="I144" i="2"/>
  <c r="D144" i="2" s="1"/>
  <c r="H147" i="2"/>
  <c r="C147" i="2" s="1"/>
  <c r="J152" i="2"/>
  <c r="E152" i="2" s="1"/>
  <c r="H148" i="2"/>
  <c r="C148" i="2" s="1"/>
  <c r="J144" i="2"/>
  <c r="E144" i="2" s="1"/>
  <c r="H145" i="2"/>
  <c r="C145" i="2" s="1"/>
  <c r="G144" i="2"/>
  <c r="B144" i="2" s="1"/>
  <c r="G152" i="2"/>
  <c r="B152" i="2" s="1"/>
  <c r="G154" i="2"/>
  <c r="B154" i="2" s="1"/>
  <c r="G145" i="2"/>
  <c r="B145" i="2" s="1"/>
  <c r="G153" i="2"/>
  <c r="B153" i="2" s="1"/>
  <c r="G146" i="2"/>
  <c r="B146" i="2" s="1"/>
  <c r="G147" i="2"/>
  <c r="B147" i="2" s="1"/>
  <c r="G148" i="2"/>
  <c r="B148" i="2" s="1"/>
  <c r="G149" i="2"/>
  <c r="B149" i="2" s="1"/>
  <c r="G150" i="2"/>
  <c r="B150" i="2" s="1"/>
  <c r="G151" i="2"/>
  <c r="B151" i="2" s="1"/>
  <c r="G143" i="2"/>
  <c r="B143" i="2" s="1"/>
  <c r="N5" i="2"/>
  <c r="O24" i="2" l="1"/>
  <c r="I14" i="2"/>
  <c r="G123" i="2" s="1"/>
  <c r="B113" i="2" l="1"/>
  <c r="B116" i="2"/>
  <c r="B119" i="2"/>
  <c r="B121" i="2"/>
  <c r="B115" i="2"/>
  <c r="B118" i="2"/>
  <c r="B111" i="2"/>
  <c r="B114" i="2"/>
  <c r="B117" i="2"/>
  <c r="B112" i="2"/>
  <c r="B120" i="2"/>
  <c r="B122" i="2"/>
  <c r="I110" i="2" l="1"/>
  <c r="D117" i="2"/>
  <c r="D116" i="2"/>
  <c r="D115" i="2"/>
  <c r="D114" i="2"/>
  <c r="D118" i="2"/>
  <c r="D121" i="2"/>
  <c r="D113" i="2"/>
  <c r="D119" i="2"/>
  <c r="D122" i="2"/>
  <c r="D120" i="2"/>
  <c r="D112" i="2"/>
  <c r="D111" i="2"/>
  <c r="D123" i="2" l="1"/>
  <c r="F118" i="2"/>
  <c r="E115" i="2"/>
  <c r="F120" i="2"/>
  <c r="E117" i="2"/>
  <c r="F119" i="2"/>
  <c r="E116" i="2"/>
  <c r="E122" i="2"/>
  <c r="F113" i="2"/>
  <c r="F121" i="2"/>
  <c r="E118" i="2"/>
  <c r="E120" i="2"/>
  <c r="E113" i="2"/>
  <c r="E114" i="2"/>
  <c r="F114" i="2"/>
  <c r="F122" i="2"/>
  <c r="E119" i="2"/>
  <c r="F112" i="2"/>
  <c r="F116" i="2"/>
  <c r="F115" i="2"/>
  <c r="E121" i="2"/>
  <c r="F117" i="2"/>
  <c r="E112" i="2"/>
  <c r="H48" i="2" l="1"/>
  <c r="D48" i="2"/>
  <c r="E48" i="2"/>
  <c r="F48" i="2"/>
  <c r="L56" i="2" s="1"/>
  <c r="G48" i="2"/>
  <c r="C48" i="2"/>
  <c r="I51" i="2" s="1"/>
  <c r="D20" i="2"/>
  <c r="N54" i="2"/>
  <c r="K53" i="2"/>
  <c r="C50" i="2"/>
  <c r="M51" i="2"/>
  <c r="J50" i="2"/>
  <c r="D84" i="2"/>
  <c r="D102" i="2"/>
  <c r="C66" i="2"/>
  <c r="D79" i="2"/>
  <c r="D67" i="2"/>
  <c r="D93" i="2"/>
  <c r="I59" i="2"/>
  <c r="D80" i="2"/>
  <c r="D106" i="2"/>
  <c r="D88" i="2"/>
  <c r="D78" i="2"/>
  <c r="D81" i="2"/>
  <c r="I53" i="2"/>
  <c r="D99" i="2"/>
  <c r="F67" i="2"/>
  <c r="D86" i="2"/>
  <c r="B67" i="2"/>
  <c r="D100" i="2"/>
  <c r="D82" i="2"/>
  <c r="D94" i="2"/>
  <c r="D91" i="2"/>
  <c r="D98" i="2"/>
  <c r="D101" i="2"/>
  <c r="D103" i="2"/>
  <c r="D95" i="2"/>
  <c r="D85" i="2"/>
  <c r="D105" i="2"/>
  <c r="D107" i="2"/>
  <c r="D97" i="2"/>
  <c r="B66" i="2"/>
  <c r="D87" i="2"/>
  <c r="D83" i="2"/>
  <c r="F66" i="2"/>
  <c r="D89" i="2"/>
  <c r="D96" i="2"/>
  <c r="D104" i="2"/>
  <c r="C67" i="2"/>
  <c r="D92" i="2"/>
  <c r="D77" i="2"/>
  <c r="D90" i="2"/>
  <c r="D66" i="2"/>
  <c r="E66" i="2"/>
  <c r="E67" i="2"/>
  <c r="J77" i="2" l="1" a="1"/>
  <c r="J77" i="2" s="1"/>
  <c r="J84" i="2" a="1"/>
  <c r="J84" i="2" s="1"/>
  <c r="J86" i="2" a="1"/>
  <c r="J86" i="2" s="1"/>
  <c r="J90" i="2" a="1"/>
  <c r="J90" i="2" s="1"/>
  <c r="J97" i="2" a="1"/>
  <c r="J97" i="2" s="1"/>
  <c r="J103" i="2" a="1"/>
  <c r="J103" i="2" s="1"/>
  <c r="F77" i="2" a="1"/>
  <c r="F77" i="2" s="1"/>
  <c r="B68" i="2"/>
  <c r="B70" i="2" s="1"/>
  <c r="D68" i="2"/>
  <c r="B72" i="2" s="1"/>
  <c r="C68" i="2"/>
  <c r="B71" i="2" s="1"/>
  <c r="F68" i="2"/>
  <c r="B74" i="2" s="1"/>
  <c r="E68" i="2"/>
  <c r="B73" i="2" s="1"/>
  <c r="G67" i="2"/>
  <c r="G66" i="2"/>
  <c r="B46" i="2"/>
  <c r="E53" i="2"/>
  <c r="E59" i="2"/>
  <c r="K56" i="2"/>
  <c r="K60" i="2"/>
  <c r="E57" i="2"/>
  <c r="K50" i="2"/>
  <c r="H56" i="2"/>
  <c r="K51" i="2"/>
  <c r="H51" i="2"/>
  <c r="E58" i="2"/>
  <c r="H58" i="2"/>
  <c r="H61" i="2"/>
  <c r="E51" i="2"/>
  <c r="K59" i="2"/>
  <c r="H57" i="2"/>
  <c r="N58" i="2"/>
  <c r="K57" i="2"/>
  <c r="N61" i="2"/>
  <c r="N51" i="2"/>
  <c r="N56" i="2"/>
  <c r="E52" i="2"/>
  <c r="N55" i="2"/>
  <c r="N52" i="2"/>
  <c r="H59" i="2"/>
  <c r="K55" i="2"/>
  <c r="N50" i="2"/>
  <c r="H60" i="2"/>
  <c r="E50" i="2"/>
  <c r="H52" i="2"/>
  <c r="E61" i="2"/>
  <c r="H54" i="2"/>
  <c r="E54" i="2"/>
  <c r="K61" i="2"/>
  <c r="H50" i="2"/>
  <c r="N57" i="2"/>
  <c r="K54" i="2"/>
  <c r="N59" i="2"/>
  <c r="N60" i="2"/>
  <c r="E60" i="2"/>
  <c r="N53" i="2"/>
  <c r="H55" i="2"/>
  <c r="K52" i="2"/>
  <c r="E55" i="2"/>
  <c r="H53" i="2"/>
  <c r="K58" i="2"/>
  <c r="E56" i="2"/>
  <c r="G55" i="2"/>
  <c r="G60" i="2"/>
  <c r="G56" i="2"/>
  <c r="G54" i="2"/>
  <c r="G59" i="2"/>
  <c r="G57" i="2"/>
  <c r="G51" i="2"/>
  <c r="G61" i="2"/>
  <c r="G53" i="2"/>
  <c r="G52" i="2"/>
  <c r="G50" i="2"/>
  <c r="G58" i="2"/>
  <c r="D57" i="2"/>
  <c r="D54" i="2"/>
  <c r="D61" i="2"/>
  <c r="D58" i="2"/>
  <c r="D50" i="2"/>
  <c r="D52" i="2"/>
  <c r="D53" i="2"/>
  <c r="D55" i="2"/>
  <c r="D51" i="2"/>
  <c r="D60" i="2"/>
  <c r="D59" i="2"/>
  <c r="D56" i="2"/>
  <c r="C55" i="2"/>
  <c r="C56" i="2"/>
  <c r="C58" i="2"/>
  <c r="C59" i="2"/>
  <c r="C61" i="2"/>
  <c r="C57" i="2"/>
  <c r="C53" i="2"/>
  <c r="C60" i="2"/>
  <c r="C52" i="2"/>
  <c r="C51" i="2"/>
  <c r="C54" i="2"/>
  <c r="F50" i="2"/>
  <c r="F56" i="2"/>
  <c r="F51" i="2"/>
  <c r="F61" i="2"/>
  <c r="F55" i="2"/>
  <c r="F60" i="2"/>
  <c r="F54" i="2"/>
  <c r="F59" i="2"/>
  <c r="F53" i="2"/>
  <c r="F58" i="2"/>
  <c r="F57" i="2"/>
  <c r="F52" i="2"/>
  <c r="M54" i="2"/>
  <c r="M59" i="2"/>
  <c r="J61" i="2"/>
  <c r="M56" i="2"/>
  <c r="J56" i="2"/>
  <c r="M58" i="2"/>
  <c r="M60" i="2"/>
  <c r="J55" i="2"/>
  <c r="J54" i="2"/>
  <c r="M57" i="2"/>
  <c r="J53" i="2"/>
  <c r="M61" i="2"/>
  <c r="J60" i="2"/>
  <c r="J59" i="2"/>
  <c r="J57" i="2"/>
  <c r="J51" i="2"/>
  <c r="J52" i="2"/>
  <c r="M50" i="2"/>
  <c r="M55" i="2"/>
  <c r="M53" i="2"/>
  <c r="M52" i="2"/>
  <c r="J58" i="2"/>
  <c r="I60" i="2"/>
  <c r="L54" i="2"/>
  <c r="L50" i="2"/>
  <c r="L61" i="2"/>
  <c r="L52" i="2"/>
  <c r="L55" i="2"/>
  <c r="L53" i="2"/>
  <c r="L51" i="2"/>
  <c r="I54" i="2"/>
  <c r="I58" i="2"/>
  <c r="I57" i="2"/>
  <c r="I50" i="2"/>
  <c r="L58" i="2"/>
  <c r="I52" i="2"/>
  <c r="L59" i="2"/>
  <c r="I56" i="2"/>
  <c r="L60" i="2"/>
  <c r="L57" i="2"/>
  <c r="I61" i="2"/>
  <c r="I55" i="2"/>
  <c r="J89" i="2" l="1"/>
  <c r="K101" i="2"/>
  <c r="K78" i="2"/>
  <c r="K107" i="2"/>
  <c r="J105" i="2"/>
  <c r="K84" i="2"/>
  <c r="J106" i="2"/>
  <c r="K100" i="2"/>
  <c r="J82" i="2"/>
  <c r="K97" i="2"/>
  <c r="J78" i="2"/>
  <c r="K88" i="2"/>
  <c r="K103" i="2"/>
  <c r="J79" i="2"/>
  <c r="J88" i="2"/>
  <c r="K80" i="2"/>
  <c r="K77" i="2"/>
  <c r="K81" i="2"/>
  <c r="K87" i="2"/>
  <c r="K104" i="2"/>
  <c r="K96" i="2"/>
  <c r="J83" i="2"/>
  <c r="J85" i="2"/>
  <c r="K89" i="2"/>
  <c r="K91" i="2"/>
  <c r="J102" i="2"/>
  <c r="K99" i="2"/>
  <c r="J104" i="2"/>
  <c r="K83" i="2"/>
  <c r="K85" i="2"/>
  <c r="J94" i="2"/>
  <c r="K95" i="2"/>
  <c r="K102" i="2"/>
  <c r="J107" i="2"/>
  <c r="K105" i="2"/>
  <c r="J91" i="2"/>
  <c r="J81" i="2"/>
  <c r="J80" i="2"/>
  <c r="J87" i="2"/>
  <c r="K94" i="2"/>
  <c r="J92" i="2"/>
  <c r="J100" i="2"/>
  <c r="K90" i="2"/>
  <c r="K92" i="2"/>
  <c r="J95" i="2"/>
  <c r="K93" i="2"/>
  <c r="J98" i="2"/>
  <c r="K82" i="2"/>
  <c r="K79" i="2"/>
  <c r="K86" i="2"/>
  <c r="J96" i="2"/>
  <c r="J101" i="2"/>
  <c r="K98" i="2"/>
  <c r="K106" i="2"/>
  <c r="J93" i="2"/>
  <c r="J99" i="2"/>
  <c r="G103" i="2"/>
  <c r="G104" i="2"/>
  <c r="F98" i="2"/>
  <c r="G105" i="2"/>
  <c r="G77" i="2"/>
  <c r="G90" i="2"/>
  <c r="G80" i="2"/>
  <c r="F106" i="2"/>
  <c r="F80" i="2"/>
  <c r="F95" i="2"/>
  <c r="F81" i="2"/>
  <c r="F94" i="2"/>
  <c r="F103" i="2"/>
  <c r="G81" i="2"/>
  <c r="G98" i="2"/>
  <c r="G88" i="2"/>
  <c r="G102" i="2"/>
  <c r="F92" i="2"/>
  <c r="G106" i="2"/>
  <c r="G101" i="2"/>
  <c r="F90" i="2"/>
  <c r="F105" i="2"/>
  <c r="G78" i="2"/>
  <c r="F85" i="2"/>
  <c r="F102" i="2"/>
  <c r="G79" i="2"/>
  <c r="G85" i="2"/>
  <c r="F87" i="2"/>
  <c r="G96" i="2"/>
  <c r="F79" i="2"/>
  <c r="F104" i="2"/>
  <c r="F101" i="2"/>
  <c r="F100" i="2"/>
  <c r="F84" i="2"/>
  <c r="G91" i="2"/>
  <c r="F83" i="2"/>
  <c r="F96" i="2"/>
  <c r="F89" i="2"/>
  <c r="G82" i="2"/>
  <c r="G95" i="2"/>
  <c r="G89" i="2"/>
  <c r="F99" i="2"/>
  <c r="F78" i="2"/>
  <c r="F91" i="2"/>
  <c r="G84" i="2"/>
  <c r="F93" i="2"/>
  <c r="G86" i="2"/>
  <c r="G107" i="2"/>
  <c r="G93" i="2"/>
  <c r="G87" i="2"/>
  <c r="F82" i="2"/>
  <c r="F107" i="2"/>
  <c r="G92" i="2"/>
  <c r="F97" i="2"/>
  <c r="G94" i="2"/>
  <c r="F88" i="2"/>
  <c r="G97" i="2"/>
  <c r="G99" i="2"/>
  <c r="F86" i="2"/>
  <c r="G83" i="2"/>
  <c r="G100" i="2"/>
  <c r="C70" i="2" a="1"/>
  <c r="G68" i="2"/>
  <c r="C42" i="2"/>
  <c r="D42" i="2"/>
  <c r="E42" i="2"/>
  <c r="F42" i="2"/>
  <c r="G42" i="2"/>
  <c r="H42" i="2"/>
  <c r="B42" i="2"/>
  <c r="C132" i="2"/>
  <c r="D31" i="2" a="1"/>
  <c r="E31" i="2" a="1"/>
  <c r="E132" i="2" s="1"/>
  <c r="B132" i="2"/>
  <c r="B36" i="2"/>
  <c r="B35" i="2" s="1"/>
  <c r="H41" i="2" s="1" a="1"/>
  <c r="C139" i="2" l="1"/>
  <c r="C138" i="2"/>
  <c r="C140" i="2"/>
  <c r="C137" i="2"/>
  <c r="B138" i="2"/>
  <c r="B140" i="2"/>
  <c r="B137" i="2"/>
  <c r="B139" i="2"/>
  <c r="E137" i="2"/>
  <c r="E138" i="2"/>
  <c r="E140" i="2"/>
  <c r="E139" i="2"/>
  <c r="D32" i="2"/>
  <c r="D132" i="2"/>
  <c r="E35" i="2"/>
  <c r="B41" i="2" s="1" a="1"/>
  <c r="C70" i="2"/>
  <c r="C73" i="2"/>
  <c r="C72" i="2"/>
  <c r="D71" i="2"/>
  <c r="C71" i="2"/>
  <c r="D74" i="2"/>
  <c r="D70" i="2"/>
  <c r="D73" i="2"/>
  <c r="C74" i="2"/>
  <c r="D72" i="2"/>
  <c r="F31" i="2"/>
  <c r="N13" i="2" s="1"/>
  <c r="D35" i="2"/>
  <c r="D41" i="2" s="1" a="1"/>
  <c r="C35" i="2"/>
  <c r="E32" i="2"/>
  <c r="E34" i="2"/>
  <c r="B34" i="2"/>
  <c r="B32" i="2"/>
  <c r="C32" i="2"/>
  <c r="C34" i="2"/>
  <c r="D34" i="2"/>
  <c r="C41" i="2" l="1" a="1"/>
  <c r="D137" i="2"/>
  <c r="D138" i="2"/>
  <c r="D140" i="2"/>
  <c r="D139" i="2"/>
  <c r="C39" i="2" a="1"/>
  <c r="C40" i="2" s="1"/>
  <c r="D39" i="2" a="1"/>
  <c r="D40" i="2" s="1"/>
  <c r="E41" i="2" a="1"/>
  <c r="E39" i="2" s="1" a="1"/>
  <c r="E40" i="2" s="1"/>
  <c r="A43" i="2"/>
  <c r="F32" i="2"/>
  <c r="H39" i="2" a="1"/>
  <c r="H40" i="2" s="1"/>
  <c r="A46" i="2"/>
  <c r="F41" i="2" a="1"/>
  <c r="F39" i="2" s="1" a="1"/>
  <c r="F40" i="2" s="1"/>
  <c r="G41" i="2" a="1"/>
  <c r="G39" i="2" s="1" a="1"/>
  <c r="G40" i="2" s="1"/>
  <c r="B39" i="2" a="1"/>
  <c r="O18" i="2"/>
  <c r="F23" i="2"/>
  <c r="O20" i="2"/>
  <c r="F25" i="2"/>
  <c r="F27" i="2"/>
  <c r="O19" i="2"/>
  <c r="O21" i="2"/>
  <c r="F24" i="2"/>
  <c r="F26" i="2"/>
  <c r="O22" i="2" l="1"/>
  <c r="G22" i="2"/>
  <c r="N12" i="2" l="1"/>
  <c r="O23" i="2"/>
  <c r="P23" i="2" s="1"/>
  <c r="G23" i="2"/>
  <c r="H23" i="2" s="1"/>
  <c r="I23" i="2" s="1"/>
  <c r="J23" i="2" s="1"/>
  <c r="K23" i="2" s="1"/>
  <c r="N11" i="2"/>
  <c r="G24" i="2"/>
  <c r="H24" i="2" s="1"/>
  <c r="I24" i="2" s="1"/>
  <c r="J24" i="2" s="1"/>
  <c r="K24" i="2" s="1"/>
  <c r="G25" i="2"/>
  <c r="H25" i="2" s="1"/>
  <c r="I25" i="2" s="1"/>
  <c r="J25" i="2" s="1"/>
  <c r="K25" i="2" s="1"/>
  <c r="G26" i="2"/>
  <c r="H26" i="2" s="1"/>
  <c r="I26" i="2" s="1"/>
  <c r="J26" i="2" s="1"/>
  <c r="K26" i="2" s="1"/>
  <c r="G27" i="2"/>
  <c r="H27" i="2" s="1"/>
  <c r="I27" i="2" s="1"/>
  <c r="J27" i="2" s="1"/>
  <c r="K27" i="2" s="1"/>
  <c r="C18" i="2"/>
  <c r="C22" i="2"/>
  <c r="C20" i="2"/>
  <c r="L2" i="2"/>
  <c r="C21" i="2"/>
  <c r="C23" i="2"/>
  <c r="C19" i="2"/>
  <c r="P21" i="2" l="1"/>
  <c r="E128" i="2"/>
  <c r="E127" i="2"/>
  <c r="E126" i="2"/>
  <c r="P19" i="2"/>
  <c r="P20" i="2"/>
  <c r="P18" i="2"/>
  <c r="F109" i="2" a="1"/>
  <c r="D22" i="2"/>
  <c r="C24" i="2"/>
  <c r="C25" i="2"/>
  <c r="A126" i="2" l="1"/>
  <c r="P17" i="2"/>
  <c r="Q17" i="2" s="1"/>
  <c r="A128" i="2"/>
  <c r="A127" i="2"/>
  <c r="B126" i="2"/>
  <c r="B128" i="2"/>
  <c r="B127" i="2"/>
  <c r="D127" i="2"/>
  <c r="D126" i="2"/>
  <c r="D128" i="2"/>
  <c r="C127" i="2"/>
  <c r="C128" i="2"/>
  <c r="C126" i="2"/>
  <c r="I113" i="2"/>
  <c r="I112" i="2"/>
  <c r="B19" i="2"/>
  <c r="B21" i="2"/>
  <c r="B20" i="2"/>
  <c r="B22" i="2"/>
  <c r="B23" i="2"/>
  <c r="B18" i="2"/>
  <c r="D21" i="2" l="1"/>
  <c r="B25" i="2"/>
  <c r="B24" i="2"/>
  <c r="E18" i="2" a="1"/>
  <c r="C3" i="4"/>
  <c r="B3" i="4" s="1"/>
  <c r="C4" i="4"/>
  <c r="B4" i="4" s="1"/>
  <c r="C5" i="4"/>
  <c r="B5" i="4" s="1"/>
  <c r="C6" i="4"/>
  <c r="B6" i="4" s="1"/>
  <c r="C7" i="4"/>
  <c r="B7" i="4" s="1"/>
  <c r="C8" i="4"/>
  <c r="B8" i="4" s="1"/>
  <c r="C9" i="4"/>
  <c r="B9" i="4" s="1"/>
  <c r="C10" i="4"/>
  <c r="B10" i="4" s="1"/>
  <c r="C11" i="4"/>
  <c r="B11" i="4" s="1"/>
  <c r="C12" i="4"/>
  <c r="B12" i="4" s="1"/>
  <c r="C13" i="4"/>
  <c r="B13" i="4" s="1"/>
  <c r="C14" i="4"/>
  <c r="B14" i="4" s="1"/>
  <c r="C15" i="4"/>
  <c r="B15" i="4" s="1"/>
  <c r="C16" i="4"/>
  <c r="B16" i="4" s="1"/>
  <c r="C17" i="4"/>
  <c r="B17" i="4" s="1"/>
  <c r="C18" i="4"/>
  <c r="B18" i="4" s="1"/>
  <c r="C19" i="4"/>
  <c r="B19" i="4" s="1"/>
  <c r="C20" i="4"/>
  <c r="B20" i="4" s="1"/>
  <c r="C21" i="4"/>
  <c r="B21" i="4" s="1"/>
  <c r="C22" i="4"/>
  <c r="B22" i="4" s="1"/>
  <c r="C23" i="4"/>
  <c r="B23" i="4" s="1"/>
  <c r="C24" i="4"/>
  <c r="B24" i="4" s="1"/>
  <c r="C25" i="4"/>
  <c r="B25" i="4" s="1"/>
  <c r="C26" i="4"/>
  <c r="B26" i="4" s="1"/>
  <c r="C27" i="4"/>
  <c r="B27" i="4" s="1"/>
  <c r="C28" i="4"/>
  <c r="B28" i="4" s="1"/>
  <c r="C29" i="4"/>
  <c r="B29" i="4" s="1"/>
  <c r="C30" i="4"/>
  <c r="B30" i="4" s="1"/>
  <c r="C31" i="4"/>
  <c r="B31" i="4" s="1"/>
  <c r="C32" i="4"/>
  <c r="B32" i="4" s="1"/>
  <c r="C33" i="4"/>
  <c r="B33" i="4" s="1"/>
  <c r="C34" i="4"/>
  <c r="B34" i="4" s="1"/>
  <c r="C35" i="4"/>
  <c r="B35" i="4" s="1"/>
  <c r="C36" i="4"/>
  <c r="B36" i="4" s="1"/>
  <c r="C37" i="4"/>
  <c r="B37" i="4" s="1"/>
  <c r="C38" i="4"/>
  <c r="B38" i="4" s="1"/>
  <c r="C39" i="4"/>
  <c r="B39" i="4" s="1"/>
  <c r="C40" i="4"/>
  <c r="B40" i="4" s="1"/>
  <c r="C41" i="4"/>
  <c r="B41" i="4" s="1"/>
  <c r="C42" i="4"/>
  <c r="B42" i="4" s="1"/>
  <c r="C43" i="4"/>
  <c r="B43" i="4" s="1"/>
  <c r="C44" i="4"/>
  <c r="B44" i="4" s="1"/>
  <c r="C45" i="4"/>
  <c r="B45" i="4" s="1"/>
  <c r="C46" i="4"/>
  <c r="B46" i="4" s="1"/>
  <c r="C47" i="4"/>
  <c r="B47" i="4" s="1"/>
  <c r="C48" i="4"/>
  <c r="B48" i="4" s="1"/>
  <c r="C49" i="4"/>
  <c r="B49" i="4" s="1"/>
  <c r="C50" i="4"/>
  <c r="B50" i="4" s="1"/>
  <c r="C51" i="4"/>
  <c r="B51" i="4" s="1"/>
  <c r="C52" i="4"/>
  <c r="B52" i="4" s="1"/>
  <c r="C53" i="4"/>
  <c r="B53" i="4" s="1"/>
  <c r="C54" i="4"/>
  <c r="B54" i="4" s="1"/>
  <c r="C55" i="4"/>
  <c r="B55" i="4" s="1"/>
  <c r="C56" i="4"/>
  <c r="B56" i="4" s="1"/>
  <c r="C57" i="4"/>
  <c r="B57" i="4" s="1"/>
  <c r="C58" i="4"/>
  <c r="B58" i="4" s="1"/>
  <c r="C59" i="4"/>
  <c r="B59" i="4" s="1"/>
  <c r="C60" i="4"/>
  <c r="B60" i="4" s="1"/>
  <c r="C61" i="4"/>
  <c r="B61" i="4" s="1"/>
  <c r="C62" i="4"/>
  <c r="B62" i="4" s="1"/>
  <c r="C63" i="4"/>
  <c r="B63" i="4" s="1"/>
  <c r="C64" i="4"/>
  <c r="B64" i="4" s="1"/>
  <c r="C65" i="4"/>
  <c r="B65" i="4" s="1"/>
  <c r="C66" i="4"/>
  <c r="B66" i="4" s="1"/>
  <c r="C67" i="4"/>
  <c r="B67" i="4" s="1"/>
  <c r="C68" i="4"/>
  <c r="B68" i="4" s="1"/>
  <c r="C69" i="4"/>
  <c r="B69" i="4" s="1"/>
  <c r="C70" i="4"/>
  <c r="B70" i="4" s="1"/>
  <c r="C71" i="4"/>
  <c r="B71" i="4" s="1"/>
  <c r="C72" i="4"/>
  <c r="B72" i="4" s="1"/>
  <c r="C73" i="4"/>
  <c r="B73" i="4" s="1"/>
  <c r="C74" i="4"/>
  <c r="B74" i="4" s="1"/>
  <c r="C75" i="4"/>
  <c r="B75" i="4" s="1"/>
  <c r="C76" i="4"/>
  <c r="B76" i="4" s="1"/>
  <c r="C77" i="4"/>
  <c r="B77" i="4" s="1"/>
  <c r="C78" i="4"/>
  <c r="B78" i="4" s="1"/>
  <c r="C79" i="4"/>
  <c r="B79" i="4" s="1"/>
  <c r="C80" i="4"/>
  <c r="B80" i="4" s="1"/>
  <c r="C81" i="4"/>
  <c r="B81" i="4" s="1"/>
  <c r="C82" i="4"/>
  <c r="B82" i="4" s="1"/>
  <c r="C83" i="4"/>
  <c r="B83" i="4" s="1"/>
  <c r="C84" i="4"/>
  <c r="B84" i="4" s="1"/>
  <c r="C85" i="4"/>
  <c r="B85" i="4" s="1"/>
  <c r="C86" i="4"/>
  <c r="B86" i="4" s="1"/>
  <c r="C87" i="4"/>
  <c r="B87" i="4" s="1"/>
  <c r="C88" i="4"/>
  <c r="B88" i="4" s="1"/>
  <c r="C89" i="4"/>
  <c r="B89" i="4" s="1"/>
  <c r="C90" i="4"/>
  <c r="B90" i="4" s="1"/>
  <c r="C91" i="4"/>
  <c r="B91" i="4" s="1"/>
  <c r="C92" i="4"/>
  <c r="B92" i="4" s="1"/>
  <c r="C93" i="4"/>
  <c r="B93" i="4" s="1"/>
  <c r="C94" i="4"/>
  <c r="B94" i="4" s="1"/>
  <c r="C95" i="4"/>
  <c r="B95" i="4" s="1"/>
  <c r="C96" i="4"/>
  <c r="B96" i="4" s="1"/>
  <c r="C97" i="4"/>
  <c r="B97" i="4" s="1"/>
  <c r="C98" i="4"/>
  <c r="B98" i="4" s="1"/>
  <c r="C99" i="4"/>
  <c r="B99" i="4" s="1"/>
  <c r="C100" i="4"/>
  <c r="B100" i="4" s="1"/>
  <c r="C101" i="4"/>
  <c r="B101" i="4" s="1"/>
  <c r="C102" i="4"/>
  <c r="B102" i="4" s="1"/>
  <c r="C103" i="4"/>
  <c r="B103" i="4" s="1"/>
  <c r="C104" i="4"/>
  <c r="B104" i="4" s="1"/>
  <c r="C105" i="4"/>
  <c r="B105" i="4" s="1"/>
  <c r="C106" i="4"/>
  <c r="B106" i="4" s="1"/>
  <c r="C107" i="4"/>
  <c r="B107" i="4" s="1"/>
  <c r="C108" i="4"/>
  <c r="B108" i="4" s="1"/>
  <c r="C109" i="4"/>
  <c r="B109" i="4" s="1"/>
  <c r="C110" i="4"/>
  <c r="B110" i="4" s="1"/>
  <c r="C111" i="4"/>
  <c r="B111" i="4" s="1"/>
  <c r="C112" i="4"/>
  <c r="B112" i="4" s="1"/>
  <c r="C113" i="4"/>
  <c r="B113" i="4" s="1"/>
  <c r="C114" i="4"/>
  <c r="B114" i="4" s="1"/>
  <c r="C115" i="4"/>
  <c r="B115" i="4" s="1"/>
  <c r="C116" i="4"/>
  <c r="B116" i="4" s="1"/>
  <c r="C117" i="4"/>
  <c r="B117" i="4" s="1"/>
  <c r="C118" i="4"/>
  <c r="B118" i="4" s="1"/>
  <c r="C119" i="4"/>
  <c r="B119" i="4" s="1"/>
  <c r="C120" i="4"/>
  <c r="B120" i="4" s="1"/>
  <c r="C121" i="4"/>
  <c r="B121" i="4" s="1"/>
  <c r="C122" i="4"/>
  <c r="B122" i="4" s="1"/>
  <c r="C123" i="4"/>
  <c r="B123" i="4" s="1"/>
  <c r="C124" i="4"/>
  <c r="B124" i="4" s="1"/>
  <c r="C125" i="4"/>
  <c r="B125" i="4" s="1"/>
  <c r="C126" i="4"/>
  <c r="B126" i="4" s="1"/>
  <c r="C127" i="4"/>
  <c r="B127" i="4" s="1"/>
  <c r="C128" i="4"/>
  <c r="B128" i="4" s="1"/>
  <c r="C129" i="4"/>
  <c r="B129" i="4" s="1"/>
  <c r="C130" i="4"/>
  <c r="B130" i="4" s="1"/>
  <c r="C131" i="4"/>
  <c r="B131" i="4" s="1"/>
  <c r="C132" i="4"/>
  <c r="B132" i="4" s="1"/>
  <c r="C133" i="4"/>
  <c r="B133" i="4" s="1"/>
  <c r="C134" i="4"/>
  <c r="B134" i="4" s="1"/>
  <c r="C135" i="4"/>
  <c r="B135" i="4" s="1"/>
  <c r="C136" i="4"/>
  <c r="B136" i="4" s="1"/>
  <c r="C137" i="4"/>
  <c r="B137" i="4" s="1"/>
  <c r="C138" i="4"/>
  <c r="B138" i="4" s="1"/>
  <c r="C139" i="4"/>
  <c r="B139" i="4" s="1"/>
  <c r="C140" i="4"/>
  <c r="B140" i="4" s="1"/>
  <c r="C141" i="4"/>
  <c r="B141" i="4" s="1"/>
  <c r="C142" i="4"/>
  <c r="B142" i="4" s="1"/>
  <c r="C143" i="4"/>
  <c r="B143" i="4" s="1"/>
  <c r="C144" i="4"/>
  <c r="B144" i="4" s="1"/>
  <c r="C145" i="4"/>
  <c r="B145" i="4" s="1"/>
  <c r="C146" i="4"/>
  <c r="B146" i="4" s="1"/>
  <c r="C147" i="4"/>
  <c r="B147" i="4" s="1"/>
  <c r="C148" i="4"/>
  <c r="B148" i="4" s="1"/>
  <c r="C149" i="4"/>
  <c r="B149" i="4" s="1"/>
  <c r="C150" i="4"/>
  <c r="B150" i="4" s="1"/>
  <c r="C151" i="4"/>
  <c r="B151" i="4" s="1"/>
  <c r="C152" i="4"/>
  <c r="B152" i="4" s="1"/>
  <c r="C153" i="4"/>
  <c r="B153" i="4" s="1"/>
  <c r="C154" i="4"/>
  <c r="B154" i="4" s="1"/>
  <c r="C155" i="4"/>
  <c r="B155" i="4" s="1"/>
  <c r="C156" i="4"/>
  <c r="B156" i="4" s="1"/>
  <c r="C157" i="4"/>
  <c r="B157" i="4" s="1"/>
  <c r="C158" i="4"/>
  <c r="B158" i="4" s="1"/>
  <c r="C159" i="4"/>
  <c r="B159" i="4" s="1"/>
  <c r="C160" i="4"/>
  <c r="B160" i="4" s="1"/>
  <c r="C161" i="4"/>
  <c r="B161" i="4" s="1"/>
  <c r="C162" i="4"/>
  <c r="B162" i="4" s="1"/>
  <c r="C163" i="4"/>
  <c r="B163" i="4" s="1"/>
  <c r="C164" i="4"/>
  <c r="B164" i="4" s="1"/>
  <c r="C165" i="4"/>
  <c r="B165" i="4" s="1"/>
  <c r="C166" i="4"/>
  <c r="B166" i="4" s="1"/>
  <c r="C167" i="4"/>
  <c r="B167" i="4" s="1"/>
  <c r="C168" i="4"/>
  <c r="B168" i="4" s="1"/>
  <c r="C169" i="4"/>
  <c r="B169" i="4" s="1"/>
  <c r="C170" i="4"/>
  <c r="B170" i="4" s="1"/>
  <c r="C171" i="4"/>
  <c r="B171" i="4" s="1"/>
  <c r="C172" i="4"/>
  <c r="B172" i="4" s="1"/>
  <c r="C173" i="4"/>
  <c r="B173" i="4" s="1"/>
  <c r="C174" i="4"/>
  <c r="B174" i="4" s="1"/>
  <c r="C175" i="4"/>
  <c r="B175" i="4" s="1"/>
  <c r="C176" i="4"/>
  <c r="B176" i="4" s="1"/>
  <c r="C177" i="4"/>
  <c r="B177" i="4" s="1"/>
  <c r="C178" i="4"/>
  <c r="B178" i="4" s="1"/>
  <c r="C179" i="4"/>
  <c r="B179" i="4" s="1"/>
  <c r="C180" i="4"/>
  <c r="B180" i="4" s="1"/>
  <c r="C181" i="4"/>
  <c r="B181" i="4" s="1"/>
  <c r="C182" i="4"/>
  <c r="B182" i="4" s="1"/>
  <c r="C183" i="4"/>
  <c r="B183" i="4" s="1"/>
  <c r="C184" i="4"/>
  <c r="B184" i="4" s="1"/>
  <c r="C185" i="4"/>
  <c r="B185" i="4" s="1"/>
  <c r="C186" i="4"/>
  <c r="B186" i="4" s="1"/>
  <c r="C187" i="4"/>
  <c r="B187" i="4" s="1"/>
  <c r="C188" i="4"/>
  <c r="B188" i="4" s="1"/>
  <c r="C189" i="4"/>
  <c r="B189" i="4" s="1"/>
  <c r="C190" i="4"/>
  <c r="B190" i="4" s="1"/>
  <c r="C191" i="4"/>
  <c r="B191" i="4" s="1"/>
  <c r="C192" i="4"/>
  <c r="B192" i="4" s="1"/>
  <c r="C193" i="4"/>
  <c r="B193" i="4" s="1"/>
  <c r="C194" i="4"/>
  <c r="B194" i="4" s="1"/>
  <c r="C195" i="4"/>
  <c r="B195" i="4" s="1"/>
  <c r="C196" i="4"/>
  <c r="B196" i="4" s="1"/>
  <c r="C197" i="4"/>
  <c r="B197" i="4" s="1"/>
  <c r="C198" i="4"/>
  <c r="B198" i="4" s="1"/>
  <c r="C199" i="4"/>
  <c r="B199" i="4" s="1"/>
  <c r="C200" i="4"/>
  <c r="B200" i="4" s="1"/>
  <c r="C201" i="4"/>
  <c r="B201" i="4" s="1"/>
  <c r="C202" i="4"/>
  <c r="B202" i="4" s="1"/>
  <c r="C203" i="4"/>
  <c r="B203" i="4" s="1"/>
  <c r="C204" i="4"/>
  <c r="B204" i="4" s="1"/>
  <c r="C205" i="4"/>
  <c r="B205" i="4" s="1"/>
  <c r="C206" i="4"/>
  <c r="B206" i="4" s="1"/>
  <c r="C207" i="4"/>
  <c r="B207" i="4" s="1"/>
  <c r="C208" i="4"/>
  <c r="B208" i="4" s="1"/>
  <c r="C209" i="4"/>
  <c r="B209" i="4" s="1"/>
  <c r="C210" i="4"/>
  <c r="B210" i="4" s="1"/>
  <c r="C211" i="4"/>
  <c r="B211" i="4" s="1"/>
  <c r="C212" i="4"/>
  <c r="B212" i="4" s="1"/>
  <c r="C213" i="4"/>
  <c r="B213" i="4" s="1"/>
  <c r="C214" i="4"/>
  <c r="B214" i="4" s="1"/>
  <c r="C215" i="4"/>
  <c r="B215" i="4" s="1"/>
  <c r="C216" i="4"/>
  <c r="B216" i="4" s="1"/>
  <c r="C217" i="4"/>
  <c r="B217" i="4" s="1"/>
  <c r="C218" i="4"/>
  <c r="B218" i="4" s="1"/>
  <c r="C219" i="4"/>
  <c r="B219" i="4" s="1"/>
  <c r="C220" i="4"/>
  <c r="B220" i="4" s="1"/>
  <c r="C221" i="4"/>
  <c r="B221" i="4" s="1"/>
  <c r="C222" i="4"/>
  <c r="B222" i="4" s="1"/>
  <c r="C223" i="4"/>
  <c r="B223" i="4" s="1"/>
  <c r="C224" i="4"/>
  <c r="B224" i="4" s="1"/>
  <c r="C225" i="4"/>
  <c r="B225" i="4" s="1"/>
  <c r="C226" i="4"/>
  <c r="B226" i="4" s="1"/>
  <c r="C227" i="4"/>
  <c r="B227" i="4" s="1"/>
  <c r="C228" i="4"/>
  <c r="B228" i="4" s="1"/>
  <c r="C229" i="4"/>
  <c r="B229" i="4" s="1"/>
  <c r="C230" i="4"/>
  <c r="B230" i="4" s="1"/>
  <c r="C231" i="4"/>
  <c r="B231" i="4" s="1"/>
  <c r="C232" i="4"/>
  <c r="B232" i="4" s="1"/>
  <c r="C233" i="4"/>
  <c r="B233" i="4" s="1"/>
  <c r="C234" i="4"/>
  <c r="B234" i="4" s="1"/>
  <c r="C235" i="4"/>
  <c r="B235" i="4" s="1"/>
  <c r="C236" i="4"/>
  <c r="B236" i="4" s="1"/>
  <c r="C237" i="4"/>
  <c r="B237" i="4" s="1"/>
  <c r="C238" i="4"/>
  <c r="B238" i="4" s="1"/>
  <c r="C239" i="4"/>
  <c r="B239" i="4" s="1"/>
  <c r="C240" i="4"/>
  <c r="B240" i="4" s="1"/>
  <c r="C241" i="4"/>
  <c r="B241" i="4" s="1"/>
  <c r="C242" i="4"/>
  <c r="B242" i="4" s="1"/>
  <c r="C243" i="4"/>
  <c r="B243" i="4" s="1"/>
  <c r="C244" i="4"/>
  <c r="B244" i="4" s="1"/>
  <c r="C245" i="4"/>
  <c r="B245" i="4" s="1"/>
  <c r="C246" i="4"/>
  <c r="B246" i="4" s="1"/>
  <c r="C247" i="4"/>
  <c r="B247" i="4" s="1"/>
  <c r="C248" i="4"/>
  <c r="B248" i="4" s="1"/>
  <c r="C249" i="4"/>
  <c r="B249" i="4" s="1"/>
  <c r="C250" i="4"/>
  <c r="B250" i="4" s="1"/>
  <c r="C251" i="4"/>
  <c r="B251" i="4" s="1"/>
  <c r="C252" i="4"/>
  <c r="B252" i="4" s="1"/>
  <c r="C253" i="4"/>
  <c r="B253" i="4" s="1"/>
  <c r="C254" i="4"/>
  <c r="B254" i="4" s="1"/>
  <c r="C255" i="4"/>
  <c r="B255" i="4" s="1"/>
  <c r="C256" i="4"/>
  <c r="B256" i="4" s="1"/>
  <c r="C257" i="4"/>
  <c r="B257" i="4" s="1"/>
  <c r="C258" i="4"/>
  <c r="B258" i="4" s="1"/>
  <c r="C259" i="4"/>
  <c r="B259" i="4" s="1"/>
  <c r="C260" i="4"/>
  <c r="B260" i="4" s="1"/>
  <c r="C261" i="4"/>
  <c r="B261" i="4" s="1"/>
  <c r="C262" i="4"/>
  <c r="B262" i="4" s="1"/>
  <c r="C263" i="4"/>
  <c r="B263" i="4" s="1"/>
  <c r="C264" i="4"/>
  <c r="B264" i="4" s="1"/>
  <c r="C265" i="4"/>
  <c r="B265" i="4" s="1"/>
  <c r="C266" i="4"/>
  <c r="B266" i="4" s="1"/>
  <c r="C267" i="4"/>
  <c r="B267" i="4" s="1"/>
  <c r="C268" i="4"/>
  <c r="B268" i="4" s="1"/>
  <c r="C269" i="4"/>
  <c r="B269" i="4" s="1"/>
  <c r="C270" i="4"/>
  <c r="B270" i="4" s="1"/>
  <c r="C271" i="4"/>
  <c r="B271" i="4" s="1"/>
  <c r="C272" i="4"/>
  <c r="B272" i="4" s="1"/>
  <c r="C273" i="4"/>
  <c r="B273" i="4" s="1"/>
  <c r="C274" i="4"/>
  <c r="B274" i="4" s="1"/>
  <c r="C275" i="4"/>
  <c r="B275" i="4" s="1"/>
  <c r="C276" i="4"/>
  <c r="B276" i="4" s="1"/>
  <c r="C277" i="4"/>
  <c r="B277" i="4" s="1"/>
  <c r="C278" i="4"/>
  <c r="B278" i="4" s="1"/>
  <c r="C279" i="4"/>
  <c r="B279" i="4" s="1"/>
  <c r="C280" i="4"/>
  <c r="B280" i="4" s="1"/>
  <c r="C281" i="4"/>
  <c r="B281" i="4" s="1"/>
  <c r="C282" i="4"/>
  <c r="B282" i="4" s="1"/>
  <c r="C283" i="4"/>
  <c r="B283" i="4" s="1"/>
  <c r="C284" i="4"/>
  <c r="B284" i="4" s="1"/>
  <c r="C285" i="4"/>
  <c r="B285" i="4" s="1"/>
  <c r="C286" i="4"/>
  <c r="B286" i="4" s="1"/>
  <c r="C287" i="4"/>
  <c r="B287" i="4" s="1"/>
  <c r="C288" i="4"/>
  <c r="B288" i="4" s="1"/>
  <c r="C289" i="4"/>
  <c r="B289" i="4" s="1"/>
  <c r="C290" i="4"/>
  <c r="B290" i="4" s="1"/>
  <c r="C291" i="4"/>
  <c r="B291" i="4" s="1"/>
  <c r="C292" i="4"/>
  <c r="B292" i="4" s="1"/>
  <c r="C293" i="4"/>
  <c r="B293" i="4" s="1"/>
  <c r="C294" i="4"/>
  <c r="B294" i="4" s="1"/>
  <c r="C295" i="4"/>
  <c r="B295" i="4" s="1"/>
  <c r="C296" i="4"/>
  <c r="B296" i="4" s="1"/>
  <c r="C297" i="4"/>
  <c r="B297" i="4" s="1"/>
  <c r="C298" i="4"/>
  <c r="B298" i="4" s="1"/>
  <c r="C299" i="4"/>
  <c r="B299" i="4" s="1"/>
  <c r="C300" i="4"/>
  <c r="B300" i="4" s="1"/>
  <c r="C301" i="4"/>
  <c r="B301" i="4" s="1"/>
  <c r="C302" i="4"/>
  <c r="B302" i="4" s="1"/>
  <c r="C303" i="4"/>
  <c r="B303" i="4" s="1"/>
  <c r="C304" i="4"/>
  <c r="B304" i="4" s="1"/>
  <c r="C305" i="4"/>
  <c r="B305" i="4" s="1"/>
  <c r="C306" i="4"/>
  <c r="B306" i="4" s="1"/>
  <c r="C307" i="4"/>
  <c r="B307" i="4" s="1"/>
  <c r="C308" i="4"/>
  <c r="B308" i="4" s="1"/>
  <c r="C309" i="4"/>
  <c r="B309" i="4" s="1"/>
  <c r="C310" i="4"/>
  <c r="B310" i="4" s="1"/>
  <c r="C311" i="4"/>
  <c r="B311" i="4" s="1"/>
  <c r="C312" i="4"/>
  <c r="B312" i="4" s="1"/>
  <c r="C313" i="4"/>
  <c r="B313" i="4" s="1"/>
  <c r="C314" i="4"/>
  <c r="B314" i="4" s="1"/>
  <c r="C315" i="4"/>
  <c r="B315" i="4" s="1"/>
  <c r="C316" i="4"/>
  <c r="B316" i="4" s="1"/>
  <c r="C317" i="4"/>
  <c r="B317" i="4" s="1"/>
  <c r="C318" i="4"/>
  <c r="B318" i="4" s="1"/>
  <c r="C319" i="4"/>
  <c r="B319" i="4" s="1"/>
  <c r="C320" i="4"/>
  <c r="B320" i="4" s="1"/>
  <c r="C321" i="4"/>
  <c r="B321" i="4" s="1"/>
  <c r="C322" i="4"/>
  <c r="B322" i="4" s="1"/>
  <c r="C323" i="4"/>
  <c r="B323" i="4" s="1"/>
  <c r="C324" i="4"/>
  <c r="B324" i="4" s="1"/>
  <c r="C325" i="4"/>
  <c r="B325" i="4" s="1"/>
  <c r="C326" i="4"/>
  <c r="B326" i="4" s="1"/>
  <c r="C327" i="4"/>
  <c r="B327" i="4" s="1"/>
  <c r="C328" i="4"/>
  <c r="B328" i="4" s="1"/>
  <c r="C329" i="4"/>
  <c r="B329" i="4" s="1"/>
  <c r="C330" i="4"/>
  <c r="B330" i="4" s="1"/>
  <c r="C331" i="4"/>
  <c r="B331" i="4" s="1"/>
  <c r="C332" i="4"/>
  <c r="B332" i="4" s="1"/>
  <c r="C333" i="4"/>
  <c r="B333" i="4" s="1"/>
  <c r="C334" i="4"/>
  <c r="B334" i="4" s="1"/>
  <c r="C335" i="4"/>
  <c r="B335" i="4" s="1"/>
  <c r="C336" i="4"/>
  <c r="B336" i="4" s="1"/>
  <c r="C337" i="4"/>
  <c r="B337" i="4" s="1"/>
  <c r="C338" i="4"/>
  <c r="B338" i="4" s="1"/>
  <c r="C339" i="4"/>
  <c r="B339" i="4" s="1"/>
  <c r="C340" i="4"/>
  <c r="B340" i="4" s="1"/>
  <c r="C341" i="4"/>
  <c r="B341" i="4" s="1"/>
  <c r="C342" i="4"/>
  <c r="B342" i="4" s="1"/>
  <c r="C343" i="4"/>
  <c r="B343" i="4" s="1"/>
  <c r="C344" i="4"/>
  <c r="B344" i="4" s="1"/>
  <c r="C345" i="4"/>
  <c r="B345" i="4" s="1"/>
  <c r="C346" i="4"/>
  <c r="B346" i="4" s="1"/>
  <c r="C347" i="4"/>
  <c r="B347" i="4" s="1"/>
  <c r="C348" i="4"/>
  <c r="B348" i="4" s="1"/>
  <c r="C349" i="4"/>
  <c r="B349" i="4" s="1"/>
  <c r="C350" i="4"/>
  <c r="B350" i="4" s="1"/>
  <c r="C351" i="4"/>
  <c r="B351" i="4" s="1"/>
  <c r="C352" i="4"/>
  <c r="B352" i="4" s="1"/>
  <c r="C353" i="4"/>
  <c r="B353" i="4" s="1"/>
  <c r="C354" i="4"/>
  <c r="B354" i="4" s="1"/>
  <c r="C355" i="4"/>
  <c r="B355" i="4" s="1"/>
  <c r="C356" i="4"/>
  <c r="B356" i="4" s="1"/>
  <c r="C357" i="4"/>
  <c r="B357" i="4" s="1"/>
  <c r="C358" i="4"/>
  <c r="B358" i="4" s="1"/>
  <c r="C359" i="4"/>
  <c r="B359" i="4" s="1"/>
  <c r="C360" i="4"/>
  <c r="B360" i="4" s="1"/>
  <c r="C361" i="4"/>
  <c r="B361" i="4" s="1"/>
  <c r="C362" i="4"/>
  <c r="B362" i="4" s="1"/>
  <c r="C363" i="4"/>
  <c r="B363" i="4" s="1"/>
  <c r="C364" i="4"/>
  <c r="B364" i="4" s="1"/>
  <c r="C365" i="4"/>
  <c r="B365" i="4" s="1"/>
  <c r="C366" i="4"/>
  <c r="B366" i="4" s="1"/>
  <c r="C367" i="4"/>
  <c r="B367" i="4" s="1"/>
  <c r="C2" i="4"/>
  <c r="B2" i="4" s="1"/>
  <c r="D7" i="2"/>
  <c r="E5" i="2"/>
  <c r="D5" i="2"/>
  <c r="D13" i="2"/>
  <c r="D4" i="2"/>
  <c r="D12" i="2"/>
  <c r="E3" i="2"/>
  <c r="E11" i="2"/>
  <c r="D2" i="2"/>
  <c r="K2" i="2" s="1"/>
  <c r="D3" i="2"/>
  <c r="E6" i="2"/>
  <c r="E2" i="2"/>
  <c r="D9" i="2"/>
  <c r="E13" i="2"/>
  <c r="E10" i="2"/>
  <c r="D8" i="2"/>
  <c r="E8" i="2"/>
  <c r="E12" i="2"/>
  <c r="E4" i="2"/>
  <c r="E9" i="2"/>
  <c r="D11" i="2"/>
  <c r="E7" i="2"/>
  <c r="D6" i="2"/>
  <c r="D10" i="2"/>
  <c r="H11" i="2"/>
  <c r="G10" i="2"/>
  <c r="G8" i="2"/>
  <c r="G6" i="2"/>
  <c r="H7" i="2"/>
  <c r="H9" i="2"/>
  <c r="G4" i="2"/>
  <c r="H4" i="2"/>
  <c r="G9" i="2"/>
  <c r="G7" i="2"/>
  <c r="H2" i="2"/>
  <c r="G11" i="2"/>
  <c r="H10" i="2"/>
  <c r="H8" i="2"/>
  <c r="G5" i="2"/>
  <c r="H5" i="2"/>
  <c r="G12" i="2"/>
  <c r="H13" i="2"/>
  <c r="H3" i="2"/>
  <c r="H6" i="2"/>
  <c r="G3" i="2"/>
  <c r="G2" i="2"/>
  <c r="H12" i="2"/>
  <c r="G13" i="2"/>
  <c r="G14" i="2" l="1" a="1"/>
  <c r="N9" i="2" s="1"/>
  <c r="K12" i="2"/>
  <c r="K9" i="2"/>
  <c r="K11" i="2"/>
  <c r="K10" i="2"/>
  <c r="K8" i="2"/>
  <c r="K7" i="2"/>
  <c r="K3" i="2"/>
  <c r="K6" i="2"/>
  <c r="K13" i="2"/>
  <c r="B26" i="2"/>
  <c r="K4" i="2"/>
  <c r="K5" i="2"/>
  <c r="E18" i="2"/>
  <c r="E19" i="2" s="1"/>
  <c r="E20" i="2" s="1"/>
  <c r="J18" i="2"/>
  <c r="J19" i="2" s="1"/>
  <c r="J20" i="2" s="1"/>
  <c r="H18" i="2"/>
  <c r="H19" i="2" s="1"/>
  <c r="H20" i="2" s="1"/>
  <c r="I18" i="2"/>
  <c r="I19" i="2" s="1"/>
  <c r="I20" i="2" s="1"/>
  <c r="F18" i="2"/>
  <c r="F19" i="2" s="1"/>
  <c r="F20" i="2" s="1"/>
  <c r="G18" i="2"/>
  <c r="G19" i="2" s="1"/>
  <c r="G20" i="2" s="1"/>
  <c r="J2" i="2"/>
  <c r="J9" i="2"/>
  <c r="J8" i="2"/>
  <c r="J7" i="2"/>
  <c r="J6" i="2"/>
  <c r="J13" i="2"/>
  <c r="J5" i="2"/>
  <c r="J12" i="2"/>
  <c r="J4" i="2"/>
  <c r="J10" i="2"/>
  <c r="J11" i="2"/>
  <c r="J3" i="2"/>
  <c r="H14" i="2" a="1"/>
  <c r="N10" i="2" s="1"/>
  <c r="C14" i="2"/>
  <c r="C26" i="2" l="1"/>
  <c r="A27" i="2"/>
  <c r="M2" i="2" a="1"/>
  <c r="O3" i="2" s="1"/>
  <c r="C10" i="2"/>
  <c r="C3" i="2"/>
  <c r="C11" i="2"/>
  <c r="C9" i="2"/>
  <c r="C4" i="2"/>
  <c r="C12" i="2"/>
  <c r="C7" i="2"/>
  <c r="C5" i="2"/>
  <c r="C13" i="2"/>
  <c r="C6" i="2"/>
  <c r="C2" i="2"/>
  <c r="C8" i="2"/>
  <c r="N8" i="2" l="1"/>
  <c r="B16" i="2"/>
  <c r="N2" i="2"/>
  <c r="P3" i="2" s="1"/>
  <c r="F7" i="2"/>
  <c r="I7" i="2"/>
  <c r="F12" i="2"/>
  <c r="I12" i="2"/>
  <c r="F5" i="2"/>
  <c r="I5" i="2"/>
  <c r="F4" i="2"/>
  <c r="I4" i="2"/>
  <c r="F8" i="2"/>
  <c r="I8" i="2"/>
  <c r="F9" i="2"/>
  <c r="I9" i="2"/>
  <c r="F2" i="2"/>
  <c r="I2" i="2"/>
  <c r="F11" i="2"/>
  <c r="I11" i="2"/>
  <c r="F6" i="2"/>
  <c r="I6" i="2"/>
  <c r="F3" i="2"/>
  <c r="I3" i="2"/>
  <c r="F13" i="2"/>
  <c r="I13" i="2"/>
  <c r="F10" i="2"/>
  <c r="I10" i="2"/>
  <c r="G118" i="2" l="1"/>
  <c r="L150" i="2"/>
  <c r="G122" i="2"/>
  <c r="L154" i="2"/>
  <c r="G114" i="2"/>
  <c r="L146" i="2"/>
  <c r="G112" i="2"/>
  <c r="L144" i="2"/>
  <c r="G117" i="2"/>
  <c r="L149" i="2"/>
  <c r="G116" i="2"/>
  <c r="L148" i="2"/>
  <c r="G111" i="2"/>
  <c r="L143" i="2"/>
  <c r="G121" i="2"/>
  <c r="L153" i="2"/>
  <c r="G115" i="2"/>
  <c r="L147" i="2"/>
  <c r="G119" i="2"/>
  <c r="L151" i="2"/>
  <c r="G120" i="2"/>
  <c r="L152" i="2"/>
  <c r="G113" i="2"/>
  <c r="L145" i="2"/>
  <c r="B40" i="2"/>
  <c r="D109" i="2" l="1"/>
  <c r="I117" i="2" s="1"/>
  <c r="E109" i="2"/>
  <c r="I114" i="2" s="1"/>
  <c r="I116" i="2" l="1"/>
  <c r="I115" i="2"/>
  <c r="J11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<sst xmlns="http://schemas.openxmlformats.org/spreadsheetml/2006/main" count="561" uniqueCount="304">
  <si>
    <t>Colors</t>
  </si>
  <si>
    <t>Position</t>
  </si>
  <si>
    <t>Angle</t>
  </si>
  <si>
    <t>Transparency</t>
  </si>
  <si>
    <t>Shadow</t>
  </si>
  <si>
    <t>[&gt;=1000]0,"k";[&lt;=-1000]-0,"k";0</t>
  </si>
  <si>
    <t>Month</t>
  </si>
  <si>
    <t>JAN</t>
  </si>
  <si>
    <t>FEB</t>
  </si>
  <si>
    <t>MAR</t>
  </si>
  <si>
    <t>APR</t>
  </si>
  <si>
    <t>MAY</t>
  </si>
  <si>
    <t>JUN</t>
  </si>
  <si>
    <t>JUL</t>
  </si>
  <si>
    <t>AUG</t>
  </si>
  <si>
    <t>SEP</t>
  </si>
  <si>
    <t>OCT</t>
  </si>
  <si>
    <t>NOV</t>
  </si>
  <si>
    <t>DEC</t>
  </si>
  <si>
    <t>Date</t>
  </si>
  <si>
    <t>Income</t>
  </si>
  <si>
    <t>Expenses</t>
  </si>
  <si>
    <t>Non-Fixed Incom</t>
  </si>
  <si>
    <t>Fixed Incom</t>
  </si>
  <si>
    <t>Other Income</t>
  </si>
  <si>
    <t>Non-Fixed Cost</t>
  </si>
  <si>
    <t>Fixed Costs</t>
  </si>
  <si>
    <t>Other Cost</t>
  </si>
  <si>
    <t>Fixed Incom Business</t>
  </si>
  <si>
    <t>Fixed Incom Securities</t>
  </si>
  <si>
    <t>Fixed Incom Real estate</t>
  </si>
  <si>
    <t>Fixed Incom Gold</t>
  </si>
  <si>
    <t>Fixed Incom Cryptocurrency</t>
  </si>
  <si>
    <t>Non-Fixed Incom Business</t>
  </si>
  <si>
    <t>Non-Fixed Incom Securities</t>
  </si>
  <si>
    <t>Non-Fixed Incom Real estate</t>
  </si>
  <si>
    <t>Non-Fixed Incom Gold</t>
  </si>
  <si>
    <t>Non-Fixed Incom Cryptocurrency</t>
  </si>
  <si>
    <t>Loans</t>
  </si>
  <si>
    <t>Training courses</t>
  </si>
  <si>
    <t>Travel public transport</t>
  </si>
  <si>
    <t>Mobile connection</t>
  </si>
  <si>
    <t>Food</t>
  </si>
  <si>
    <t>Utility Payments</t>
  </si>
  <si>
    <t>Internet &amp; TV</t>
  </si>
  <si>
    <t>Household chemicals</t>
  </si>
  <si>
    <t>Furniture &amp; utensils</t>
  </si>
  <si>
    <t>BedLinen &amp; tablecloth</t>
  </si>
  <si>
    <t>Cat food</t>
  </si>
  <si>
    <t>Clothing &amp; footwear</t>
  </si>
  <si>
    <t>Gym</t>
  </si>
  <si>
    <t>Hygiene products</t>
  </si>
  <si>
    <t>Medications</t>
  </si>
  <si>
    <t>Hairdresser</t>
  </si>
  <si>
    <t>Cosmetics &amp; perfum</t>
  </si>
  <si>
    <t>Fuel</t>
  </si>
  <si>
    <t>Spare parts</t>
  </si>
  <si>
    <t>Parking</t>
  </si>
  <si>
    <t>Washing</t>
  </si>
  <si>
    <t>Insurance</t>
  </si>
  <si>
    <t>Holidays</t>
  </si>
  <si>
    <t>Excursions</t>
  </si>
  <si>
    <t>Restaurants</t>
  </si>
  <si>
    <t>Bags, packages, boxes</t>
  </si>
  <si>
    <t>Snacks on the way</t>
  </si>
  <si>
    <t>Alcohol</t>
  </si>
  <si>
    <t>Hobby</t>
  </si>
  <si>
    <t>Unexpected expenses</t>
  </si>
  <si>
    <t>Price Investments Portfolio</t>
  </si>
  <si>
    <t>Investments Business</t>
  </si>
  <si>
    <t>Investments Securities</t>
  </si>
  <si>
    <t>Investments Cryptocurrency</t>
  </si>
  <si>
    <t>Investments Real estate</t>
  </si>
  <si>
    <t>Investments Gold</t>
  </si>
  <si>
    <t>Mortgage</t>
  </si>
  <si>
    <t>Car Leasing</t>
  </si>
  <si>
    <t>Consumer Credit</t>
  </si>
  <si>
    <t>Credit Card</t>
  </si>
  <si>
    <t>Goal 1</t>
  </si>
  <si>
    <t>Goal 2</t>
  </si>
  <si>
    <t>Goal 3</t>
  </si>
  <si>
    <t>Goal 4</t>
  </si>
  <si>
    <t>Monthly Plan</t>
  </si>
  <si>
    <t>Balance</t>
  </si>
  <si>
    <t>PERSONAL FINANCE</t>
  </si>
  <si>
    <t>indent</t>
  </si>
  <si>
    <t>indent Cursor</t>
  </si>
  <si>
    <t>Cursors I</t>
  </si>
  <si>
    <t>Cursors E</t>
  </si>
  <si>
    <t>Marker</t>
  </si>
  <si>
    <t>Label</t>
  </si>
  <si>
    <t>Month N</t>
  </si>
  <si>
    <t>Row Labels</t>
  </si>
  <si>
    <t>JANUARY</t>
  </si>
  <si>
    <t>FEBRUARY</t>
  </si>
  <si>
    <t>MARCH</t>
  </si>
  <si>
    <t>APRIL</t>
  </si>
  <si>
    <t>JUNE</t>
  </si>
  <si>
    <t>JULY</t>
  </si>
  <si>
    <t>AUGUST</t>
  </si>
  <si>
    <t>SEPTEMBER</t>
  </si>
  <si>
    <t>OCTOBER</t>
  </si>
  <si>
    <t>NOVEMBER</t>
  </si>
  <si>
    <t>DECEMBER</t>
  </si>
  <si>
    <t>Grand Total</t>
  </si>
  <si>
    <t>Sum of Income</t>
  </si>
  <si>
    <t>Sum of Expenses</t>
  </si>
  <si>
    <t>Month Name</t>
  </si>
  <si>
    <t>Max of Month N</t>
  </si>
  <si>
    <t>Income %</t>
  </si>
  <si>
    <t>X</t>
  </si>
  <si>
    <t>Y</t>
  </si>
  <si>
    <t>Ratio Income</t>
  </si>
  <si>
    <t>Balance:</t>
  </si>
  <si>
    <t>Dashboard</t>
  </si>
  <si>
    <t>Budgeting</t>
  </si>
  <si>
    <t>Investments</t>
  </si>
  <si>
    <t>Debts</t>
  </si>
  <si>
    <t>Fin Goals</t>
  </si>
  <si>
    <t>Budget Plan</t>
  </si>
  <si>
    <t>Total Incom</t>
  </si>
  <si>
    <t>Total Expenses</t>
  </si>
  <si>
    <t>Sum of Non-Fixed Incom</t>
  </si>
  <si>
    <t>Sum of Fixed Incom</t>
  </si>
  <si>
    <t>Sum of Other Income</t>
  </si>
  <si>
    <t>Sum of Non-Fixed Cost</t>
  </si>
  <si>
    <t>Sum of Fixed Costs</t>
  </si>
  <si>
    <t>Sum of Other Cost</t>
  </si>
  <si>
    <t>Used Budget</t>
  </si>
  <si>
    <t>Invest</t>
  </si>
  <si>
    <t>Business</t>
  </si>
  <si>
    <t>Securities</t>
  </si>
  <si>
    <t>Gold</t>
  </si>
  <si>
    <t>Rent</t>
  </si>
  <si>
    <t>Crypto</t>
  </si>
  <si>
    <t>Real estate</t>
  </si>
  <si>
    <t>Cryptocurrency</t>
  </si>
  <si>
    <t>Interest Rate</t>
  </si>
  <si>
    <t>Amount of Debt</t>
  </si>
  <si>
    <t>Financial Goals</t>
  </si>
  <si>
    <t>Done</t>
  </si>
  <si>
    <t>Running</t>
  </si>
  <si>
    <t>Goal  4</t>
  </si>
  <si>
    <t>Goal  3</t>
  </si>
  <si>
    <t>Goal  2</t>
  </si>
  <si>
    <t>Goal  1</t>
  </si>
  <si>
    <t>Implementation</t>
  </si>
  <si>
    <t>Left</t>
  </si>
  <si>
    <t>Plan</t>
  </si>
  <si>
    <t>Done %</t>
  </si>
  <si>
    <t>Goals %</t>
  </si>
  <si>
    <t>Sectors</t>
  </si>
  <si>
    <t>Level Goal</t>
  </si>
  <si>
    <t>Total</t>
  </si>
  <si>
    <t>Cursor 1</t>
  </si>
  <si>
    <t>Cursor 2</t>
  </si>
  <si>
    <t>Cursor 3</t>
  </si>
  <si>
    <t>Cursor 4</t>
  </si>
  <si>
    <t>Cursor 5</t>
  </si>
  <si>
    <t>Cursor 6</t>
  </si>
  <si>
    <t>Sum of Fixed Incom Business</t>
  </si>
  <si>
    <t>Sum of Fixed Incom Securities</t>
  </si>
  <si>
    <t>Sum of Fixed Incom Real estate</t>
  </si>
  <si>
    <t>Sum of Fixed Incom Gold</t>
  </si>
  <si>
    <t>Sum of Fixed Incom Cryptocurrency</t>
  </si>
  <si>
    <t>Sum of Non-Fixed Incom Business</t>
  </si>
  <si>
    <t>Sum of Non-Fixed Incom Securities</t>
  </si>
  <si>
    <t>Sum of Non-Fixed Incom Real estate</t>
  </si>
  <si>
    <t>Sum of Non-Fixed Incom Gold</t>
  </si>
  <si>
    <t>Sum of Non-Fixed Incom Cryptocurrency</t>
  </si>
  <si>
    <t>Income Share</t>
  </si>
  <si>
    <t>Income Ranking</t>
  </si>
  <si>
    <t>Income Type</t>
  </si>
  <si>
    <t>Hotels</t>
  </si>
  <si>
    <t>Rest</t>
  </si>
  <si>
    <t>Other</t>
  </si>
  <si>
    <t>Home</t>
  </si>
  <si>
    <t>Image</t>
  </si>
  <si>
    <t>Car</t>
  </si>
  <si>
    <t>Sum of Loans</t>
  </si>
  <si>
    <t>Sum of Training courses</t>
  </si>
  <si>
    <t>Sum of Travel public transport</t>
  </si>
  <si>
    <t>Sum of Mobile connection</t>
  </si>
  <si>
    <t>Sum of Food</t>
  </si>
  <si>
    <t>Sum of Utility Payments</t>
  </si>
  <si>
    <t>Sum of Internet &amp; TV</t>
  </si>
  <si>
    <t>Sum of Household chemicals</t>
  </si>
  <si>
    <t>Sum of Furniture &amp; utensils</t>
  </si>
  <si>
    <t>Sum of BedLinen &amp; tablecloth</t>
  </si>
  <si>
    <t>Sum of Cat food</t>
  </si>
  <si>
    <t>Sum of Clothing &amp; footwear</t>
  </si>
  <si>
    <t>Sum of Gym</t>
  </si>
  <si>
    <t>Sum of Hygiene products</t>
  </si>
  <si>
    <t>Sum of Medications</t>
  </si>
  <si>
    <t>Sum of Hairdresser</t>
  </si>
  <si>
    <t>Sum of Cosmetics &amp; perfum</t>
  </si>
  <si>
    <t>Sum of Fuel</t>
  </si>
  <si>
    <t>Sum of Spare parts</t>
  </si>
  <si>
    <t>Sum of Parking</t>
  </si>
  <si>
    <t>Sum of Washing</t>
  </si>
  <si>
    <t>Sum of Insurance</t>
  </si>
  <si>
    <t>Sum of Holidays</t>
  </si>
  <si>
    <t>Sum of Excursions</t>
  </si>
  <si>
    <t>Sum of Restaurants</t>
  </si>
  <si>
    <t>Sum of Hotels</t>
  </si>
  <si>
    <t>Sum of Bags, packages, boxes</t>
  </si>
  <si>
    <t>Sum of Snacks on the way</t>
  </si>
  <si>
    <t>Sum of Alcohol</t>
  </si>
  <si>
    <t>Sum of Hobby</t>
  </si>
  <si>
    <t>Sum of Unexpected expenses</t>
  </si>
  <si>
    <t>Sum of Price Investments Portfolio</t>
  </si>
  <si>
    <t>PCH</t>
  </si>
  <si>
    <t>TVL</t>
  </si>
  <si>
    <t>Price Change</t>
  </si>
  <si>
    <t>Cursor</t>
  </si>
  <si>
    <t>Drawdown</t>
  </si>
  <si>
    <t>Profit Portfolio</t>
  </si>
  <si>
    <t>Investment Portfolio</t>
  </si>
  <si>
    <t>Start Price</t>
  </si>
  <si>
    <t>PCH↑</t>
  </si>
  <si>
    <t>PCH↓</t>
  </si>
  <si>
    <t>Profit Portfolio↓</t>
  </si>
  <si>
    <t>Price Change↑</t>
  </si>
  <si>
    <t>Price Change↓</t>
  </si>
  <si>
    <t>Total Debt Amount</t>
  </si>
  <si>
    <t>Loan Portfolio Distribution</t>
  </si>
  <si>
    <t>Total:</t>
  </si>
  <si>
    <t>Credit Funds</t>
  </si>
  <si>
    <t>Repayment</t>
  </si>
  <si>
    <t>Redeemed</t>
  </si>
  <si>
    <t>Start Debt</t>
  </si>
  <si>
    <t>Total Values</t>
  </si>
  <si>
    <t>Used Credit Funds</t>
  </si>
  <si>
    <t>Average of Mortgage</t>
  </si>
  <si>
    <t>Average of Car Leasing</t>
  </si>
  <si>
    <t>Average of Consumer Credit</t>
  </si>
  <si>
    <t>Average of Credit Card</t>
  </si>
  <si>
    <t>Goal Decomposition</t>
  </si>
  <si>
    <t>Average of Goal 1</t>
  </si>
  <si>
    <t>Average of Goal 2</t>
  </si>
  <si>
    <t>Average of Goal 3</t>
  </si>
  <si>
    <t>Average of Goal 4</t>
  </si>
  <si>
    <t>Goal Management</t>
  </si>
  <si>
    <t>Finish</t>
  </si>
  <si>
    <t>Start</t>
  </si>
  <si>
    <t>Distribution</t>
  </si>
  <si>
    <t>Months</t>
  </si>
  <si>
    <t>% Fact Plan</t>
  </si>
  <si>
    <t>Average of Investments Real estate</t>
  </si>
  <si>
    <t>Average of Investments Cryptocurrency</t>
  </si>
  <si>
    <t>Average of Investments Securities</t>
  </si>
  <si>
    <t>Average of Investments Business</t>
  </si>
  <si>
    <t>Average of Investments Gold</t>
  </si>
  <si>
    <t>Average of Balance</t>
  </si>
  <si>
    <t>#12143D</t>
  </si>
  <si>
    <t>#1F2357</t>
  </si>
  <si>
    <t>#10123B</t>
  </si>
  <si>
    <t>Line</t>
  </si>
  <si>
    <t>#4647A6</t>
  </si>
  <si>
    <t>#333787</t>
  </si>
  <si>
    <t>#20245A</t>
  </si>
  <si>
    <t>#B9C1FF</t>
  </si>
  <si>
    <t>#3D4098</t>
  </si>
  <si>
    <t>#323687</t>
  </si>
  <si>
    <t>#10123A</t>
  </si>
  <si>
    <t>#A2D8F0</t>
  </si>
  <si>
    <t>#5D63D1</t>
  </si>
  <si>
    <t>#2E327A</t>
  </si>
  <si>
    <t>#CEC5FF</t>
  </si>
  <si>
    <t>#6372A4</t>
  </si>
  <si>
    <t>#0575F1</t>
  </si>
  <si>
    <t>$#,##0;-$#,##0;0</t>
  </si>
  <si>
    <t>#2C3076</t>
  </si>
  <si>
    <t>#22255C</t>
  </si>
  <si>
    <t>#2069F0</t>
  </si>
  <si>
    <t>#9933FF</t>
  </si>
  <si>
    <t>#22248D</t>
  </si>
  <si>
    <t>#060839</t>
  </si>
  <si>
    <t>#7079FF</t>
  </si>
  <si>
    <t>#1C1D86</t>
  </si>
  <si>
    <t>#374AEC</t>
  </si>
  <si>
    <t>#1B2399</t>
  </si>
  <si>
    <t>#7C93FD</t>
  </si>
  <si>
    <t>#4641D1</t>
  </si>
  <si>
    <t>#0093CE</t>
  </si>
  <si>
    <t>#FF00FF</t>
  </si>
  <si>
    <t>#808AEC</t>
  </si>
  <si>
    <t>#4A59E4</t>
  </si>
  <si>
    <t>#3647E3</t>
  </si>
  <si>
    <t>#8D76FC</t>
  </si>
  <si>
    <t>#0070B1</t>
  </si>
  <si>
    <t>#00B7D2</t>
  </si>
  <si>
    <t>#3A5CE2</t>
  </si>
  <si>
    <t>#476BEE</t>
  </si>
  <si>
    <t>#8701DA</t>
  </si>
  <si>
    <t>#AD27FE</t>
  </si>
  <si>
    <t>#34349E</t>
  </si>
  <si>
    <t>#212469</t>
  </si>
  <si>
    <t>Budget</t>
  </si>
  <si>
    <t>MAX Plan</t>
  </si>
  <si>
    <t>#8199F3</t>
  </si>
  <si>
    <t>#CAD4FA</t>
  </si>
  <si>
    <t>All Expenses</t>
  </si>
  <si>
    <t>https://exceltable.com/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</si>
</sst>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yyyy\-mm\-dd"/>
    <numFmt numFmtId="165" formatCode="_-[$$-409]* #,##0_ ;_-[$$-409]* \-#,##0\ ;_-[$$-409]* &quot;-&quot;??_ ;_-@_ "/>
    <numFmt numFmtId="166" formatCode="_(&quot;$&quot;* #,##0_);_(&quot;$&quot;* \(#,##0\);_(&quot;$&quot;* &quot;-&quot;??_);_(@_)"/>
    <numFmt numFmtId="167" formatCode="&quot;$&quot;#,##0;\-\ &quot;$&quot;#,##0"/>
    <numFmt numFmtId="168" formatCode="\+0%;\-0%;0%"/>
    <numFmt numFmtId="169" formatCode="\+\ &quot;$&quot;#,##0;\-\ &quot;$&quot;#,##0"/>
  </numFmts>
  <fonts count="13" x14ac:knownFonts="1">
    <font>
      <sz val="11"/>
      <color theme="1"/>
      <name val="Aptos Narrow"/>
      <family val="2"/>
      <scheme val="minor"/>
    </font>
    <font>
      <sz val="11"/>
      <name val="Aptos Narrow"/>
      <family val="2"/>
      <scheme val="minor"/>
    </font>
    <font>
      <sz val="11"/>
      <color theme="1"/>
      <name val="Aptos Narrow"/>
      <family val="2"/>
      <scheme val="minor"/>
    </font>
    <font>
      <b/>
      <sz val="11"/>
      <color theme="1"/>
      <name val="Aptos Narrow"/>
      <family val="2"/>
      <scheme val="minor"/>
    </font>
    <font>
      <b/>
      <sz val="11"/>
      <color theme="1"/>
      <name val="Aptos Narrow"/>
      <family val="2"/>
      <charset val="204"/>
      <scheme val="minor"/>
    </font>
    <font>
      <sz val="10"/>
      <color theme="1"/>
      <name val="Aptos Narrow"/>
      <family val="2"/>
      <scheme val="minor"/>
    </font>
    <font>
      <sz val="8"/>
      <name val="Aptos Narrow"/>
      <family val="2"/>
      <scheme val="minor"/>
    </font>
    <font>
      <b/>
      <sz val="12"/>
      <color theme="1"/>
      <name val="Aptos Narrow"/>
      <family val="2"/>
      <charset val="204"/>
      <scheme val="minor"/>
    </font>
    <font>
      <b/>
      <sz val="18"/>
      <color theme="1"/>
      <name val="Aptos Narrow"/>
      <family val="2"/>
      <scheme val="minor"/>
    </font>
    <font>
      <sz val="11"/>
      <color theme="0"/>
      <name val="Aptos Narrow"/>
      <family val="2"/>
      <scheme val="minor"/>
    </font>
    <font>
      <u/>
      <sz val="11"/>
      <color theme="10"/>
      <name val="Aptos Narrow"/>
      <family val="2"/>
      <scheme val="minor"/>
    </font>
    <font>
      <u/>
      <sz val="26"/>
      <color theme="3" tint="0.749992370372631"/>
      <name val="Aptos Narrow"/>
      <family val="2"/>
      <scheme val="minor"/>
    </font>
    <font>
      <sz val="26"/>
      <color theme="3" tint="0.749992370372631"/>
      <name val="Aptos Narrow"/>
      <family val="2"/>
      <scheme val="minor"/>
    </font>
  </fonts>
  <fills count="49">
    <fill>
      <patternFill patternType="none"/>
    </fill>
    <fill>
      <patternFill patternType="gray125"/>
    </fill>
    <fill>
      <patternFill patternType="solid">
        <fgColor rgb="FFDABEF7"/>
        <bgColor indexed="64"/>
      </patternFill>
    </fill>
    <fill>
      <patternFill patternType="solid">
        <fgColor rgb="FF00B0F0"/>
        <bgColor indexed="64"/>
      </patternFill>
    </fill>
    <fill>
      <patternFill patternType="solid">
        <fgColor rgb="FF12143D"/>
        <bgColor indexed="64"/>
      </patternFill>
    </fill>
    <fill>
      <patternFill patternType="solid">
        <fgColor theme="0"/>
        <bgColor indexed="64"/>
      </patternFill>
    </fill>
    <fill>
      <patternFill patternType="solid">
        <fgColor rgb="FF1F2357"/>
        <bgColor indexed="64"/>
      </patternFill>
    </fill>
    <fill>
      <patternFill patternType="solid">
        <fgColor rgb="FF10123B"/>
        <bgColor indexed="64"/>
      </patternFill>
    </fill>
    <fill>
      <patternFill patternType="solid">
        <fgColor rgb="FF4647A6"/>
        <bgColor indexed="64"/>
      </patternFill>
    </fill>
    <fill>
      <patternFill patternType="solid">
        <fgColor rgb="FF333787"/>
        <bgColor indexed="64"/>
      </patternFill>
    </fill>
    <fill>
      <patternFill patternType="solid">
        <fgColor rgb="FF20245A"/>
        <bgColor indexed="64"/>
      </patternFill>
    </fill>
    <fill>
      <patternFill patternType="solid">
        <fgColor rgb="FFB9C1FF"/>
        <bgColor indexed="64"/>
      </patternFill>
    </fill>
    <fill>
      <patternFill patternType="solid">
        <fgColor rgb="FF3D4098"/>
        <bgColor indexed="64"/>
      </patternFill>
    </fill>
    <fill>
      <patternFill patternType="solid">
        <fgColor rgb="FF323687"/>
        <bgColor indexed="64"/>
      </patternFill>
    </fill>
    <fill>
      <patternFill patternType="solid">
        <fgColor rgb="FF10123A"/>
        <bgColor indexed="64"/>
      </patternFill>
    </fill>
    <fill>
      <patternFill patternType="solid">
        <fgColor rgb="FFA2D8F0"/>
        <bgColor indexed="64"/>
      </patternFill>
    </fill>
    <fill>
      <patternFill patternType="solid">
        <fgColor rgb="FF5D63D1"/>
        <bgColor indexed="64"/>
      </patternFill>
    </fill>
    <fill>
      <patternFill patternType="solid">
        <fgColor rgb="FF2E327A"/>
        <bgColor indexed="64"/>
      </patternFill>
    </fill>
    <fill>
      <patternFill patternType="solid">
        <fgColor rgb="FFCEC5FF"/>
        <bgColor indexed="64"/>
      </patternFill>
    </fill>
    <fill>
      <patternFill patternType="solid">
        <fgColor rgb="FF6372A4"/>
        <bgColor indexed="64"/>
      </patternFill>
    </fill>
    <fill>
      <patternFill patternType="solid">
        <fgColor rgb="FF0575F1"/>
        <bgColor indexed="64"/>
      </patternFill>
    </fill>
    <fill>
      <patternFill patternType="solid">
        <fgColor rgb="FF2C3076"/>
        <bgColor indexed="64"/>
      </patternFill>
    </fill>
    <fill>
      <patternFill patternType="solid">
        <fgColor rgb="FF22255C"/>
        <bgColor indexed="64"/>
      </patternFill>
    </fill>
    <fill>
      <patternFill patternType="solid">
        <fgColor rgb="FF2069F0"/>
        <bgColor indexed="64"/>
      </patternFill>
    </fill>
    <fill>
      <patternFill patternType="solid">
        <fgColor rgb="FF9933FF"/>
        <bgColor indexed="64"/>
      </patternFill>
    </fill>
    <fill>
      <patternFill patternType="solid">
        <fgColor rgb="FF22248D"/>
        <bgColor indexed="64"/>
      </patternFill>
    </fill>
    <fill>
      <patternFill patternType="solid">
        <fgColor rgb="FF060839"/>
        <bgColor indexed="64"/>
      </patternFill>
    </fill>
    <fill>
      <patternFill patternType="solid">
        <fgColor rgb="FF7079FF"/>
        <bgColor indexed="64"/>
      </patternFill>
    </fill>
    <fill>
      <patternFill patternType="solid">
        <fgColor rgb="FF1C1D86"/>
        <bgColor indexed="64"/>
      </patternFill>
    </fill>
    <fill>
      <patternFill patternType="solid">
        <fgColor rgb="FF374AEC"/>
        <bgColor indexed="64"/>
      </patternFill>
    </fill>
    <fill>
      <patternFill patternType="solid">
        <fgColor rgb="FF1B2399"/>
        <bgColor indexed="64"/>
      </patternFill>
    </fill>
    <fill>
      <patternFill patternType="solid">
        <fgColor rgb="FF7C93FD"/>
        <bgColor indexed="64"/>
      </patternFill>
    </fill>
    <fill>
      <patternFill patternType="solid">
        <fgColor rgb="FF4641D1"/>
        <bgColor indexed="64"/>
      </patternFill>
    </fill>
    <fill>
      <patternFill patternType="solid">
        <fgColor rgb="FF0093CE"/>
        <bgColor indexed="64"/>
      </patternFill>
    </fill>
    <fill>
      <patternFill patternType="solid">
        <fgColor rgb="FFFF00FF"/>
        <bgColor indexed="64"/>
      </patternFill>
    </fill>
    <fill>
      <patternFill patternType="solid">
        <fgColor rgb="FF808AEC"/>
        <bgColor indexed="64"/>
      </patternFill>
    </fill>
    <fill>
      <patternFill patternType="solid">
        <fgColor rgb="FF4A59E4"/>
        <bgColor indexed="64"/>
      </patternFill>
    </fill>
    <fill>
      <patternFill patternType="solid">
        <fgColor rgb="FF0070B1"/>
        <bgColor indexed="64"/>
      </patternFill>
    </fill>
    <fill>
      <patternFill patternType="solid">
        <fgColor rgb="FF00B7D2"/>
        <bgColor indexed="64"/>
      </patternFill>
    </fill>
    <fill>
      <patternFill patternType="solid">
        <fgColor rgb="FF3647E3"/>
        <bgColor indexed="64"/>
      </patternFill>
    </fill>
    <fill>
      <patternFill patternType="solid">
        <fgColor rgb="FF8D76FC"/>
        <bgColor indexed="64"/>
      </patternFill>
    </fill>
    <fill>
      <patternFill patternType="solid">
        <fgColor rgb="FF3A5CE2"/>
        <bgColor indexed="64"/>
      </patternFill>
    </fill>
    <fill>
      <patternFill patternType="solid">
        <fgColor rgb="FF476BEE"/>
        <bgColor indexed="64"/>
      </patternFill>
    </fill>
    <fill>
      <patternFill patternType="solid">
        <fgColor rgb="FF8701DA"/>
        <bgColor indexed="64"/>
      </patternFill>
    </fill>
    <fill>
      <patternFill patternType="solid">
        <fgColor rgb="FFAD27FE"/>
        <bgColor indexed="64"/>
      </patternFill>
    </fill>
    <fill>
      <patternFill patternType="solid">
        <fgColor rgb="FF34349E"/>
        <bgColor indexed="64"/>
      </patternFill>
    </fill>
    <fill>
      <patternFill patternType="solid">
        <fgColor rgb="FF212469"/>
        <bgColor indexed="64"/>
      </patternFill>
    </fill>
    <fill>
      <patternFill patternType="solid">
        <fgColor rgb="FF8199F3"/>
        <bgColor indexed="64"/>
      </patternFill>
    </fill>
    <fill>
      <patternFill patternType="solid">
        <fgColor rgb="FFCAD4F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4" fontId="2" fillId="0" borderId="0" applyFont="0" applyFill="0" applyBorder="0" applyAlignment="0" applyProtection="0"/>
    <xf numFmtId="9" fontId="2" fillId="0" borderId="0" applyFont="0" applyFill="0" applyBorder="0" applyAlignment="0" applyProtection="0"/>
    <xf numFmtId="0" fontId="10" fillId="0" borderId="0" applyNumberFormat="0" applyFill="0" applyBorder="0" applyAlignment="0" applyProtection="0"/>
  </cellStyleXfs>
  <cellXfs count="111">
    <xf numFmtId="0" fontId="0" fillId="0" borderId="0" xfId="0"/>
    <xf numFmtId="0" fontId="1" fillId="0" borderId="0" xfId="0" applyFont="1" applyAlignment="1">
      <alignment horizontal="center"/>
    </xf>
    <xf numFmtId="0" fontId="0" fillId="0" borderId="0" xfId="0" applyAlignment="1">
      <alignment horizontal="center"/>
    </xf>
    <xf numFmtId="0" fontId="0" fillId="0" borderId="0" xfId="0" applyAlignment="1">
      <alignment horizontal="left"/>
    </xf>
    <xf numFmtId="164" fontId="0" fillId="0" borderId="0" xfId="0" applyNumberFormat="1"/>
    <xf numFmtId="0" fontId="4" fillId="0" borderId="0" xfId="0" applyFont="1" applyAlignment="1">
      <alignment horizontal="center" vertical="center"/>
    </xf>
    <xf numFmtId="0" fontId="4" fillId="0" borderId="0" xfId="0" applyFont="1" applyAlignment="1">
      <alignment horizontal="center" wrapText="1"/>
    </xf>
    <xf numFmtId="0" fontId="4" fillId="0" borderId="0" xfId="0" applyFont="1" applyAlignment="1">
      <alignment horizontal="center" vertical="center" wrapText="1"/>
    </xf>
    <xf numFmtId="0" fontId="4" fillId="2" borderId="0" xfId="0" applyFont="1" applyFill="1" applyAlignment="1">
      <alignment horizontal="center" vertical="center" wrapText="1"/>
    </xf>
    <xf numFmtId="0" fontId="4" fillId="3" borderId="0" xfId="0" applyFont="1" applyFill="1" applyAlignment="1">
      <alignment horizontal="center" vertical="center" wrapText="1"/>
    </xf>
    <xf numFmtId="9" fontId="4" fillId="0" borderId="0" xfId="0" applyNumberFormat="1" applyFont="1" applyAlignment="1">
      <alignment horizontal="center" vertical="center"/>
    </xf>
    <xf numFmtId="9" fontId="4" fillId="0" borderId="0" xfId="0" applyNumberFormat="1" applyFont="1" applyAlignment="1">
      <alignment horizontal="center" wrapText="1"/>
    </xf>
    <xf numFmtId="165" fontId="0" fillId="0" borderId="0" xfId="0" applyNumberFormat="1"/>
    <xf numFmtId="0" fontId="0" fillId="4" borderId="0" xfId="0" applyFill="1"/>
    <xf numFmtId="0" fontId="3" fillId="0" borderId="0" xfId="0" applyFont="1" applyAlignment="1">
      <alignment horizontal="center"/>
    </xf>
    <xf numFmtId="0" fontId="3" fillId="0" borderId="0" xfId="0" applyFont="1" applyAlignment="1">
      <alignment horizontal="left"/>
    </xf>
    <xf numFmtId="0" fontId="4" fillId="0" borderId="0" xfId="0" applyFont="1" applyAlignment="1">
      <alignment horizontal="center"/>
    </xf>
    <xf numFmtId="0" fontId="5" fillId="0" borderId="0" xfId="0" applyFont="1"/>
    <xf numFmtId="166" fontId="0" fillId="0" borderId="0" xfId="1" applyNumberFormat="1" applyFont="1"/>
    <xf numFmtId="0" fontId="0" fillId="0" borderId="0" xfId="2" applyNumberFormat="1" applyFont="1" applyAlignment="1">
      <alignment horizontal="center"/>
    </xf>
    <xf numFmtId="9" fontId="0" fillId="0" borderId="0" xfId="2" applyFont="1" applyAlignment="1">
      <alignment horizontal="center"/>
    </xf>
    <xf numFmtId="0" fontId="0" fillId="0" borderId="1" xfId="0" applyBorder="1" applyAlignment="1">
      <alignment horizontal="center"/>
    </xf>
    <xf numFmtId="0" fontId="4" fillId="0" borderId="0" xfId="0" applyFont="1" applyAlignment="1">
      <alignment horizontal="left" vertical="center"/>
    </xf>
    <xf numFmtId="0" fontId="0" fillId="0" borderId="0" xfId="0" applyAlignment="1">
      <alignment horizontal="right"/>
    </xf>
    <xf numFmtId="165" fontId="0" fillId="0" borderId="0" xfId="2" applyNumberFormat="1" applyFont="1"/>
    <xf numFmtId="9" fontId="0" fillId="0" borderId="0" xfId="0" applyNumberFormat="1"/>
    <xf numFmtId="9" fontId="0" fillId="0" borderId="0" xfId="0" applyNumberFormat="1" applyAlignment="1">
      <alignment horizontal="center"/>
    </xf>
    <xf numFmtId="0" fontId="3" fillId="0" borderId="0" xfId="0" applyFont="1"/>
    <xf numFmtId="165" fontId="5" fillId="0" borderId="0" xfId="0" applyNumberFormat="1" applyFont="1" applyAlignment="1">
      <alignment horizontal="center"/>
    </xf>
    <xf numFmtId="0" fontId="3" fillId="0" borderId="0" xfId="0" applyFont="1" applyAlignment="1">
      <alignment horizontal="right"/>
    </xf>
    <xf numFmtId="0" fontId="4" fillId="0" borderId="0" xfId="0" applyFont="1" applyAlignment="1">
      <alignment horizontal="left"/>
    </xf>
    <xf numFmtId="0" fontId="4" fillId="0" borderId="0" xfId="0" applyFont="1"/>
    <xf numFmtId="9" fontId="0" fillId="0" borderId="1" xfId="2" applyFont="1" applyBorder="1"/>
    <xf numFmtId="9" fontId="4" fillId="0" borderId="0" xfId="0" applyNumberFormat="1" applyFont="1" applyAlignment="1">
      <alignment horizontal="center"/>
    </xf>
    <xf numFmtId="165" fontId="4" fillId="0" borderId="0" xfId="0" applyNumberFormat="1" applyFont="1"/>
    <xf numFmtId="10" fontId="0" fillId="0" borderId="0" xfId="0" applyNumberFormat="1" applyAlignment="1">
      <alignment horizontal="center"/>
    </xf>
    <xf numFmtId="166" fontId="0" fillId="0" borderId="0" xfId="0" applyNumberFormat="1"/>
    <xf numFmtId="165" fontId="3" fillId="0" borderId="0" xfId="0" applyNumberFormat="1" applyFont="1"/>
    <xf numFmtId="0" fontId="4" fillId="0" borderId="0" xfId="0" applyFont="1" applyAlignment="1">
      <alignment horizontal="right"/>
    </xf>
    <xf numFmtId="0" fontId="7" fillId="0" borderId="0" xfId="0" applyFont="1" applyAlignment="1">
      <alignment horizontal="left"/>
    </xf>
    <xf numFmtId="167" fontId="0" fillId="0" borderId="0" xfId="0" applyNumberFormat="1" applyAlignment="1">
      <alignment horizontal="center"/>
    </xf>
    <xf numFmtId="168" fontId="0" fillId="0" borderId="0" xfId="0" applyNumberFormat="1" applyAlignment="1">
      <alignment horizontal="center"/>
    </xf>
    <xf numFmtId="44" fontId="0" fillId="0" borderId="0" xfId="1" applyFont="1" applyAlignment="1">
      <alignment horizontal="center"/>
    </xf>
    <xf numFmtId="0" fontId="0" fillId="0" borderId="0" xfId="0" pivotButton="1"/>
    <xf numFmtId="0" fontId="7" fillId="0" borderId="0" xfId="0" applyFont="1" applyAlignment="1">
      <alignment horizontal="center" vertical="center"/>
    </xf>
    <xf numFmtId="0" fontId="8" fillId="0" borderId="0" xfId="0" applyFont="1" applyAlignment="1">
      <alignment horizontal="center" vertical="center" textRotation="90"/>
    </xf>
    <xf numFmtId="9" fontId="0" fillId="0" borderId="0" xfId="2" applyFont="1"/>
    <xf numFmtId="169" fontId="0" fillId="0" borderId="0" xfId="0" applyNumberFormat="1" applyAlignment="1">
      <alignment horizontal="center"/>
    </xf>
    <xf numFmtId="165" fontId="0" fillId="0" borderId="0" xfId="0" applyNumberFormat="1" applyAlignment="1">
      <alignment horizontal="left"/>
    </xf>
    <xf numFmtId="9" fontId="0" fillId="0" borderId="0" xfId="0" applyNumberFormat="1" applyAlignment="1">
      <alignment horizontal="right"/>
    </xf>
    <xf numFmtId="9" fontId="4" fillId="0" borderId="0" xfId="0" applyNumberFormat="1" applyFont="1" applyAlignment="1">
      <alignment horizontal="right"/>
    </xf>
    <xf numFmtId="165" fontId="0" fillId="0" borderId="0" xfId="0" applyNumberFormat="1" applyAlignment="1">
      <alignment horizontal="center"/>
    </xf>
    <xf numFmtId="44" fontId="3" fillId="0" borderId="0" xfId="1" applyFont="1" applyAlignment="1">
      <alignment horizontal="center"/>
    </xf>
    <xf numFmtId="166" fontId="0" fillId="0" borderId="0" xfId="1" applyNumberFormat="1" applyFont="1" applyAlignment="1">
      <alignment horizontal="center"/>
    </xf>
    <xf numFmtId="0" fontId="0" fillId="5" borderId="0" xfId="0" applyFill="1"/>
    <xf numFmtId="0" fontId="9" fillId="4" borderId="0" xfId="0" applyFont="1" applyFill="1"/>
    <xf numFmtId="0" fontId="0" fillId="11" borderId="0" xfId="0" applyFill="1"/>
    <xf numFmtId="0" fontId="0" fillId="15" borderId="0" xfId="0" applyFill="1"/>
    <xf numFmtId="0" fontId="0" fillId="18" borderId="0" xfId="0" applyFill="1"/>
    <xf numFmtId="0" fontId="9" fillId="6" borderId="0" xfId="0" applyFont="1" applyFill="1"/>
    <xf numFmtId="0" fontId="9" fillId="7" borderId="0" xfId="0" applyFont="1" applyFill="1"/>
    <xf numFmtId="0" fontId="9" fillId="8" borderId="0" xfId="0" applyFont="1" applyFill="1"/>
    <xf numFmtId="0" fontId="9" fillId="9" borderId="0" xfId="0" applyFont="1" applyFill="1"/>
    <xf numFmtId="0" fontId="9" fillId="10" borderId="0" xfId="0" applyFont="1" applyFill="1"/>
    <xf numFmtId="0" fontId="9" fillId="12" borderId="0" xfId="0" applyFont="1" applyFill="1"/>
    <xf numFmtId="0" fontId="9" fillId="13" borderId="0" xfId="0" applyFont="1" applyFill="1"/>
    <xf numFmtId="0" fontId="9" fillId="14" borderId="0" xfId="0" applyFont="1" applyFill="1"/>
    <xf numFmtId="0" fontId="9" fillId="16" borderId="0" xfId="0" applyFont="1" applyFill="1"/>
    <xf numFmtId="0" fontId="9" fillId="17" borderId="0" xfId="0" applyFont="1" applyFill="1"/>
    <xf numFmtId="0" fontId="9" fillId="19" borderId="0" xfId="0" applyFont="1" applyFill="1"/>
    <xf numFmtId="0" fontId="9" fillId="20" borderId="0" xfId="0" applyFont="1" applyFill="1"/>
    <xf numFmtId="0" fontId="9" fillId="21" borderId="0" xfId="0" applyFont="1" applyFill="1"/>
    <xf numFmtId="0" fontId="9" fillId="22" borderId="0" xfId="0" applyFont="1" applyFill="1"/>
    <xf numFmtId="0" fontId="9" fillId="15" borderId="0" xfId="0" applyFont="1" applyFill="1"/>
    <xf numFmtId="0" fontId="9" fillId="23" borderId="0" xfId="0" applyFont="1" applyFill="1"/>
    <xf numFmtId="0" fontId="9" fillId="24" borderId="0" xfId="0" applyFont="1" applyFill="1"/>
    <xf numFmtId="0" fontId="9" fillId="25" borderId="0" xfId="0" applyFont="1" applyFill="1"/>
    <xf numFmtId="0" fontId="9" fillId="26" borderId="0" xfId="0" applyFont="1" applyFill="1"/>
    <xf numFmtId="0" fontId="9" fillId="27" borderId="0" xfId="0" applyFont="1" applyFill="1"/>
    <xf numFmtId="0" fontId="9" fillId="28" borderId="0" xfId="0" applyFont="1" applyFill="1"/>
    <xf numFmtId="0" fontId="9" fillId="29" borderId="0" xfId="0" applyFont="1" applyFill="1"/>
    <xf numFmtId="0" fontId="9" fillId="30" borderId="0" xfId="0" applyFont="1" applyFill="1"/>
    <xf numFmtId="0" fontId="9" fillId="31" borderId="0" xfId="0" applyFont="1" applyFill="1"/>
    <xf numFmtId="0" fontId="9" fillId="32" borderId="0" xfId="0" applyFont="1" applyFill="1"/>
    <xf numFmtId="0" fontId="9" fillId="33" borderId="0" xfId="0" applyFont="1" applyFill="1"/>
    <xf numFmtId="0" fontId="0" fillId="34" borderId="0" xfId="0" applyFill="1"/>
    <xf numFmtId="0" fontId="9" fillId="35" borderId="0" xfId="0" applyFont="1" applyFill="1"/>
    <xf numFmtId="0" fontId="9" fillId="36" borderId="0" xfId="0" applyFont="1" applyFill="1"/>
    <xf numFmtId="0" fontId="9" fillId="34" borderId="0" xfId="0" applyFont="1" applyFill="1"/>
    <xf numFmtId="0" fontId="9" fillId="37" borderId="0" xfId="0" applyFont="1" applyFill="1"/>
    <xf numFmtId="0" fontId="9" fillId="38" borderId="0" xfId="0" applyFont="1" applyFill="1"/>
    <xf numFmtId="0" fontId="9" fillId="39" borderId="0" xfId="0" applyFont="1" applyFill="1"/>
    <xf numFmtId="0" fontId="9" fillId="40" borderId="0" xfId="0" applyFont="1" applyFill="1"/>
    <xf numFmtId="0" fontId="9" fillId="41" borderId="0" xfId="0" applyFont="1" applyFill="1"/>
    <xf numFmtId="0" fontId="9" fillId="42" borderId="0" xfId="0" applyFont="1" applyFill="1"/>
    <xf numFmtId="0" fontId="9" fillId="43" borderId="0" xfId="0" applyFont="1" applyFill="1"/>
    <xf numFmtId="0" fontId="9" fillId="44" borderId="0" xfId="0" applyFont="1" applyFill="1"/>
    <xf numFmtId="0" fontId="9" fillId="45" borderId="0" xfId="0" applyFont="1" applyFill="1"/>
    <xf numFmtId="0" fontId="9" fillId="46" borderId="0" xfId="0" applyFont="1" applyFill="1"/>
    <xf numFmtId="0" fontId="0" fillId="42" borderId="0" xfId="0" applyFill="1"/>
    <xf numFmtId="0" fontId="0" fillId="41" borderId="0" xfId="0" applyFill="1"/>
    <xf numFmtId="0" fontId="0" fillId="47" borderId="0" xfId="0" applyFill="1"/>
    <xf numFmtId="0" fontId="0" fillId="48" borderId="0" xfId="0" applyFill="1"/>
    <xf numFmtId="0" fontId="11" fillId="4" borderId="0" xfId="3" applyFont="1" applyFill="1"/>
    <xf numFmtId="0" fontId="12" fillId="4" borderId="0" xfId="0" applyFont="1" applyFill="1"/>
    <xf numFmtId="0" fontId="7" fillId="0" borderId="0" xfId="0" applyFont="1" applyAlignment="1">
      <alignment horizontal="center" vertical="center"/>
    </xf>
    <xf numFmtId="0" fontId="8" fillId="0" borderId="0" xfId="0" applyFont="1" applyAlignment="1">
      <alignment horizontal="center" vertical="center" textRotation="90"/>
    </xf>
    <xf numFmtId="0" fontId="11" fillId="4" borderId="0" xfId="3" applyFont="1" applyFill="1" applyAlignment="1"/>
    <xf numFmtId="0" fontId="12" fillId="4" borderId="0" xfId="0" applyFont="1" applyFill="1" applyAlignment="1"/>
    <xf numFmtId="0" fontId="11" fillId="0" borderId="0" xfId="3" applyFont="1" applyFill="1" applyAlignment="1"/>
    <xf numFmtId="0" fontId="12" fillId="0" borderId="0" xfId="0" applyFont="1" applyFill="1" applyAlignment="1"/>
  </cellXfs>
  <cellStyles count="4">
    <cellStyle name="Currency" xfId="1" builtinId="4"/>
    <cellStyle name="Hyperlink" xfId="3" builtinId="8"/>
    <cellStyle name="Normal" xfId="0" builtinId="0"/>
    <cellStyle name="Percent" xfId="2" builtinId="5"/>
  </cellStyles>
  <dxfs count="30">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yyyy\-mm\-dd"/>
    </dxf>
    <dxf>
      <numFmt numFmtId="164" formatCode="yyyy\-mm\-dd"/>
    </dxf>
    <dxf>
      <numFmt numFmtId="164" formatCode="yyyy\-mm\-dd"/>
    </dxf>
    <dxf>
      <font>
        <b/>
        <i val="0"/>
        <strike val="0"/>
        <condense val="0"/>
        <extend val="0"/>
        <outline val="0"/>
        <shadow val="0"/>
        <u val="none"/>
        <vertAlign val="baseline"/>
        <sz val="11"/>
        <color theme="1"/>
        <name val="Aptos Narrow"/>
        <family val="2"/>
        <charset val="204"/>
        <scheme val="minor"/>
      </font>
      <numFmt numFmtId="13" formatCode="0%"/>
      <alignment horizontal="center" vertical="center" textRotation="0" wrapText="0" indent="0" justifyLastLine="0" shrinkToFit="0" readingOrder="0"/>
    </dxf>
    <dxf>
      <font>
        <b/>
        <color theme="1"/>
      </font>
      <border>
        <bottom style="thin">
          <color theme="4"/>
        </bottom>
        <vertical/>
        <horizontal/>
      </border>
    </dxf>
    <dxf>
      <font>
        <color theme="1"/>
      </font>
      <fill>
        <patternFill>
          <bgColor theme="0"/>
        </patternFill>
      </fill>
      <border diagonalDown="1">
        <left/>
        <right/>
        <top/>
        <bottom/>
        <diagonal style="hair">
          <color theme="4"/>
        </diagonal>
        <vertical/>
        <horizontal/>
      </border>
    </dxf>
    <dxf>
      <font>
        <b/>
        <color theme="1"/>
      </font>
      <border>
        <bottom style="thin">
          <color theme="4"/>
        </bottom>
        <vertical/>
        <horizontal/>
      </border>
    </dxf>
    <dxf>
      <font>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fill>
        <patternFill>
          <bgColor rgb="FF242732"/>
        </patternFill>
      </fill>
      <border diagonalDown="1">
        <left/>
        <right/>
        <top/>
        <bottom/>
        <diagonal style="hair">
          <color theme="4"/>
        </diagonal>
        <vertical/>
        <horizontal/>
      </border>
    </dxf>
    <dxf>
      <font>
        <b/>
        <color theme="1"/>
      </font>
      <border>
        <bottom style="thin">
          <color theme="4"/>
        </bottom>
        <vertical/>
        <horizontal/>
      </border>
    </dxf>
    <dxf>
      <font>
        <color theme="1"/>
      </font>
      <fill>
        <patternFill>
          <bgColor rgb="FF242732"/>
        </patternFill>
      </fill>
      <border diagonalDown="1">
        <left/>
        <right/>
        <top/>
        <bottom/>
        <diagonal style="hair">
          <color theme="4"/>
        </diagonal>
        <vertical/>
        <horizontal/>
      </border>
    </dxf>
    <dxf>
      <font>
        <b/>
        <color theme="1"/>
      </font>
      <border>
        <bottom style="thin">
          <color theme="4"/>
        </bottom>
        <vertical/>
        <horizontal/>
      </border>
    </dxf>
    <dxf>
      <font>
        <color theme="1"/>
      </font>
      <fill>
        <patternFill>
          <bgColor rgb="FF101239"/>
        </patternFill>
      </fill>
      <border diagonalUp="0" diagonalDown="0">
        <left/>
        <right/>
        <top/>
        <bottom/>
        <vertical/>
        <horizontal/>
      </border>
    </dxf>
    <dxf>
      <font>
        <b/>
        <color theme="1"/>
      </font>
      <border>
        <bottom style="thin">
          <color theme="4"/>
        </bottom>
        <vertical/>
        <horizontal/>
      </border>
    </dxf>
    <dxf>
      <font>
        <color theme="1"/>
      </font>
      <fill>
        <patternFill>
          <bgColor rgb="FF2C3076"/>
        </patternFill>
      </fill>
      <border diagonalUp="0" diagonalDown="0">
        <left/>
        <right/>
        <top/>
        <bottom/>
        <vertical/>
        <horizontal/>
      </border>
    </dxf>
  </dxfs>
  <tableStyles count="6" defaultTableStyle="TableStyleMedium2" defaultPivotStyle="PivotStyleLight16">
    <tableStyle name="SlicerStyleLight1 2 2 4" pivot="0" table="0" count="10" xr9:uid="{EBDDDE3A-4A7B-48AB-980F-A18DA5B4F9EC}">
      <tableStyleElement type="wholeTable" dxfId="29"/>
      <tableStyleElement type="headerRow" dxfId="28"/>
    </tableStyle>
    <tableStyle name="SlicerStyleLight1 2 2 4 2" pivot="0" table="0" count="10" xr9:uid="{42A3D11D-0D59-4C3B-95D7-C2B2B5ED753B}">
      <tableStyleElement type="wholeTable" dxfId="27"/>
      <tableStyleElement type="headerRow" dxfId="26"/>
    </tableStyle>
    <tableStyle name="SlicerStyleLight1 2" pivot="0" table="0" count="2" xr9:uid="{A62FF23B-5539-4FCC-81D7-8453E016965E}">
      <tableStyleElement type="wholeTable" dxfId="25"/>
      <tableStyleElement type="headerRow" dxfId="24"/>
    </tableStyle>
    <tableStyle name="SlicerStyleLight1 2 2" pivot="0" table="0" count="2" xr9:uid="{C1D7F0E5-F811-47CB-A500-0442915FA070}">
      <tableStyleElement type="wholeTable" dxfId="23"/>
      <tableStyleElement type="headerRow" dxfId="22"/>
    </tableStyle>
    <tableStyle name="SlicerStyleLight1 2 2 4 3" pivot="0" table="0" count="10" xr9:uid="{39C81CD7-21AE-4632-9BF0-900B91C156A5}">
      <tableStyleElement type="wholeTable" dxfId="21"/>
      <tableStyleElement type="headerRow" dxfId="20"/>
    </tableStyle>
    <tableStyle name="SlicerStyleLight1 2 3" pivot="0" table="0" count="2" xr9:uid="{3A7B1C96-9126-4A5F-899B-2155ABDB75CA}">
      <tableStyleElement type="wholeTable" dxfId="19"/>
      <tableStyleElement type="headerRow" dxfId="18"/>
    </tableStyle>
  </tableStyles>
  <colors>
    <mruColors>
      <color rgb="FFCAD4FA"/>
      <color rgb="FF8199F3"/>
      <color rgb="FF3A5CE2"/>
      <color rgb="FF476BEE"/>
      <color rgb="FF4A59E4"/>
      <color rgb="FF808AEC"/>
      <color rgb="FFFF00FF"/>
      <color rgb="FF0093CE"/>
      <color rgb="FF4641D1"/>
      <color rgb="FF7C93FD"/>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rgb="FF393D97"/>
          </font>
          <fill>
            <patternFill patternType="solid">
              <fgColor auto="1"/>
              <bgColor rgb="FFE6E1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2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4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9.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2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2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2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2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3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3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4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5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Processing!$C$1</c:f>
              <c:strCache>
                <c:ptCount val="1"/>
                <c:pt idx="0">
                  <c:v>indent</c:v>
                </c:pt>
              </c:strCache>
            </c:strRef>
          </c:tx>
          <c:spPr>
            <a:no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Processing!$C$2:$C$13</c:f>
              <c:numCache>
                <c:formatCode>General</c:formatCode>
                <c:ptCount val="12"/>
                <c:pt idx="0">
                  <c:v>1449.24</c:v>
                </c:pt>
                <c:pt idx="1">
                  <c:v>1449.24</c:v>
                </c:pt>
                <c:pt idx="2">
                  <c:v>1449.24</c:v>
                </c:pt>
                <c:pt idx="3">
                  <c:v>1449.24</c:v>
                </c:pt>
                <c:pt idx="4">
                  <c:v>1449.24</c:v>
                </c:pt>
                <c:pt idx="5">
                  <c:v>1449.24</c:v>
                </c:pt>
                <c:pt idx="6">
                  <c:v>1449.24</c:v>
                </c:pt>
                <c:pt idx="7">
                  <c:v>1449.24</c:v>
                </c:pt>
                <c:pt idx="8">
                  <c:v>1449.24</c:v>
                </c:pt>
                <c:pt idx="9">
                  <c:v>1449.24</c:v>
                </c:pt>
                <c:pt idx="10">
                  <c:v>1449.24</c:v>
                </c:pt>
                <c:pt idx="11">
                  <c:v>1449.24</c:v>
                </c:pt>
              </c:numCache>
            </c:numRef>
          </c:val>
          <c:extLst>
            <c:ext xmlns:c16="http://schemas.microsoft.com/office/drawing/2014/chart" uri="{C3380CC4-5D6E-409C-BE32-E72D297353CC}">
              <c16:uniqueId val="{00000000-6A8B-4324-ADA8-457C28DE99E7}"/>
            </c:ext>
          </c:extLst>
        </c:ser>
        <c:ser>
          <c:idx val="1"/>
          <c:order val="1"/>
          <c:tx>
            <c:strRef>
              <c:f>Processing!$D$1</c:f>
              <c:strCache>
                <c:ptCount val="1"/>
                <c:pt idx="0">
                  <c:v>Income</c:v>
                </c:pt>
              </c:strCache>
            </c:strRef>
          </c:tx>
          <c:spPr>
            <a:solidFill>
              <a:schemeClr val="accent2"/>
            </a:solidFill>
            <a:ln w="101600">
              <a:gradFill>
                <a:gsLst>
                  <a:gs pos="0">
                    <a:srgbClr val="374AEC"/>
                  </a:gs>
                  <a:gs pos="100000">
                    <a:srgbClr val="1B2399"/>
                  </a:gs>
                </a:gsLst>
                <a:lin ang="5400000" scaled="1"/>
              </a:grad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Processing!$D$2:$D$13</c:f>
              <c:numCache>
                <c:formatCode>General</c:formatCode>
                <c:ptCount val="12"/>
                <c:pt idx="0">
                  <c:v>18166</c:v>
                </c:pt>
                <c:pt idx="1">
                  <c:v>19801</c:v>
                </c:pt>
                <c:pt idx="2">
                  <c:v>22196</c:v>
                </c:pt>
                <c:pt idx="3">
                  <c:v>25558</c:v>
                </c:pt>
                <c:pt idx="4">
                  <c:v>31043</c:v>
                </c:pt>
                <c:pt idx="5">
                  <c:v>31211</c:v>
                </c:pt>
                <c:pt idx="6">
                  <c:v>30268</c:v>
                </c:pt>
                <c:pt idx="7">
                  <c:v>35419</c:v>
                </c:pt>
                <c:pt idx="8">
                  <c:v>35296</c:v>
                </c:pt>
                <c:pt idx="9">
                  <c:v>33397</c:v>
                </c:pt>
                <c:pt idx="10">
                  <c:v>33613</c:v>
                </c:pt>
                <c:pt idx="11">
                  <c:v>36231</c:v>
                </c:pt>
              </c:numCache>
            </c:numRef>
          </c:val>
          <c:extLst>
            <c:ext xmlns:c16="http://schemas.microsoft.com/office/drawing/2014/chart" uri="{C3380CC4-5D6E-409C-BE32-E72D297353CC}">
              <c16:uniqueId val="{00000001-6A8B-4324-ADA8-457C28DE99E7}"/>
            </c:ext>
          </c:extLst>
        </c:ser>
        <c:dLbls>
          <c:showLegendKey val="0"/>
          <c:showVal val="0"/>
          <c:showCatName val="0"/>
          <c:showSerName val="0"/>
          <c:showPercent val="0"/>
          <c:showBubbleSize val="0"/>
        </c:dLbls>
        <c:gapWidth val="320"/>
        <c:overlap val="100"/>
        <c:axId val="1268914176"/>
        <c:axId val="1268902656"/>
      </c:barChart>
      <c:barChart>
        <c:barDir val="col"/>
        <c:grouping val="stacked"/>
        <c:varyColors val="0"/>
        <c:ser>
          <c:idx val="3"/>
          <c:order val="3"/>
          <c:tx>
            <c:strRef>
              <c:f>Processing!$F$1</c:f>
              <c:strCache>
                <c:ptCount val="1"/>
                <c:pt idx="0">
                  <c:v>indent Cursor</c:v>
                </c:pt>
              </c:strCache>
            </c:strRef>
          </c:tx>
          <c:spPr>
            <a:no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Processing!$F$2:$F$13</c:f>
              <c:numCache>
                <c:formatCode>General</c:formatCode>
                <c:ptCount val="12"/>
                <c:pt idx="0">
                  <c:v>1449.24</c:v>
                </c:pt>
                <c:pt idx="1">
                  <c:v>1449.24</c:v>
                </c:pt>
                <c:pt idx="2">
                  <c:v>1449.24</c:v>
                </c:pt>
                <c:pt idx="3">
                  <c:v>1449.24</c:v>
                </c:pt>
                <c:pt idx="4">
                  <c:v>1449.24</c:v>
                </c:pt>
                <c:pt idx="5">
                  <c:v>1449.24</c:v>
                </c:pt>
                <c:pt idx="6">
                  <c:v>1449.24</c:v>
                </c:pt>
                <c:pt idx="7">
                  <c:v>1449.24</c:v>
                </c:pt>
                <c:pt idx="8">
                  <c:v>1449.24</c:v>
                </c:pt>
                <c:pt idx="9">
                  <c:v>1449.24</c:v>
                </c:pt>
                <c:pt idx="10">
                  <c:v>1449.24</c:v>
                </c:pt>
                <c:pt idx="11">
                  <c:v>1449.24</c:v>
                </c:pt>
              </c:numCache>
            </c:numRef>
          </c:val>
          <c:extLst>
            <c:ext xmlns:c16="http://schemas.microsoft.com/office/drawing/2014/chart" uri="{C3380CC4-5D6E-409C-BE32-E72D297353CC}">
              <c16:uniqueId val="{00000002-6A8B-4324-ADA8-457C28DE99E7}"/>
            </c:ext>
          </c:extLst>
        </c:ser>
        <c:ser>
          <c:idx val="4"/>
          <c:order val="4"/>
          <c:tx>
            <c:strRef>
              <c:f>Processing!$G$1</c:f>
              <c:strCache>
                <c:ptCount val="1"/>
                <c:pt idx="0">
                  <c:v>Cursors I</c:v>
                </c:pt>
              </c:strCache>
            </c:strRef>
          </c:tx>
          <c:spPr>
            <a:solidFill>
              <a:schemeClr val="accent5"/>
            </a:solidFill>
            <a:ln w="101600">
              <a:gradFill>
                <a:gsLst>
                  <a:gs pos="2000">
                    <a:srgbClr val="7C93FD"/>
                  </a:gs>
                  <a:gs pos="100000">
                    <a:srgbClr val="4641D1"/>
                  </a:gs>
                </a:gsLst>
                <a:lin ang="5400000" scaled="1"/>
              </a:grad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Processing!$G$2:$G$13</c:f>
              <c:numCache>
                <c:formatCode>General</c:formatCode>
                <c:ptCount val="12"/>
                <c:pt idx="0">
                  <c:v>#N/A</c:v>
                </c:pt>
                <c:pt idx="1">
                  <c:v>#N/A</c:v>
                </c:pt>
                <c:pt idx="2">
                  <c:v>#N/A</c:v>
                </c:pt>
                <c:pt idx="3">
                  <c:v>25558</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3-6A8B-4324-ADA8-457C28DE99E7}"/>
            </c:ext>
          </c:extLst>
        </c:ser>
        <c:dLbls>
          <c:showLegendKey val="0"/>
          <c:showVal val="0"/>
          <c:showCatName val="0"/>
          <c:showSerName val="0"/>
          <c:showPercent val="0"/>
          <c:showBubbleSize val="0"/>
        </c:dLbls>
        <c:gapWidth val="320"/>
        <c:overlap val="100"/>
        <c:axId val="1268916576"/>
        <c:axId val="1268908896"/>
      </c:barChart>
      <c:lineChart>
        <c:grouping val="standard"/>
        <c:varyColors val="0"/>
        <c:ser>
          <c:idx val="2"/>
          <c:order val="2"/>
          <c:tx>
            <c:strRef>
              <c:f>Processing!$E$1</c:f>
              <c:strCache>
                <c:ptCount val="1"/>
                <c:pt idx="0">
                  <c:v>Expenses</c:v>
                </c:pt>
              </c:strCache>
            </c:strRef>
          </c:tx>
          <c:spPr>
            <a:ln w="25400" cap="rnd">
              <a:solidFill>
                <a:srgbClr val="FF00FF"/>
              </a:solidFill>
              <a:round/>
            </a:ln>
            <a:effectLst>
              <a:outerShdw blurRad="50800" dist="38100" dir="5400000" algn="t" rotWithShape="0">
                <a:prstClr val="black">
                  <a:alpha val="40000"/>
                </a:prstClr>
              </a:outerShdw>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Processing!$E$2:$E$13</c:f>
              <c:numCache>
                <c:formatCode>General</c:formatCode>
                <c:ptCount val="12"/>
                <c:pt idx="0">
                  <c:v>20397</c:v>
                </c:pt>
                <c:pt idx="1">
                  <c:v>26548</c:v>
                </c:pt>
                <c:pt idx="2">
                  <c:v>22099</c:v>
                </c:pt>
                <c:pt idx="3">
                  <c:v>19614</c:v>
                </c:pt>
                <c:pt idx="4">
                  <c:v>24519</c:v>
                </c:pt>
                <c:pt idx="5">
                  <c:v>24837</c:v>
                </c:pt>
                <c:pt idx="6">
                  <c:v>21183</c:v>
                </c:pt>
                <c:pt idx="7">
                  <c:v>22263</c:v>
                </c:pt>
                <c:pt idx="8">
                  <c:v>25507</c:v>
                </c:pt>
                <c:pt idx="9">
                  <c:v>20455</c:v>
                </c:pt>
                <c:pt idx="10">
                  <c:v>26772</c:v>
                </c:pt>
                <c:pt idx="11">
                  <c:v>24419</c:v>
                </c:pt>
              </c:numCache>
            </c:numRef>
          </c:val>
          <c:smooth val="1"/>
          <c:extLst>
            <c:ext xmlns:c16="http://schemas.microsoft.com/office/drawing/2014/chart" uri="{C3380CC4-5D6E-409C-BE32-E72D297353CC}">
              <c16:uniqueId val="{00000004-6A8B-4324-ADA8-457C28DE99E7}"/>
            </c:ext>
          </c:extLst>
        </c:ser>
        <c:dLbls>
          <c:showLegendKey val="0"/>
          <c:showVal val="0"/>
          <c:showCatName val="0"/>
          <c:showSerName val="0"/>
          <c:showPercent val="0"/>
          <c:showBubbleSize val="0"/>
        </c:dLbls>
        <c:marker val="1"/>
        <c:smooth val="0"/>
        <c:axId val="1268914176"/>
        <c:axId val="1268902656"/>
      </c:lineChart>
      <c:scatterChart>
        <c:scatterStyle val="lineMarker"/>
        <c:varyColors val="0"/>
        <c:ser>
          <c:idx val="5"/>
          <c:order val="5"/>
          <c:tx>
            <c:strRef>
              <c:f>Processing!$H$1</c:f>
              <c:strCache>
                <c:ptCount val="1"/>
                <c:pt idx="0">
                  <c:v>Cursors E</c:v>
                </c:pt>
              </c:strCache>
            </c:strRef>
          </c:tx>
          <c:spPr>
            <a:ln w="25400" cap="rnd">
              <a:noFill/>
              <a:round/>
            </a:ln>
            <a:effectLst>
              <a:outerShdw blurRad="50800" dist="38100" dir="5400000" algn="t" rotWithShape="0">
                <a:prstClr val="black">
                  <a:alpha val="40000"/>
                </a:prstClr>
              </a:outerShdw>
            </a:effectLst>
          </c:spPr>
          <c:marker>
            <c:symbol val="circle"/>
            <c:size val="7"/>
            <c:spPr>
              <a:solidFill>
                <a:schemeClr val="bg1"/>
              </a:solidFill>
              <a:ln w="9525">
                <a:solidFill>
                  <a:srgbClr val="FF00FF"/>
                </a:solidFill>
              </a:ln>
              <a:effectLst>
                <a:outerShdw blurRad="50800" dist="38100" dir="5400000" algn="t" rotWithShape="0">
                  <a:prstClr val="black">
                    <a:alpha val="40000"/>
                  </a:prstClr>
                </a:outerShdw>
              </a:effectLst>
            </c:spPr>
          </c:marker>
          <c:dLbls>
            <c:numFmt formatCode="[&gt;=1000000]#,##0.0,,\ &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Dir val="y"/>
            <c:errBarType val="minus"/>
            <c:errValType val="cust"/>
            <c:noEndCap val="1"/>
            <c:plus>
              <c:numLit>
                <c:formatCode>General</c:formatCode>
                <c:ptCount val="1"/>
                <c:pt idx="0">
                  <c:v>1</c:v>
                </c:pt>
              </c:numLit>
            </c:plus>
            <c:minus>
              <c:numRef>
                <c:f>Processing!$H$2:$H$13</c:f>
                <c:numCache>
                  <c:formatCode>General</c:formatCode>
                  <c:ptCount val="12"/>
                  <c:pt idx="0">
                    <c:v>#N/A</c:v>
                  </c:pt>
                  <c:pt idx="1">
                    <c:v>#N/A</c:v>
                  </c:pt>
                  <c:pt idx="2">
                    <c:v>#N/A</c:v>
                  </c:pt>
                  <c:pt idx="3">
                    <c:v>19614</c:v>
                  </c:pt>
                  <c:pt idx="4">
                    <c:v>#N/A</c:v>
                  </c:pt>
                  <c:pt idx="5">
                    <c:v>#N/A</c:v>
                  </c:pt>
                  <c:pt idx="6">
                    <c:v>#N/A</c:v>
                  </c:pt>
                  <c:pt idx="7">
                    <c:v>#N/A</c:v>
                  </c:pt>
                  <c:pt idx="8">
                    <c:v>#N/A</c:v>
                  </c:pt>
                  <c:pt idx="9">
                    <c:v>#N/A</c:v>
                  </c:pt>
                  <c:pt idx="10">
                    <c:v>#N/A</c:v>
                  </c:pt>
                  <c:pt idx="11">
                    <c:v>#N/A</c:v>
                  </c:pt>
                </c:numCache>
              </c:numRef>
            </c:minus>
            <c:spPr>
              <a:noFill/>
              <a:ln w="9525" cap="flat" cmpd="sng" algn="ctr">
                <a:solidFill>
                  <a:srgbClr val="0093CE"/>
                </a:solidFill>
                <a:round/>
              </a:ln>
              <a:effectLst/>
            </c:spPr>
          </c:errBar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Processing!$H$2:$H$13</c:f>
              <c:numCache>
                <c:formatCode>General</c:formatCode>
                <c:ptCount val="12"/>
                <c:pt idx="0">
                  <c:v>#N/A</c:v>
                </c:pt>
                <c:pt idx="1">
                  <c:v>#N/A</c:v>
                </c:pt>
                <c:pt idx="2">
                  <c:v>#N/A</c:v>
                </c:pt>
                <c:pt idx="3">
                  <c:v>19614</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5-6A8B-4324-ADA8-457C28DE99E7}"/>
            </c:ext>
          </c:extLst>
        </c:ser>
        <c:ser>
          <c:idx val="6"/>
          <c:order val="6"/>
          <c:tx>
            <c:strRef>
              <c:f>Processing!$I$1</c:f>
              <c:strCache>
                <c:ptCount val="1"/>
                <c:pt idx="0">
                  <c:v>Marker</c:v>
                </c:pt>
              </c:strCache>
            </c:strRef>
          </c:tx>
          <c:spPr>
            <a:ln w="25400"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6A8B-4324-ADA8-457C28DE99E7}"/>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6A8B-4324-ADA8-457C28DE99E7}"/>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6A8B-4324-ADA8-457C28DE99E7}"/>
                </c:ext>
              </c:extLst>
            </c:dLbl>
            <c:dLbl>
              <c:idx val="3"/>
              <c:tx>
                <c:rich>
                  <a:bodyPr/>
                  <a:lstStyle/>
                  <a:p>
                    <a:fld id="{D82ABF2E-1C28-4656-A429-8FEAFC84132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A8B-4324-ADA8-457C28DE99E7}"/>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6A8B-4324-ADA8-457C28DE99E7}"/>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6A8B-4324-ADA8-457C28DE99E7}"/>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6A8B-4324-ADA8-457C28DE99E7}"/>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6A8B-4324-ADA8-457C28DE99E7}"/>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6A8B-4324-ADA8-457C28DE99E7}"/>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6A8B-4324-ADA8-457C28DE99E7}"/>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6A8B-4324-ADA8-457C28DE99E7}"/>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6A8B-4324-ADA8-457C28DE99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yVal>
            <c:numRef>
              <c:f>Processing!$I$2:$I$13</c:f>
              <c:numCache>
                <c:formatCode>General</c:formatCode>
                <c:ptCount val="12"/>
                <c:pt idx="0">
                  <c:v>#N/A</c:v>
                </c:pt>
                <c:pt idx="1">
                  <c:v>#N/A</c:v>
                </c:pt>
                <c:pt idx="2">
                  <c:v>#N/A</c:v>
                </c:pt>
                <c:pt idx="3">
                  <c:v>27007.24</c:v>
                </c:pt>
                <c:pt idx="4">
                  <c:v>#N/A</c:v>
                </c:pt>
                <c:pt idx="5">
                  <c:v>#N/A</c:v>
                </c:pt>
                <c:pt idx="6">
                  <c:v>#N/A</c:v>
                </c:pt>
                <c:pt idx="7">
                  <c:v>#N/A</c:v>
                </c:pt>
                <c:pt idx="8">
                  <c:v>#N/A</c:v>
                </c:pt>
                <c:pt idx="9">
                  <c:v>#N/A</c:v>
                </c:pt>
                <c:pt idx="10">
                  <c:v>#N/A</c:v>
                </c:pt>
                <c:pt idx="11">
                  <c:v>#N/A</c:v>
                </c:pt>
              </c:numCache>
            </c:numRef>
          </c:yVal>
          <c:smooth val="0"/>
          <c:extLst>
            <c:ext xmlns:c15="http://schemas.microsoft.com/office/drawing/2012/chart" uri="{02D57815-91ED-43cb-92C2-25804820EDAC}">
              <c15:datalabelsRange>
                <c15:f>Processing!$J$2:$J$13</c15:f>
                <c15:dlblRangeCache>
                  <c:ptCount val="12"/>
                  <c:pt idx="0">
                    <c:v>#N/A</c:v>
                  </c:pt>
                  <c:pt idx="1">
                    <c:v>#N/A</c:v>
                  </c:pt>
                  <c:pt idx="2">
                    <c:v>#N/A</c:v>
                  </c:pt>
                  <c:pt idx="3">
                    <c:v>26k</c:v>
                  </c:pt>
                  <c:pt idx="4">
                    <c:v>#N/A</c:v>
                  </c:pt>
                  <c:pt idx="5">
                    <c:v>#N/A</c:v>
                  </c:pt>
                  <c:pt idx="6">
                    <c:v>#N/A</c:v>
                  </c:pt>
                  <c:pt idx="7">
                    <c:v>#N/A</c:v>
                  </c:pt>
                  <c:pt idx="8">
                    <c:v>#N/A</c:v>
                  </c:pt>
                  <c:pt idx="9">
                    <c:v>#N/A</c:v>
                  </c:pt>
                  <c:pt idx="10">
                    <c:v>#N/A</c:v>
                  </c:pt>
                  <c:pt idx="11">
                    <c:v>#N/A</c:v>
                  </c:pt>
                </c15:dlblRangeCache>
              </c15:datalabelsRange>
            </c:ext>
            <c:ext xmlns:c16="http://schemas.microsoft.com/office/drawing/2014/chart" uri="{C3380CC4-5D6E-409C-BE32-E72D297353CC}">
              <c16:uniqueId val="{00000012-6A8B-4324-ADA8-457C28DE99E7}"/>
            </c:ext>
          </c:extLst>
        </c:ser>
        <c:dLbls>
          <c:showLegendKey val="0"/>
          <c:showVal val="0"/>
          <c:showCatName val="0"/>
          <c:showSerName val="0"/>
          <c:showPercent val="0"/>
          <c:showBubbleSize val="0"/>
        </c:dLbls>
        <c:axId val="1268916576"/>
        <c:axId val="1268908896"/>
      </c:scatterChart>
      <c:catAx>
        <c:axId val="12689141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1268902656"/>
        <c:crosses val="autoZero"/>
        <c:auto val="1"/>
        <c:lblAlgn val="ctr"/>
        <c:lblOffset val="100"/>
        <c:noMultiLvlLbl val="0"/>
      </c:catAx>
      <c:valAx>
        <c:axId val="1268902656"/>
        <c:scaling>
          <c:orientation val="minMax"/>
        </c:scaling>
        <c:delete val="0"/>
        <c:axPos val="l"/>
        <c:majorGridlines>
          <c:spPr>
            <a:ln w="9525" cap="flat" cmpd="sng" algn="ctr">
              <a:solidFill>
                <a:srgbClr val="6372A4">
                  <a:alpha val="28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1268914176"/>
        <c:crosses val="autoZero"/>
        <c:crossBetween val="between"/>
      </c:valAx>
      <c:valAx>
        <c:axId val="1268908896"/>
        <c:scaling>
          <c:orientation val="minMax"/>
        </c:scaling>
        <c:delete val="1"/>
        <c:axPos val="r"/>
        <c:numFmt formatCode="General" sourceLinked="1"/>
        <c:majorTickMark val="out"/>
        <c:minorTickMark val="none"/>
        <c:tickLblPos val="nextTo"/>
        <c:crossAx val="1268916576"/>
        <c:crosses val="max"/>
        <c:crossBetween val="between"/>
      </c:valAx>
      <c:catAx>
        <c:axId val="1268916576"/>
        <c:scaling>
          <c:orientation val="minMax"/>
        </c:scaling>
        <c:delete val="1"/>
        <c:axPos val="b"/>
        <c:numFmt formatCode="General" sourceLinked="1"/>
        <c:majorTickMark val="out"/>
        <c:minorTickMark val="none"/>
        <c:tickLblPos val="nextTo"/>
        <c:crossAx val="12689088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954399998762678"/>
          <c:y val="2.2682686367417288E-2"/>
          <c:w val="0.62091200293511695"/>
          <c:h val="0.9892045614212569"/>
        </c:manualLayout>
      </c:layout>
      <c:doughnutChart>
        <c:varyColors val="1"/>
        <c:ser>
          <c:idx val="0"/>
          <c:order val="0"/>
          <c:spPr>
            <a:ln w="127000">
              <a:noFill/>
            </a:ln>
          </c:spPr>
          <c:dPt>
            <c:idx val="0"/>
            <c:bubble3D val="0"/>
            <c:spPr>
              <a:gradFill>
                <a:gsLst>
                  <a:gs pos="0">
                    <a:srgbClr val="0070B1"/>
                  </a:gs>
                  <a:gs pos="100000">
                    <a:srgbClr val="00B7D2"/>
                  </a:gs>
                </a:gsLst>
                <a:lin ang="0" scaled="0"/>
              </a:gradFill>
              <a:ln w="127000">
                <a:noFill/>
              </a:ln>
              <a:effectLst/>
            </c:spPr>
            <c:extLst>
              <c:ext xmlns:c16="http://schemas.microsoft.com/office/drawing/2014/chart" uri="{C3380CC4-5D6E-409C-BE32-E72D297353CC}">
                <c16:uniqueId val="{00000001-FD11-4832-BD72-E97821AE84DF}"/>
              </c:ext>
            </c:extLst>
          </c:dPt>
          <c:dPt>
            <c:idx val="1"/>
            <c:bubble3D val="0"/>
            <c:spPr>
              <a:solidFill>
                <a:schemeClr val="accent2"/>
              </a:solidFill>
              <a:ln w="127000">
                <a:noFill/>
              </a:ln>
              <a:effectLst/>
            </c:spPr>
            <c:extLst>
              <c:ext xmlns:c16="http://schemas.microsoft.com/office/drawing/2014/chart" uri="{C3380CC4-5D6E-409C-BE32-E72D297353CC}">
                <c16:uniqueId val="{00000003-FD11-4832-BD72-E97821AE84DF}"/>
              </c:ext>
            </c:extLst>
          </c:dPt>
          <c:dPt>
            <c:idx val="2"/>
            <c:bubble3D val="0"/>
            <c:spPr>
              <a:noFill/>
              <a:ln w="127000">
                <a:noFill/>
              </a:ln>
              <a:effectLst/>
            </c:spPr>
            <c:extLst>
              <c:ext xmlns:c16="http://schemas.microsoft.com/office/drawing/2014/chart" uri="{C3380CC4-5D6E-409C-BE32-E72D297353CC}">
                <c16:uniqueId val="{00000005-FD11-4832-BD72-E97821AE84DF}"/>
              </c:ext>
            </c:extLst>
          </c:dPt>
          <c:dPt>
            <c:idx val="3"/>
            <c:bubble3D val="0"/>
            <c:spPr>
              <a:gradFill>
                <a:gsLst>
                  <a:gs pos="0">
                    <a:srgbClr val="476BEE"/>
                  </a:gs>
                  <a:gs pos="100000">
                    <a:srgbClr val="3A5CE2"/>
                  </a:gs>
                </a:gsLst>
                <a:lin ang="5400000" scaled="1"/>
              </a:gradFill>
              <a:ln w="127000">
                <a:noFill/>
              </a:ln>
              <a:effectLst/>
            </c:spPr>
            <c:extLst>
              <c:ext xmlns:c16="http://schemas.microsoft.com/office/drawing/2014/chart" uri="{C3380CC4-5D6E-409C-BE32-E72D297353CC}">
                <c16:uniqueId val="{00000007-FD11-4832-BD72-E97821AE84DF}"/>
              </c:ext>
            </c:extLst>
          </c:dPt>
          <c:dPt>
            <c:idx val="5"/>
            <c:bubble3D val="0"/>
            <c:spPr>
              <a:noFill/>
              <a:ln w="127000">
                <a:noFill/>
              </a:ln>
            </c:spPr>
            <c:extLst>
              <c:ext xmlns:c16="http://schemas.microsoft.com/office/drawing/2014/chart" uri="{C3380CC4-5D6E-409C-BE32-E72D297353CC}">
                <c16:uniqueId val="{00000009-FD11-4832-BD72-E97821AE84DF}"/>
              </c:ext>
            </c:extLst>
          </c:dPt>
          <c:val>
            <c:numRef>
              <c:f>Processing!$E$18:$J$18</c:f>
              <c:numCache>
                <c:formatCode>0%</c:formatCode>
                <c:ptCount val="6"/>
                <c:pt idx="0">
                  <c:v>0.2173248915257239</c:v>
                </c:pt>
                <c:pt idx="1">
                  <c:v>0.2613123173647392</c:v>
                </c:pt>
                <c:pt idx="2">
                  <c:v>8.7155760205437E-2</c:v>
                </c:pt>
                <c:pt idx="3">
                  <c:v>0.1489196847604711</c:v>
                </c:pt>
                <c:pt idx="4">
                  <c:v>0.2297219516514655</c:v>
                </c:pt>
                <c:pt idx="5">
                  <c:v>5.5565394492163286E-2</c:v>
                </c:pt>
              </c:numCache>
            </c:numRef>
          </c:val>
          <c:extLst>
            <c:ext xmlns:c16="http://schemas.microsoft.com/office/drawing/2014/chart" uri="{C3380CC4-5D6E-409C-BE32-E72D297353CC}">
              <c16:uniqueId val="{0000000A-FD11-4832-BD72-E97821AE84DF}"/>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0C-FD11-4832-BD72-E97821AE84DF}"/>
              </c:ext>
            </c:extLst>
          </c:dPt>
          <c:dPt>
            <c:idx val="1"/>
            <c:bubble3D val="0"/>
            <c:spPr>
              <a:noFill/>
              <a:ln w="19050">
                <a:noFill/>
              </a:ln>
              <a:effectLst/>
            </c:spPr>
            <c:extLst>
              <c:ext xmlns:c16="http://schemas.microsoft.com/office/drawing/2014/chart" uri="{C3380CC4-5D6E-409C-BE32-E72D297353CC}">
                <c16:uniqueId val="{0000000E-FD11-4832-BD72-E97821AE84DF}"/>
              </c:ext>
            </c:extLst>
          </c:dPt>
          <c:dPt>
            <c:idx val="2"/>
            <c:bubble3D val="0"/>
            <c:spPr>
              <a:noFill/>
              <a:ln w="19050">
                <a:noFill/>
              </a:ln>
              <a:effectLst/>
            </c:spPr>
            <c:extLst>
              <c:ext xmlns:c16="http://schemas.microsoft.com/office/drawing/2014/chart" uri="{C3380CC4-5D6E-409C-BE32-E72D297353CC}">
                <c16:uniqueId val="{00000010-FD11-4832-BD72-E97821AE84DF}"/>
              </c:ext>
            </c:extLst>
          </c:dPt>
          <c:dPt>
            <c:idx val="3"/>
            <c:bubble3D val="0"/>
            <c:spPr>
              <a:noFill/>
              <a:ln w="19050">
                <a:noFill/>
              </a:ln>
              <a:effectLst/>
            </c:spPr>
            <c:extLst>
              <c:ext xmlns:c16="http://schemas.microsoft.com/office/drawing/2014/chart" uri="{C3380CC4-5D6E-409C-BE32-E72D297353CC}">
                <c16:uniqueId val="{00000012-FD11-4832-BD72-E97821AE84DF}"/>
              </c:ext>
            </c:extLst>
          </c:dPt>
          <c:val>
            <c:numRef>
              <c:f>Processing!$E$19:$J$19</c:f>
              <c:numCache>
                <c:formatCode>0%</c:formatCode>
                <c:ptCount val="6"/>
                <c:pt idx="0">
                  <c:v>0.2173248915257239</c:v>
                </c:pt>
                <c:pt idx="1">
                  <c:v>0.2613123173647392</c:v>
                </c:pt>
                <c:pt idx="2">
                  <c:v>8.7155760205437E-2</c:v>
                </c:pt>
                <c:pt idx="3">
                  <c:v>0.1489196847604711</c:v>
                </c:pt>
                <c:pt idx="4">
                  <c:v>0.2297219516514655</c:v>
                </c:pt>
                <c:pt idx="5">
                  <c:v>5.5565394492163286E-2</c:v>
                </c:pt>
              </c:numCache>
            </c:numRef>
          </c:val>
          <c:extLst>
            <c:ext xmlns:c16="http://schemas.microsoft.com/office/drawing/2014/chart" uri="{C3380CC4-5D6E-409C-BE32-E72D297353CC}">
              <c16:uniqueId val="{00000013-FD11-4832-BD72-E97821AE84DF}"/>
            </c:ext>
          </c:extLst>
        </c:ser>
        <c:dLbls>
          <c:showLegendKey val="0"/>
          <c:showVal val="0"/>
          <c:showCatName val="0"/>
          <c:showSerName val="0"/>
          <c:showPercent val="0"/>
          <c:showBubbleSize val="0"/>
          <c:showLeaderLines val="1"/>
        </c:dLbls>
        <c:firstSliceAng val="0"/>
        <c:holeSize val="35"/>
      </c:doughnutChart>
      <c:doughnutChart>
        <c:varyColors val="1"/>
        <c:ser>
          <c:idx val="2"/>
          <c:order val="2"/>
          <c:spPr>
            <a:ln>
              <a:noFill/>
            </a:ln>
          </c:spPr>
          <c:dPt>
            <c:idx val="0"/>
            <c:bubble3D val="0"/>
            <c:spPr>
              <a:noFill/>
              <a:ln w="19050">
                <a:noFill/>
              </a:ln>
              <a:effectLst/>
            </c:spPr>
            <c:extLst>
              <c:ext xmlns:c16="http://schemas.microsoft.com/office/drawing/2014/chart" uri="{C3380CC4-5D6E-409C-BE32-E72D297353CC}">
                <c16:uniqueId val="{00000015-FD11-4832-BD72-E97821AE84DF}"/>
              </c:ext>
            </c:extLst>
          </c:dPt>
          <c:dPt>
            <c:idx val="1"/>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17-FD11-4832-BD72-E97821AE84DF}"/>
              </c:ext>
            </c:extLst>
          </c:dPt>
          <c:dPt>
            <c:idx val="2"/>
            <c:bubble3D val="0"/>
            <c:spPr>
              <a:noFill/>
              <a:ln w="19050">
                <a:noFill/>
              </a:ln>
              <a:effectLst/>
            </c:spPr>
            <c:extLst>
              <c:ext xmlns:c16="http://schemas.microsoft.com/office/drawing/2014/chart" uri="{C3380CC4-5D6E-409C-BE32-E72D297353CC}">
                <c16:uniqueId val="{00000019-FD11-4832-BD72-E97821AE84DF}"/>
              </c:ext>
            </c:extLst>
          </c:dPt>
          <c:dPt>
            <c:idx val="3"/>
            <c:bubble3D val="0"/>
            <c:spPr>
              <a:noFill/>
              <a:ln w="19050">
                <a:noFill/>
              </a:ln>
              <a:effectLst/>
            </c:spPr>
            <c:extLst>
              <c:ext xmlns:c16="http://schemas.microsoft.com/office/drawing/2014/chart" uri="{C3380CC4-5D6E-409C-BE32-E72D297353CC}">
                <c16:uniqueId val="{0000001B-FD11-4832-BD72-E97821AE84DF}"/>
              </c:ext>
            </c:extLst>
          </c:dPt>
          <c:dPt>
            <c:idx val="4"/>
            <c:bubble3D val="0"/>
            <c:spPr>
              <a:gradFill flip="none" rotWithShape="1">
                <a:gsLst>
                  <a:gs pos="43000">
                    <a:srgbClr val="8701D9"/>
                  </a:gs>
                  <a:gs pos="100000">
                    <a:srgbClr val="AD27FE"/>
                  </a:gs>
                </a:gsLst>
                <a:path path="circle">
                  <a:fillToRect t="100000" r="100000"/>
                </a:path>
                <a:tileRect l="-100000" b="-100000"/>
              </a:gradFill>
              <a:ln>
                <a:noFill/>
              </a:ln>
            </c:spPr>
            <c:extLst>
              <c:ext xmlns:c16="http://schemas.microsoft.com/office/drawing/2014/chart" uri="{C3380CC4-5D6E-409C-BE32-E72D297353CC}">
                <c16:uniqueId val="{0000001D-FD11-4832-BD72-E97821AE84DF}"/>
              </c:ext>
            </c:extLst>
          </c:dPt>
          <c:dPt>
            <c:idx val="5"/>
            <c:bubble3D val="0"/>
            <c:spPr>
              <a:noFill/>
              <a:ln>
                <a:noFill/>
              </a:ln>
            </c:spPr>
            <c:extLst>
              <c:ext xmlns:c16="http://schemas.microsoft.com/office/drawing/2014/chart" uri="{C3380CC4-5D6E-409C-BE32-E72D297353CC}">
                <c16:uniqueId val="{0000001F-FD11-4832-BD72-E97821AE84DF}"/>
              </c:ext>
            </c:extLst>
          </c:dPt>
          <c:val>
            <c:numRef>
              <c:f>Processing!$E$20:$J$20</c:f>
              <c:numCache>
                <c:formatCode>0%</c:formatCode>
                <c:ptCount val="6"/>
                <c:pt idx="0">
                  <c:v>0.2173248915257239</c:v>
                </c:pt>
                <c:pt idx="1">
                  <c:v>0.2613123173647392</c:v>
                </c:pt>
                <c:pt idx="2">
                  <c:v>8.7155760205437E-2</c:v>
                </c:pt>
                <c:pt idx="3">
                  <c:v>0.1489196847604711</c:v>
                </c:pt>
                <c:pt idx="4">
                  <c:v>0.2297219516514655</c:v>
                </c:pt>
                <c:pt idx="5">
                  <c:v>5.5565394492163286E-2</c:v>
                </c:pt>
              </c:numCache>
            </c:numRef>
          </c:val>
          <c:extLst>
            <c:ext xmlns:c16="http://schemas.microsoft.com/office/drawing/2014/chart" uri="{C3380CC4-5D6E-409C-BE32-E72D297353CC}">
              <c16:uniqueId val="{00000020-FD11-4832-BD72-E97821AE84DF}"/>
            </c:ext>
          </c:extLst>
        </c:ser>
        <c:dLbls>
          <c:showLegendKey val="0"/>
          <c:showVal val="0"/>
          <c:showCatName val="0"/>
          <c:showSerName val="0"/>
          <c:showPercent val="0"/>
          <c:showBubbleSize val="0"/>
          <c:showLeaderLines val="1"/>
        </c:dLbls>
        <c:firstSliceAng val="0"/>
        <c:holeSize val="28"/>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tx2">
                  <a:lumMod val="50000"/>
                  <a:lumOff val="50000"/>
                </a:schemeClr>
              </a:solidFill>
              <a:ln w="19050">
                <a:noFill/>
              </a:ln>
              <a:effectLst/>
            </c:spPr>
            <c:extLst>
              <c:ext xmlns:c16="http://schemas.microsoft.com/office/drawing/2014/chart" uri="{C3380CC4-5D6E-409C-BE32-E72D297353CC}">
                <c16:uniqueId val="{00000001-3BB5-4002-9FA1-67D4DF5A0583}"/>
              </c:ext>
            </c:extLst>
          </c:dPt>
          <c:dPt>
            <c:idx val="1"/>
            <c:bubble3D val="0"/>
            <c:spPr>
              <a:noFill/>
              <a:ln w="19050">
                <a:noFill/>
              </a:ln>
              <a:effectLst/>
            </c:spPr>
            <c:extLst>
              <c:ext xmlns:c16="http://schemas.microsoft.com/office/drawing/2014/chart" uri="{C3380CC4-5D6E-409C-BE32-E72D297353CC}">
                <c16:uniqueId val="{00000003-3BB5-4002-9FA1-67D4DF5A0583}"/>
              </c:ext>
            </c:extLst>
          </c:dPt>
          <c:val>
            <c:numRef>
              <c:f>Processing!$B$26:$C$26</c:f>
              <c:numCache>
                <c:formatCode>0%</c:formatCode>
                <c:ptCount val="2"/>
                <c:pt idx="0">
                  <c:v>0.29552666666666666</c:v>
                </c:pt>
                <c:pt idx="1">
                  <c:v>0.70447333333333328</c:v>
                </c:pt>
              </c:numCache>
            </c:numRef>
          </c:val>
          <c:extLst>
            <c:ext xmlns:c16="http://schemas.microsoft.com/office/drawing/2014/chart" uri="{C3380CC4-5D6E-409C-BE32-E72D297353CC}">
              <c16:uniqueId val="{00000004-3BB5-4002-9FA1-67D4DF5A0583}"/>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23882481565927"/>
          <c:y val="0.20490141690565486"/>
          <c:w val="0.44007792272372043"/>
          <c:h val="0.73346314977596971"/>
        </c:manualLayout>
      </c:layout>
      <c:doughnutChart>
        <c:varyColors val="1"/>
        <c:ser>
          <c:idx val="0"/>
          <c:order val="0"/>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3F-DC0B-4EA0-A4CA-837361540C49}"/>
              </c:ext>
            </c:extLst>
          </c:dPt>
          <c:dPt>
            <c:idx val="1"/>
            <c:bubble3D val="0"/>
            <c:spPr>
              <a:gradFill>
                <a:gsLst>
                  <a:gs pos="0">
                    <a:srgbClr val="0070B1"/>
                  </a:gs>
                  <a:gs pos="100000">
                    <a:srgbClr val="00B7D2"/>
                  </a:gs>
                </a:gsLst>
                <a:lin ang="0" scaled="0"/>
              </a:gradFill>
              <a:ln w="19050">
                <a:noFill/>
              </a:ln>
              <a:effectLst/>
            </c:spPr>
            <c:extLst>
              <c:ext xmlns:c16="http://schemas.microsoft.com/office/drawing/2014/chart" uri="{C3380CC4-5D6E-409C-BE32-E72D297353CC}">
                <c16:uniqueId val="{00000041-DC0B-4EA0-A4CA-837361540C49}"/>
              </c:ext>
            </c:extLst>
          </c:dPt>
          <c:dPt>
            <c:idx val="2"/>
            <c:bubble3D val="0"/>
            <c:spPr>
              <a:gradFill>
                <a:gsLst>
                  <a:gs pos="0">
                    <a:srgbClr val="476BEE"/>
                  </a:gs>
                  <a:gs pos="100000">
                    <a:srgbClr val="3A5CE2"/>
                  </a:gs>
                </a:gsLst>
                <a:lin ang="5400000" scaled="1"/>
              </a:gradFill>
              <a:ln w="19050">
                <a:noFill/>
              </a:ln>
              <a:effectLst/>
            </c:spPr>
            <c:extLst>
              <c:ext xmlns:c16="http://schemas.microsoft.com/office/drawing/2014/chart" uri="{C3380CC4-5D6E-409C-BE32-E72D297353CC}">
                <c16:uniqueId val="{00000043-DC0B-4EA0-A4CA-837361540C49}"/>
              </c:ext>
            </c:extLst>
          </c:dPt>
          <c:dPt>
            <c:idx val="3"/>
            <c:bubble3D val="0"/>
            <c:spPr>
              <a:gradFill>
                <a:gsLst>
                  <a:gs pos="0">
                    <a:srgbClr val="34349E"/>
                  </a:gs>
                  <a:gs pos="100000">
                    <a:srgbClr val="212469"/>
                  </a:gs>
                </a:gsLst>
                <a:lin ang="5400000" scaled="1"/>
              </a:gradFill>
              <a:ln w="19050">
                <a:noFill/>
              </a:ln>
              <a:effectLst/>
            </c:spPr>
            <c:extLst>
              <c:ext xmlns:c16="http://schemas.microsoft.com/office/drawing/2014/chart" uri="{C3380CC4-5D6E-409C-BE32-E72D297353CC}">
                <c16:uniqueId val="{00000045-DC0B-4EA0-A4CA-837361540C49}"/>
              </c:ext>
            </c:extLst>
          </c:dPt>
          <c:dPt>
            <c:idx val="4"/>
            <c:bubble3D val="0"/>
            <c:spPr>
              <a:gradFill>
                <a:gsLst>
                  <a:gs pos="43000">
                    <a:srgbClr val="8701D9"/>
                  </a:gs>
                  <a:gs pos="100000">
                    <a:srgbClr val="AD27FE"/>
                  </a:gs>
                </a:gsLst>
                <a:path path="circle">
                  <a:fillToRect t="100000" r="100000"/>
                </a:path>
              </a:gradFill>
              <a:ln w="19050">
                <a:noFill/>
              </a:ln>
              <a:effectLst>
                <a:outerShdw blurRad="50800" dist="38100" algn="l" rotWithShape="0">
                  <a:prstClr val="black">
                    <a:alpha val="40000"/>
                  </a:prstClr>
                </a:outerShdw>
              </a:effectLst>
            </c:spPr>
            <c:extLst>
              <c:ext xmlns:c16="http://schemas.microsoft.com/office/drawing/2014/chart" uri="{C3380CC4-5D6E-409C-BE32-E72D297353CC}">
                <c16:uniqueId val="{00000047-DC0B-4EA0-A4CA-837361540C49}"/>
              </c:ext>
            </c:extLst>
          </c:dPt>
          <c:dPt>
            <c:idx val="5"/>
            <c:bubble3D val="0"/>
            <c:spPr>
              <a:noFill/>
              <a:ln w="19050">
                <a:noFill/>
              </a:ln>
              <a:effectLst/>
            </c:spPr>
            <c:extLst>
              <c:ext xmlns:c16="http://schemas.microsoft.com/office/drawing/2014/chart" uri="{C3380CC4-5D6E-409C-BE32-E72D297353CC}">
                <c16:uniqueId val="{00000049-DC0B-4EA0-A4CA-837361540C49}"/>
              </c:ext>
            </c:extLst>
          </c:dPt>
          <c:cat>
            <c:strRef>
              <c:f>Processing!$L$23:$L$27</c:f>
              <c:strCache>
                <c:ptCount val="5"/>
                <c:pt idx="0">
                  <c:v>Business</c:v>
                </c:pt>
                <c:pt idx="1">
                  <c:v>Securities</c:v>
                </c:pt>
                <c:pt idx="2">
                  <c:v>Gold</c:v>
                </c:pt>
                <c:pt idx="3">
                  <c:v>Rent</c:v>
                </c:pt>
                <c:pt idx="4">
                  <c:v>Crypto</c:v>
                </c:pt>
              </c:strCache>
            </c:strRef>
          </c:cat>
          <c:val>
            <c:numRef>
              <c:f>Processing!$G$23:$G$28</c:f>
              <c:numCache>
                <c:formatCode>0%</c:formatCode>
                <c:ptCount val="6"/>
                <c:pt idx="0">
                  <c:v>0.30180366410022175</c:v>
                </c:pt>
                <c:pt idx="1">
                  <c:v>0.19746608340270325</c:v>
                </c:pt>
                <c:pt idx="2">
                  <c:v>0.16037010721024028</c:v>
                </c:pt>
                <c:pt idx="3">
                  <c:v>0.15684540077810796</c:v>
                </c:pt>
                <c:pt idx="4">
                  <c:v>0.18351474450872682</c:v>
                </c:pt>
                <c:pt idx="5">
                  <c:v>0.99999999999999989</c:v>
                </c:pt>
              </c:numCache>
            </c:numRef>
          </c:val>
          <c:extLst>
            <c:ext xmlns:c16="http://schemas.microsoft.com/office/drawing/2014/chart" uri="{C3380CC4-5D6E-409C-BE32-E72D297353CC}">
              <c16:uniqueId val="{0000004A-DC0B-4EA0-A4CA-837361540C49}"/>
            </c:ext>
          </c:extLst>
        </c:ser>
        <c:ser>
          <c:idx val="1"/>
          <c:order val="1"/>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4D-DC0B-4EA0-A4CA-837361540C49}"/>
              </c:ext>
            </c:extLst>
          </c:dPt>
          <c:dPt>
            <c:idx val="1"/>
            <c:bubble3D val="0"/>
            <c:spPr>
              <a:gradFill>
                <a:gsLst>
                  <a:gs pos="0">
                    <a:srgbClr val="0070B1"/>
                  </a:gs>
                  <a:gs pos="100000">
                    <a:srgbClr val="00B7D2"/>
                  </a:gs>
                </a:gsLst>
                <a:lin ang="0" scaled="0"/>
              </a:gradFill>
              <a:ln w="19050">
                <a:noFill/>
              </a:ln>
              <a:effectLst/>
            </c:spPr>
            <c:extLst>
              <c:ext xmlns:c16="http://schemas.microsoft.com/office/drawing/2014/chart" uri="{C3380CC4-5D6E-409C-BE32-E72D297353CC}">
                <c16:uniqueId val="{0000004F-DC0B-4EA0-A4CA-837361540C49}"/>
              </c:ext>
            </c:extLst>
          </c:dPt>
          <c:dPt>
            <c:idx val="2"/>
            <c:bubble3D val="0"/>
            <c:spPr>
              <a:gradFill>
                <a:gsLst>
                  <a:gs pos="0">
                    <a:srgbClr val="476BEE"/>
                  </a:gs>
                  <a:gs pos="100000">
                    <a:srgbClr val="3A5CE2"/>
                  </a:gs>
                </a:gsLst>
                <a:lin ang="5400000" scaled="1"/>
              </a:gradFill>
              <a:ln w="19050">
                <a:noFill/>
              </a:ln>
              <a:effectLst/>
            </c:spPr>
            <c:extLst>
              <c:ext xmlns:c16="http://schemas.microsoft.com/office/drawing/2014/chart" uri="{C3380CC4-5D6E-409C-BE32-E72D297353CC}">
                <c16:uniqueId val="{00000051-DC0B-4EA0-A4CA-837361540C49}"/>
              </c:ext>
            </c:extLst>
          </c:dPt>
          <c:dPt>
            <c:idx val="3"/>
            <c:bubble3D val="0"/>
            <c:spPr>
              <a:gradFill>
                <a:gsLst>
                  <a:gs pos="0">
                    <a:srgbClr val="34349E"/>
                  </a:gs>
                  <a:gs pos="100000">
                    <a:srgbClr val="212469"/>
                  </a:gs>
                </a:gsLst>
                <a:lin ang="5400000" scaled="1"/>
              </a:gradFill>
              <a:ln w="19050">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53-DC0B-4EA0-A4CA-837361540C49}"/>
              </c:ext>
            </c:extLst>
          </c:dPt>
          <c:dPt>
            <c:idx val="4"/>
            <c:bubble3D val="0"/>
            <c:spPr>
              <a:noFill/>
              <a:ln w="19050">
                <a:noFill/>
              </a:ln>
              <a:effectLst/>
            </c:spPr>
            <c:extLst>
              <c:ext xmlns:c16="http://schemas.microsoft.com/office/drawing/2014/chart" uri="{C3380CC4-5D6E-409C-BE32-E72D297353CC}">
                <c16:uniqueId val="{00000055-DC0B-4EA0-A4CA-837361540C49}"/>
              </c:ext>
            </c:extLst>
          </c:dPt>
          <c:dPt>
            <c:idx val="5"/>
            <c:bubble3D val="0"/>
            <c:spPr>
              <a:noFill/>
              <a:ln w="19050">
                <a:noFill/>
              </a:ln>
              <a:effectLst/>
            </c:spPr>
            <c:extLst>
              <c:ext xmlns:c16="http://schemas.microsoft.com/office/drawing/2014/chart" uri="{C3380CC4-5D6E-409C-BE32-E72D297353CC}">
                <c16:uniqueId val="{00000057-DC0B-4EA0-A4CA-837361540C49}"/>
              </c:ext>
            </c:extLst>
          </c:dPt>
          <c:cat>
            <c:strRef>
              <c:f>Processing!$L$23:$L$27</c:f>
              <c:strCache>
                <c:ptCount val="5"/>
                <c:pt idx="0">
                  <c:v>Business</c:v>
                </c:pt>
                <c:pt idx="1">
                  <c:v>Securities</c:v>
                </c:pt>
                <c:pt idx="2">
                  <c:v>Gold</c:v>
                </c:pt>
                <c:pt idx="3">
                  <c:v>Rent</c:v>
                </c:pt>
                <c:pt idx="4">
                  <c:v>Crypto</c:v>
                </c:pt>
              </c:strCache>
            </c:strRef>
          </c:cat>
          <c:val>
            <c:numRef>
              <c:f>Processing!$H$23:$H$28</c:f>
              <c:numCache>
                <c:formatCode>0%</c:formatCode>
                <c:ptCount val="6"/>
                <c:pt idx="0">
                  <c:v>0.30180366410022175</c:v>
                </c:pt>
                <c:pt idx="1">
                  <c:v>0.19746608340270325</c:v>
                </c:pt>
                <c:pt idx="2">
                  <c:v>0.16037010721024028</c:v>
                </c:pt>
                <c:pt idx="3">
                  <c:v>0.15684540077810796</c:v>
                </c:pt>
                <c:pt idx="4">
                  <c:v>0.18351474450872682</c:v>
                </c:pt>
                <c:pt idx="5">
                  <c:v>0.99999999999999989</c:v>
                </c:pt>
              </c:numCache>
            </c:numRef>
          </c:val>
          <c:extLst>
            <c:ext xmlns:c16="http://schemas.microsoft.com/office/drawing/2014/chart" uri="{C3380CC4-5D6E-409C-BE32-E72D297353CC}">
              <c16:uniqueId val="{00000058-DC0B-4EA0-A4CA-837361540C49}"/>
            </c:ext>
          </c:extLst>
        </c:ser>
        <c:ser>
          <c:idx val="2"/>
          <c:order val="2"/>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5B-DC0B-4EA0-A4CA-837361540C49}"/>
              </c:ext>
            </c:extLst>
          </c:dPt>
          <c:dPt>
            <c:idx val="1"/>
            <c:bubble3D val="0"/>
            <c:spPr>
              <a:gradFill>
                <a:gsLst>
                  <a:gs pos="0">
                    <a:srgbClr val="0070B1"/>
                  </a:gs>
                  <a:gs pos="100000">
                    <a:srgbClr val="00B7D2"/>
                  </a:gs>
                </a:gsLst>
                <a:lin ang="0" scaled="0"/>
              </a:gradFill>
              <a:ln w="19050">
                <a:noFill/>
              </a:ln>
              <a:effectLst/>
            </c:spPr>
            <c:extLst>
              <c:ext xmlns:c16="http://schemas.microsoft.com/office/drawing/2014/chart" uri="{C3380CC4-5D6E-409C-BE32-E72D297353CC}">
                <c16:uniqueId val="{0000005D-DC0B-4EA0-A4CA-837361540C49}"/>
              </c:ext>
            </c:extLst>
          </c:dPt>
          <c:dPt>
            <c:idx val="2"/>
            <c:bubble3D val="0"/>
            <c:spPr>
              <a:gradFill>
                <a:gsLst>
                  <a:gs pos="0">
                    <a:srgbClr val="476BEE"/>
                  </a:gs>
                  <a:gs pos="100000">
                    <a:srgbClr val="3A5CE2"/>
                  </a:gs>
                </a:gsLst>
                <a:lin ang="5400000" scaled="1"/>
              </a:gradFill>
              <a:ln w="19050">
                <a:noFill/>
              </a:ln>
              <a:effectLst>
                <a:outerShdw blurRad="50800" dist="38100" dir="16200000" rotWithShape="0">
                  <a:prstClr val="black">
                    <a:alpha val="40000"/>
                  </a:prstClr>
                </a:outerShdw>
              </a:effectLst>
            </c:spPr>
            <c:extLst>
              <c:ext xmlns:c16="http://schemas.microsoft.com/office/drawing/2014/chart" uri="{C3380CC4-5D6E-409C-BE32-E72D297353CC}">
                <c16:uniqueId val="{0000005F-DC0B-4EA0-A4CA-837361540C49}"/>
              </c:ext>
            </c:extLst>
          </c:dPt>
          <c:dPt>
            <c:idx val="3"/>
            <c:bubble3D val="0"/>
            <c:spPr>
              <a:noFill/>
              <a:ln w="19050">
                <a:noFill/>
              </a:ln>
              <a:effectLst/>
            </c:spPr>
            <c:extLst>
              <c:ext xmlns:c16="http://schemas.microsoft.com/office/drawing/2014/chart" uri="{C3380CC4-5D6E-409C-BE32-E72D297353CC}">
                <c16:uniqueId val="{00000061-DC0B-4EA0-A4CA-837361540C49}"/>
              </c:ext>
            </c:extLst>
          </c:dPt>
          <c:dPt>
            <c:idx val="4"/>
            <c:bubble3D val="0"/>
            <c:spPr>
              <a:noFill/>
              <a:ln w="19050">
                <a:noFill/>
              </a:ln>
              <a:effectLst/>
            </c:spPr>
            <c:extLst>
              <c:ext xmlns:c16="http://schemas.microsoft.com/office/drawing/2014/chart" uri="{C3380CC4-5D6E-409C-BE32-E72D297353CC}">
                <c16:uniqueId val="{00000063-DC0B-4EA0-A4CA-837361540C49}"/>
              </c:ext>
            </c:extLst>
          </c:dPt>
          <c:dPt>
            <c:idx val="5"/>
            <c:bubble3D val="0"/>
            <c:spPr>
              <a:noFill/>
              <a:ln w="19050">
                <a:noFill/>
              </a:ln>
              <a:effectLst/>
            </c:spPr>
            <c:extLst>
              <c:ext xmlns:c16="http://schemas.microsoft.com/office/drawing/2014/chart" uri="{C3380CC4-5D6E-409C-BE32-E72D297353CC}">
                <c16:uniqueId val="{00000065-DC0B-4EA0-A4CA-837361540C49}"/>
              </c:ext>
            </c:extLst>
          </c:dPt>
          <c:cat>
            <c:strRef>
              <c:f>Processing!$L$23:$L$27</c:f>
              <c:strCache>
                <c:ptCount val="5"/>
                <c:pt idx="0">
                  <c:v>Business</c:v>
                </c:pt>
                <c:pt idx="1">
                  <c:v>Securities</c:v>
                </c:pt>
                <c:pt idx="2">
                  <c:v>Gold</c:v>
                </c:pt>
                <c:pt idx="3">
                  <c:v>Rent</c:v>
                </c:pt>
                <c:pt idx="4">
                  <c:v>Crypto</c:v>
                </c:pt>
              </c:strCache>
            </c:strRef>
          </c:cat>
          <c:val>
            <c:numRef>
              <c:f>Processing!$I$23:$I$28</c:f>
              <c:numCache>
                <c:formatCode>0%</c:formatCode>
                <c:ptCount val="6"/>
                <c:pt idx="0">
                  <c:v>0.30180366410022175</c:v>
                </c:pt>
                <c:pt idx="1">
                  <c:v>0.19746608340270325</c:v>
                </c:pt>
                <c:pt idx="2">
                  <c:v>0.16037010721024028</c:v>
                </c:pt>
                <c:pt idx="3">
                  <c:v>0.15684540077810796</c:v>
                </c:pt>
                <c:pt idx="4">
                  <c:v>0.18351474450872682</c:v>
                </c:pt>
                <c:pt idx="5">
                  <c:v>0.99999999999999989</c:v>
                </c:pt>
              </c:numCache>
            </c:numRef>
          </c:val>
          <c:extLst>
            <c:ext xmlns:c16="http://schemas.microsoft.com/office/drawing/2014/chart" uri="{C3380CC4-5D6E-409C-BE32-E72D297353CC}">
              <c16:uniqueId val="{00000066-DC0B-4EA0-A4CA-837361540C49}"/>
            </c:ext>
          </c:extLst>
        </c:ser>
        <c:ser>
          <c:idx val="3"/>
          <c:order val="3"/>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69-DC0B-4EA0-A4CA-837361540C49}"/>
              </c:ext>
            </c:extLst>
          </c:dPt>
          <c:dPt>
            <c:idx val="1"/>
            <c:bubble3D val="0"/>
            <c:spPr>
              <a:gradFill>
                <a:gsLst>
                  <a:gs pos="0">
                    <a:srgbClr val="0070B1"/>
                  </a:gs>
                  <a:gs pos="100000">
                    <a:srgbClr val="00B7D2"/>
                  </a:gs>
                </a:gsLst>
                <a:lin ang="0" scaled="0"/>
              </a:gradFill>
              <a:ln w="19050">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6B-DC0B-4EA0-A4CA-837361540C49}"/>
              </c:ext>
            </c:extLst>
          </c:dPt>
          <c:dPt>
            <c:idx val="2"/>
            <c:bubble3D val="0"/>
            <c:spPr>
              <a:noFill/>
              <a:ln w="19050">
                <a:noFill/>
              </a:ln>
              <a:effectLst/>
            </c:spPr>
            <c:extLst>
              <c:ext xmlns:c16="http://schemas.microsoft.com/office/drawing/2014/chart" uri="{C3380CC4-5D6E-409C-BE32-E72D297353CC}">
                <c16:uniqueId val="{0000006D-DC0B-4EA0-A4CA-837361540C49}"/>
              </c:ext>
            </c:extLst>
          </c:dPt>
          <c:dPt>
            <c:idx val="3"/>
            <c:bubble3D val="0"/>
            <c:spPr>
              <a:noFill/>
              <a:ln w="19050">
                <a:noFill/>
              </a:ln>
              <a:effectLst/>
            </c:spPr>
            <c:extLst>
              <c:ext xmlns:c16="http://schemas.microsoft.com/office/drawing/2014/chart" uri="{C3380CC4-5D6E-409C-BE32-E72D297353CC}">
                <c16:uniqueId val="{0000006F-DC0B-4EA0-A4CA-837361540C49}"/>
              </c:ext>
            </c:extLst>
          </c:dPt>
          <c:dPt>
            <c:idx val="4"/>
            <c:bubble3D val="0"/>
            <c:spPr>
              <a:noFill/>
              <a:ln w="19050">
                <a:noFill/>
              </a:ln>
              <a:effectLst/>
            </c:spPr>
            <c:extLst>
              <c:ext xmlns:c16="http://schemas.microsoft.com/office/drawing/2014/chart" uri="{C3380CC4-5D6E-409C-BE32-E72D297353CC}">
                <c16:uniqueId val="{00000071-DC0B-4EA0-A4CA-837361540C49}"/>
              </c:ext>
            </c:extLst>
          </c:dPt>
          <c:dPt>
            <c:idx val="5"/>
            <c:bubble3D val="0"/>
            <c:spPr>
              <a:noFill/>
              <a:ln w="19050">
                <a:noFill/>
              </a:ln>
              <a:effectLst/>
            </c:spPr>
            <c:extLst>
              <c:ext xmlns:c16="http://schemas.microsoft.com/office/drawing/2014/chart" uri="{C3380CC4-5D6E-409C-BE32-E72D297353CC}">
                <c16:uniqueId val="{00000073-DC0B-4EA0-A4CA-837361540C49}"/>
              </c:ext>
            </c:extLst>
          </c:dPt>
          <c:cat>
            <c:strRef>
              <c:f>Processing!$L$23:$L$27</c:f>
              <c:strCache>
                <c:ptCount val="5"/>
                <c:pt idx="0">
                  <c:v>Business</c:v>
                </c:pt>
                <c:pt idx="1">
                  <c:v>Securities</c:v>
                </c:pt>
                <c:pt idx="2">
                  <c:v>Gold</c:v>
                </c:pt>
                <c:pt idx="3">
                  <c:v>Rent</c:v>
                </c:pt>
                <c:pt idx="4">
                  <c:v>Crypto</c:v>
                </c:pt>
              </c:strCache>
            </c:strRef>
          </c:cat>
          <c:val>
            <c:numRef>
              <c:f>Processing!$J$23:$J$28</c:f>
              <c:numCache>
                <c:formatCode>0%</c:formatCode>
                <c:ptCount val="6"/>
                <c:pt idx="0">
                  <c:v>0.30180366410022175</c:v>
                </c:pt>
                <c:pt idx="1">
                  <c:v>0.19746608340270325</c:v>
                </c:pt>
                <c:pt idx="2">
                  <c:v>0.16037010721024028</c:v>
                </c:pt>
                <c:pt idx="3">
                  <c:v>0.15684540077810796</c:v>
                </c:pt>
                <c:pt idx="4">
                  <c:v>0.18351474450872682</c:v>
                </c:pt>
                <c:pt idx="5">
                  <c:v>0.99999999999999989</c:v>
                </c:pt>
              </c:numCache>
            </c:numRef>
          </c:val>
          <c:extLst>
            <c:ext xmlns:c16="http://schemas.microsoft.com/office/drawing/2014/chart" uri="{C3380CC4-5D6E-409C-BE32-E72D297353CC}">
              <c16:uniqueId val="{00000074-DC0B-4EA0-A4CA-837361540C49}"/>
            </c:ext>
          </c:extLst>
        </c:ser>
        <c:ser>
          <c:idx val="4"/>
          <c:order val="4"/>
          <c:spPr>
            <a:ln>
              <a:noFill/>
            </a:ln>
          </c:spPr>
          <c:dPt>
            <c:idx val="0"/>
            <c:bubble3D val="0"/>
            <c:spPr>
              <a:gradFill>
                <a:gsLst>
                  <a:gs pos="0">
                    <a:srgbClr val="8D76FC"/>
                  </a:gs>
                  <a:gs pos="100000">
                    <a:srgbClr val="3647E3"/>
                  </a:gs>
                </a:gsLst>
                <a:lin ang="5400000" scaled="1"/>
              </a:gra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77-DC0B-4EA0-A4CA-837361540C49}"/>
              </c:ext>
            </c:extLst>
          </c:dPt>
          <c:dPt>
            <c:idx val="1"/>
            <c:bubble3D val="0"/>
            <c:spPr>
              <a:noFill/>
              <a:ln w="19050">
                <a:noFill/>
              </a:ln>
              <a:effectLst/>
            </c:spPr>
            <c:extLst>
              <c:ext xmlns:c16="http://schemas.microsoft.com/office/drawing/2014/chart" uri="{C3380CC4-5D6E-409C-BE32-E72D297353CC}">
                <c16:uniqueId val="{00000079-DC0B-4EA0-A4CA-837361540C49}"/>
              </c:ext>
            </c:extLst>
          </c:dPt>
          <c:dPt>
            <c:idx val="2"/>
            <c:bubble3D val="0"/>
            <c:spPr>
              <a:noFill/>
              <a:ln w="19050">
                <a:noFill/>
              </a:ln>
              <a:effectLst/>
            </c:spPr>
            <c:extLst>
              <c:ext xmlns:c16="http://schemas.microsoft.com/office/drawing/2014/chart" uri="{C3380CC4-5D6E-409C-BE32-E72D297353CC}">
                <c16:uniqueId val="{0000007B-DC0B-4EA0-A4CA-837361540C49}"/>
              </c:ext>
            </c:extLst>
          </c:dPt>
          <c:dPt>
            <c:idx val="3"/>
            <c:bubble3D val="0"/>
            <c:spPr>
              <a:noFill/>
              <a:ln w="19050">
                <a:noFill/>
              </a:ln>
              <a:effectLst/>
            </c:spPr>
            <c:extLst>
              <c:ext xmlns:c16="http://schemas.microsoft.com/office/drawing/2014/chart" uri="{C3380CC4-5D6E-409C-BE32-E72D297353CC}">
                <c16:uniqueId val="{0000007D-DC0B-4EA0-A4CA-837361540C49}"/>
              </c:ext>
            </c:extLst>
          </c:dPt>
          <c:dPt>
            <c:idx val="4"/>
            <c:bubble3D val="0"/>
            <c:spPr>
              <a:noFill/>
              <a:ln w="19050">
                <a:noFill/>
              </a:ln>
              <a:effectLst/>
            </c:spPr>
            <c:extLst>
              <c:ext xmlns:c16="http://schemas.microsoft.com/office/drawing/2014/chart" uri="{C3380CC4-5D6E-409C-BE32-E72D297353CC}">
                <c16:uniqueId val="{0000007F-DC0B-4EA0-A4CA-837361540C49}"/>
              </c:ext>
            </c:extLst>
          </c:dPt>
          <c:dPt>
            <c:idx val="5"/>
            <c:bubble3D val="0"/>
            <c:spPr>
              <a:noFill/>
              <a:ln w="19050">
                <a:noFill/>
              </a:ln>
              <a:effectLst/>
            </c:spPr>
            <c:extLst>
              <c:ext xmlns:c16="http://schemas.microsoft.com/office/drawing/2014/chart" uri="{C3380CC4-5D6E-409C-BE32-E72D297353CC}">
                <c16:uniqueId val="{00000081-DC0B-4EA0-A4CA-837361540C49}"/>
              </c:ext>
            </c:extLst>
          </c:dPt>
          <c:cat>
            <c:strRef>
              <c:f>Processing!$L$23:$L$27</c:f>
              <c:strCache>
                <c:ptCount val="5"/>
                <c:pt idx="0">
                  <c:v>Business</c:v>
                </c:pt>
                <c:pt idx="1">
                  <c:v>Securities</c:v>
                </c:pt>
                <c:pt idx="2">
                  <c:v>Gold</c:v>
                </c:pt>
                <c:pt idx="3">
                  <c:v>Rent</c:v>
                </c:pt>
                <c:pt idx="4">
                  <c:v>Crypto</c:v>
                </c:pt>
              </c:strCache>
            </c:strRef>
          </c:cat>
          <c:val>
            <c:numRef>
              <c:f>Processing!$K$23:$K$28</c:f>
              <c:numCache>
                <c:formatCode>0%</c:formatCode>
                <c:ptCount val="6"/>
                <c:pt idx="0">
                  <c:v>0.30180366410022175</c:v>
                </c:pt>
                <c:pt idx="1">
                  <c:v>0.19746608340270325</c:v>
                </c:pt>
                <c:pt idx="2">
                  <c:v>0.16037010721024028</c:v>
                </c:pt>
                <c:pt idx="3">
                  <c:v>0.15684540077810796</c:v>
                </c:pt>
                <c:pt idx="4">
                  <c:v>0.18351474450872682</c:v>
                </c:pt>
                <c:pt idx="5">
                  <c:v>0.99999999999999989</c:v>
                </c:pt>
              </c:numCache>
            </c:numRef>
          </c:val>
          <c:extLst>
            <c:ext xmlns:c16="http://schemas.microsoft.com/office/drawing/2014/chart" uri="{C3380CC4-5D6E-409C-BE32-E72D297353CC}">
              <c16:uniqueId val="{00000082-DC0B-4EA0-A4CA-837361540C49}"/>
            </c:ext>
          </c:extLst>
        </c:ser>
        <c:dLbls>
          <c:showLegendKey val="0"/>
          <c:showVal val="0"/>
          <c:showCatName val="0"/>
          <c:showSerName val="0"/>
          <c:showPercent val="0"/>
          <c:showBubbleSize val="0"/>
          <c:showLeaderLines val="1"/>
        </c:dLbls>
        <c:firstSliceAng val="270"/>
        <c:holeSize val="29"/>
      </c:doughnutChart>
    </c:plotArea>
    <c:legend>
      <c:legendPos val="b"/>
      <c:layout>
        <c:manualLayout>
          <c:xMode val="edge"/>
          <c:yMode val="edge"/>
          <c:x val="0.17197138434470516"/>
          <c:y val="0.58196497320513063"/>
          <c:w val="0.66815581289747472"/>
          <c:h val="8.0197188957031471E-2"/>
        </c:manualLayout>
      </c:layout>
      <c:overlay val="0"/>
      <c:txPr>
        <a:bodyPr/>
        <a:lstStyle/>
        <a:p>
          <a:pPr rtl="0">
            <a:defRPr sz="800">
              <a:solidFill>
                <a:schemeClr val="tx2">
                  <a:lumMod val="25000"/>
                  <a:lumOff val="75000"/>
                </a:schemeClr>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18133782443747"/>
          <c:y val="0.24851747975452654"/>
          <c:w val="0.78481332661566705"/>
          <c:h val="0.6707739410645539"/>
        </c:manualLayout>
      </c:layout>
      <c:scatterChart>
        <c:scatterStyle val="lineMarker"/>
        <c:varyColors val="0"/>
        <c:ser>
          <c:idx val="0"/>
          <c:order val="0"/>
          <c:tx>
            <c:v>Mortgage</c:v>
          </c:tx>
          <c:spPr>
            <a:ln w="38100">
              <a:noFill/>
            </a:ln>
          </c:spPr>
          <c:marker>
            <c:symbol val="circle"/>
            <c:size val="30"/>
            <c:spPr>
              <a:solidFill>
                <a:srgbClr val="43ADA9">
                  <a:alpha val="30000"/>
                </a:srgbClr>
              </a:solidFill>
              <a:ln w="9525">
                <a:solidFill>
                  <a:srgbClr val="43ADA9"/>
                </a:solidFill>
              </a:ln>
              <a:effectLst>
                <a:outerShdw blurRad="50800" dist="38100" dir="8100000" algn="tr" rotWithShape="0">
                  <a:prstClr val="black">
                    <a:alpha val="40000"/>
                  </a:prstClr>
                </a:outerShdw>
              </a:effectLst>
            </c:spPr>
          </c:marker>
          <c:dPt>
            <c:idx val="0"/>
            <c:marker>
              <c:spPr>
                <a:solidFill>
                  <a:srgbClr val="8D76FC">
                    <a:alpha val="30000"/>
                  </a:srgbClr>
                </a:solidFill>
                <a:ln w="9525">
                  <a:solidFill>
                    <a:srgbClr val="8D76FC"/>
                  </a:solidFill>
                </a:ln>
                <a:effectLst>
                  <a:outerShdw blurRad="50800" dist="38100" dir="8100000" algn="tr" rotWithShape="0">
                    <a:prstClr val="black">
                      <a:alpha val="40000"/>
                    </a:prstClr>
                  </a:outerShdw>
                </a:effectLst>
              </c:spPr>
            </c:marker>
            <c:bubble3D val="0"/>
            <c:extLst>
              <c:ext xmlns:c16="http://schemas.microsoft.com/office/drawing/2014/chart" uri="{C3380CC4-5D6E-409C-BE32-E72D297353CC}">
                <c16:uniqueId val="{00000000-95CD-46D6-B3B2-FFFB2A78268D}"/>
              </c:ext>
            </c:extLst>
          </c:dPt>
          <c:xVal>
            <c:numRef>
              <c:f>Processing!$N$18</c:f>
              <c:numCache>
                <c:formatCode>0%</c:formatCode>
                <c:ptCount val="1"/>
                <c:pt idx="0">
                  <c:v>0.03</c:v>
                </c:pt>
              </c:numCache>
            </c:numRef>
          </c:xVal>
          <c:yVal>
            <c:numRef>
              <c:f>Processing!$O$18</c:f>
              <c:numCache>
                <c:formatCode>_-[$$-409]* #,##0_ ;_-[$$-409]* \-#,##0\ ;_-[$$-409]* "-"??_ ;_-@_ </c:formatCode>
                <c:ptCount val="1"/>
                <c:pt idx="0">
                  <c:v>37633.333333333336</c:v>
                </c:pt>
              </c:numCache>
            </c:numRef>
          </c:yVal>
          <c:smooth val="0"/>
          <c:extLst>
            <c:ext xmlns:c16="http://schemas.microsoft.com/office/drawing/2014/chart" uri="{C3380CC4-5D6E-409C-BE32-E72D297353CC}">
              <c16:uniqueId val="{00000001-95CD-46D6-B3B2-FFFB2A78268D}"/>
            </c:ext>
          </c:extLst>
        </c:ser>
        <c:ser>
          <c:idx val="1"/>
          <c:order val="1"/>
          <c:tx>
            <c:strRef>
              <c:f>Processing!$M$19</c:f>
              <c:strCache>
                <c:ptCount val="1"/>
                <c:pt idx="0">
                  <c:v>Credit Card</c:v>
                </c:pt>
              </c:strCache>
            </c:strRef>
          </c:tx>
          <c:spPr>
            <a:ln w="25400" cap="rnd">
              <a:noFill/>
              <a:round/>
            </a:ln>
            <a:effectLst>
              <a:outerShdw blurRad="50800" dist="38100" dir="8100000" algn="tr" rotWithShape="0">
                <a:prstClr val="black">
                  <a:alpha val="40000"/>
                </a:prstClr>
              </a:outerShdw>
            </a:effectLst>
          </c:spPr>
          <c:marker>
            <c:symbol val="circle"/>
            <c:size val="25"/>
            <c:spPr>
              <a:solidFill>
                <a:srgbClr val="00B7D2">
                  <a:alpha val="30000"/>
                </a:srgbClr>
              </a:solidFill>
              <a:ln w="9525">
                <a:solidFill>
                  <a:srgbClr val="00B7D2"/>
                </a:solidFill>
              </a:ln>
              <a:effectLst>
                <a:outerShdw blurRad="50800" dist="38100" dir="8100000" algn="tr" rotWithShape="0">
                  <a:prstClr val="black">
                    <a:alpha val="40000"/>
                  </a:prstClr>
                </a:outerShdw>
              </a:effectLst>
            </c:spPr>
          </c:marker>
          <c:xVal>
            <c:numRef>
              <c:f>Processing!$N$19</c:f>
              <c:numCache>
                <c:formatCode>0%</c:formatCode>
                <c:ptCount val="1"/>
                <c:pt idx="0">
                  <c:v>9.5000000000000001E-2</c:v>
                </c:pt>
              </c:numCache>
            </c:numRef>
          </c:xVal>
          <c:yVal>
            <c:numRef>
              <c:f>Processing!$O$19</c:f>
              <c:numCache>
                <c:formatCode>_-[$$-409]* #,##0_ ;_-[$$-409]* \-#,##0\ ;_-[$$-409]* "-"??_ ;_-@_ </c:formatCode>
                <c:ptCount val="1"/>
                <c:pt idx="0">
                  <c:v>21284.6</c:v>
                </c:pt>
              </c:numCache>
            </c:numRef>
          </c:yVal>
          <c:smooth val="0"/>
          <c:extLst>
            <c:ext xmlns:c16="http://schemas.microsoft.com/office/drawing/2014/chart" uri="{C3380CC4-5D6E-409C-BE32-E72D297353CC}">
              <c16:uniqueId val="{00000002-95CD-46D6-B3B2-FFFB2A78268D}"/>
            </c:ext>
          </c:extLst>
        </c:ser>
        <c:ser>
          <c:idx val="2"/>
          <c:order val="2"/>
          <c:tx>
            <c:strRef>
              <c:f>Processing!$M$20</c:f>
              <c:strCache>
                <c:ptCount val="1"/>
                <c:pt idx="0">
                  <c:v>Car Leasing</c:v>
                </c:pt>
              </c:strCache>
            </c:strRef>
          </c:tx>
          <c:spPr>
            <a:ln w="25400" cap="rnd">
              <a:noFill/>
              <a:round/>
            </a:ln>
            <a:effectLst>
              <a:outerShdw blurRad="50800" dist="38100" dir="8100000" algn="tr" rotWithShape="0">
                <a:prstClr val="black">
                  <a:alpha val="40000"/>
                </a:prstClr>
              </a:outerShdw>
            </a:effectLst>
          </c:spPr>
          <c:marker>
            <c:symbol val="circle"/>
            <c:size val="20"/>
            <c:spPr>
              <a:solidFill>
                <a:srgbClr val="AD27FE">
                  <a:alpha val="30000"/>
                </a:srgbClr>
              </a:solidFill>
              <a:ln w="9525">
                <a:solidFill>
                  <a:srgbClr val="AD27FE"/>
                </a:solidFill>
              </a:ln>
              <a:effectLst>
                <a:outerShdw blurRad="50800" dist="38100" dir="8100000" algn="tr" rotWithShape="0">
                  <a:prstClr val="black">
                    <a:alpha val="40000"/>
                  </a:prstClr>
                </a:outerShdw>
              </a:effectLst>
            </c:spPr>
          </c:marker>
          <c:xVal>
            <c:numRef>
              <c:f>Processing!$N$20</c:f>
              <c:numCache>
                <c:formatCode>0%</c:formatCode>
                <c:ptCount val="1"/>
                <c:pt idx="0">
                  <c:v>0.05</c:v>
                </c:pt>
              </c:numCache>
            </c:numRef>
          </c:xVal>
          <c:yVal>
            <c:numRef>
              <c:f>Processing!$O$20</c:f>
              <c:numCache>
                <c:formatCode>_-[$$-409]* #,##0_ ;_-[$$-409]* \-#,##0\ ;_-[$$-409]* "-"??_ ;_-@_ </c:formatCode>
                <c:ptCount val="1"/>
                <c:pt idx="0">
                  <c:v>14791.666666666666</c:v>
                </c:pt>
              </c:numCache>
            </c:numRef>
          </c:yVal>
          <c:smooth val="0"/>
          <c:extLst>
            <c:ext xmlns:c16="http://schemas.microsoft.com/office/drawing/2014/chart" uri="{C3380CC4-5D6E-409C-BE32-E72D297353CC}">
              <c16:uniqueId val="{00000003-95CD-46D6-B3B2-FFFB2A78268D}"/>
            </c:ext>
          </c:extLst>
        </c:ser>
        <c:ser>
          <c:idx val="6"/>
          <c:order val="3"/>
          <c:tx>
            <c:strRef>
              <c:f>Processing!$M$21</c:f>
              <c:strCache>
                <c:ptCount val="1"/>
                <c:pt idx="0">
                  <c:v>Consumer Credit</c:v>
                </c:pt>
              </c:strCache>
            </c:strRef>
          </c:tx>
          <c:spPr>
            <a:ln w="25400" cap="rnd">
              <a:noFill/>
              <a:round/>
            </a:ln>
            <a:effectLst>
              <a:outerShdw blurRad="50800" dist="38100" dir="8100000" algn="tr" rotWithShape="0">
                <a:prstClr val="black">
                  <a:alpha val="40000"/>
                </a:prstClr>
              </a:outerShdw>
            </a:effectLst>
          </c:spPr>
          <c:marker>
            <c:symbol val="circle"/>
            <c:size val="15"/>
            <c:spPr>
              <a:solidFill>
                <a:srgbClr val="476BEE">
                  <a:alpha val="30000"/>
                </a:srgbClr>
              </a:solidFill>
              <a:ln w="9525">
                <a:solidFill>
                  <a:srgbClr val="476BEE">
                    <a:alpha val="94000"/>
                  </a:srgbClr>
                </a:solidFill>
              </a:ln>
              <a:effectLst>
                <a:outerShdw blurRad="50800" dist="38100" dir="8100000" algn="tr" rotWithShape="0">
                  <a:prstClr val="black">
                    <a:alpha val="40000"/>
                  </a:prstClr>
                </a:outerShdw>
              </a:effectLst>
            </c:spPr>
          </c:marker>
          <c:xVal>
            <c:numRef>
              <c:f>Processing!$N$21</c:f>
              <c:numCache>
                <c:formatCode>0%</c:formatCode>
                <c:ptCount val="1"/>
                <c:pt idx="0">
                  <c:v>7.0000000000000007E-2</c:v>
                </c:pt>
              </c:numCache>
            </c:numRef>
          </c:xVal>
          <c:yVal>
            <c:numRef>
              <c:f>Processing!$O$21</c:f>
              <c:numCache>
                <c:formatCode>_-[$$-409]* #,##0_ ;_-[$$-409]* \-#,##0\ ;_-[$$-409]* "-"??_ ;_-@_ </c:formatCode>
                <c:ptCount val="1"/>
                <c:pt idx="0">
                  <c:v>10260.799999999999</c:v>
                </c:pt>
              </c:numCache>
            </c:numRef>
          </c:yVal>
          <c:smooth val="0"/>
          <c:extLst>
            <c:ext xmlns:c16="http://schemas.microsoft.com/office/drawing/2014/chart" uri="{C3380CC4-5D6E-409C-BE32-E72D297353CC}">
              <c16:uniqueId val="{00000004-95CD-46D6-B3B2-FFFB2A78268D}"/>
            </c:ext>
          </c:extLst>
        </c:ser>
        <c:ser>
          <c:idx val="3"/>
          <c:order val="4"/>
          <c:spPr>
            <a:ln w="25400" cap="rnd">
              <a:noFill/>
              <a:round/>
            </a:ln>
            <a:effectLst>
              <a:outerShdw blurRad="50800" dist="38100" dir="8100000" algn="tr" rotWithShape="0">
                <a:prstClr val="black">
                  <a:alpha val="40000"/>
                </a:prstClr>
              </a:outerShdw>
            </a:effectLst>
          </c:spPr>
          <c:marker>
            <c:symbol val="circle"/>
            <c:size val="9"/>
            <c:spPr>
              <a:solidFill>
                <a:srgbClr val="8D76FC"/>
              </a:solidFill>
              <a:ln w="9525">
                <a:noFill/>
              </a:ln>
              <a:effectLst>
                <a:outerShdw blurRad="50800" dist="38100" dir="8100000" algn="tr" rotWithShape="0">
                  <a:prstClr val="black">
                    <a:alpha val="40000"/>
                  </a:prstClr>
                </a:outerShdw>
              </a:effectLst>
            </c:spPr>
          </c:marker>
          <c:xVal>
            <c:numRef>
              <c:f>Processing!$N$18</c:f>
              <c:numCache>
                <c:formatCode>0%</c:formatCode>
                <c:ptCount val="1"/>
                <c:pt idx="0">
                  <c:v>0.03</c:v>
                </c:pt>
              </c:numCache>
            </c:numRef>
          </c:xVal>
          <c:yVal>
            <c:numRef>
              <c:f>Processing!$O$18</c:f>
              <c:numCache>
                <c:formatCode>_-[$$-409]* #,##0_ ;_-[$$-409]* \-#,##0\ ;_-[$$-409]* "-"??_ ;_-@_ </c:formatCode>
                <c:ptCount val="1"/>
                <c:pt idx="0">
                  <c:v>37633.333333333336</c:v>
                </c:pt>
              </c:numCache>
            </c:numRef>
          </c:yVal>
          <c:smooth val="0"/>
          <c:extLst>
            <c:ext xmlns:c16="http://schemas.microsoft.com/office/drawing/2014/chart" uri="{C3380CC4-5D6E-409C-BE32-E72D297353CC}">
              <c16:uniqueId val="{00000005-95CD-46D6-B3B2-FFFB2A78268D}"/>
            </c:ext>
          </c:extLst>
        </c:ser>
        <c:ser>
          <c:idx val="4"/>
          <c:order val="5"/>
          <c:spPr>
            <a:ln w="25400" cap="rnd">
              <a:noFill/>
              <a:round/>
            </a:ln>
            <a:effectLst>
              <a:outerShdw blurRad="50800" dist="38100" dir="8100000" algn="tr" rotWithShape="0">
                <a:prstClr val="black">
                  <a:alpha val="40000"/>
                </a:prstClr>
              </a:outerShdw>
            </a:effectLst>
          </c:spPr>
          <c:marker>
            <c:symbol val="circle"/>
            <c:size val="8"/>
            <c:spPr>
              <a:solidFill>
                <a:srgbClr val="00B7D2"/>
              </a:solidFill>
              <a:ln w="9525">
                <a:noFill/>
              </a:ln>
              <a:effectLst>
                <a:outerShdw blurRad="50800" dist="38100" dir="8100000" algn="tr" rotWithShape="0">
                  <a:prstClr val="black">
                    <a:alpha val="40000"/>
                  </a:prstClr>
                </a:outerShdw>
              </a:effectLst>
            </c:spPr>
          </c:marker>
          <c:xVal>
            <c:numRef>
              <c:f>Processing!$N$19</c:f>
              <c:numCache>
                <c:formatCode>0%</c:formatCode>
                <c:ptCount val="1"/>
                <c:pt idx="0">
                  <c:v>9.5000000000000001E-2</c:v>
                </c:pt>
              </c:numCache>
            </c:numRef>
          </c:xVal>
          <c:yVal>
            <c:numRef>
              <c:f>Processing!$O$19</c:f>
              <c:numCache>
                <c:formatCode>_-[$$-409]* #,##0_ ;_-[$$-409]* \-#,##0\ ;_-[$$-409]* "-"??_ ;_-@_ </c:formatCode>
                <c:ptCount val="1"/>
                <c:pt idx="0">
                  <c:v>21284.6</c:v>
                </c:pt>
              </c:numCache>
            </c:numRef>
          </c:yVal>
          <c:smooth val="0"/>
          <c:extLst>
            <c:ext xmlns:c16="http://schemas.microsoft.com/office/drawing/2014/chart" uri="{C3380CC4-5D6E-409C-BE32-E72D297353CC}">
              <c16:uniqueId val="{00000006-95CD-46D6-B3B2-FFFB2A78268D}"/>
            </c:ext>
          </c:extLst>
        </c:ser>
        <c:ser>
          <c:idx val="5"/>
          <c:order val="6"/>
          <c:spPr>
            <a:ln w="25400" cap="rnd">
              <a:noFill/>
              <a:round/>
            </a:ln>
            <a:effectLst>
              <a:outerShdw blurRad="50800" dist="38100" dir="8100000" algn="tr" rotWithShape="0">
                <a:prstClr val="black">
                  <a:alpha val="40000"/>
                </a:prstClr>
              </a:outerShdw>
            </a:effectLst>
          </c:spPr>
          <c:marker>
            <c:symbol val="circle"/>
            <c:size val="7"/>
            <c:spPr>
              <a:solidFill>
                <a:srgbClr val="AD27FE"/>
              </a:solidFill>
              <a:ln w="9525">
                <a:noFill/>
              </a:ln>
              <a:effectLst>
                <a:outerShdw blurRad="50800" dist="38100" dir="8100000" algn="tr" rotWithShape="0">
                  <a:prstClr val="black">
                    <a:alpha val="40000"/>
                  </a:prstClr>
                </a:outerShdw>
              </a:effectLst>
            </c:spPr>
          </c:marker>
          <c:xVal>
            <c:numRef>
              <c:f>Processing!$N$20</c:f>
              <c:numCache>
                <c:formatCode>0%</c:formatCode>
                <c:ptCount val="1"/>
                <c:pt idx="0">
                  <c:v>0.05</c:v>
                </c:pt>
              </c:numCache>
            </c:numRef>
          </c:xVal>
          <c:yVal>
            <c:numRef>
              <c:f>Processing!$O$20</c:f>
              <c:numCache>
                <c:formatCode>_-[$$-409]* #,##0_ ;_-[$$-409]* \-#,##0\ ;_-[$$-409]* "-"??_ ;_-@_ </c:formatCode>
                <c:ptCount val="1"/>
                <c:pt idx="0">
                  <c:v>14791.666666666666</c:v>
                </c:pt>
              </c:numCache>
            </c:numRef>
          </c:yVal>
          <c:smooth val="0"/>
          <c:extLst>
            <c:ext xmlns:c16="http://schemas.microsoft.com/office/drawing/2014/chart" uri="{C3380CC4-5D6E-409C-BE32-E72D297353CC}">
              <c16:uniqueId val="{00000007-95CD-46D6-B3B2-FFFB2A78268D}"/>
            </c:ext>
          </c:extLst>
        </c:ser>
        <c:ser>
          <c:idx val="7"/>
          <c:order val="7"/>
          <c:spPr>
            <a:ln w="25400" cap="rnd">
              <a:noFill/>
              <a:round/>
            </a:ln>
            <a:effectLst>
              <a:outerShdw blurRad="50800" dist="38100" dir="8100000" algn="tr" rotWithShape="0">
                <a:prstClr val="black">
                  <a:alpha val="40000"/>
                </a:prstClr>
              </a:outerShdw>
            </a:effectLst>
          </c:spPr>
          <c:marker>
            <c:symbol val="circle"/>
            <c:size val="5"/>
            <c:spPr>
              <a:solidFill>
                <a:srgbClr val="476BEE"/>
              </a:solidFill>
              <a:ln w="9525">
                <a:noFill/>
              </a:ln>
              <a:effectLst>
                <a:outerShdw blurRad="50800" dist="38100" dir="8100000" algn="tr" rotWithShape="0">
                  <a:prstClr val="black">
                    <a:alpha val="40000"/>
                  </a:prstClr>
                </a:outerShdw>
              </a:effectLst>
            </c:spPr>
          </c:marker>
          <c:xVal>
            <c:numRef>
              <c:f>Processing!$N$21</c:f>
              <c:numCache>
                <c:formatCode>0%</c:formatCode>
                <c:ptCount val="1"/>
                <c:pt idx="0">
                  <c:v>7.0000000000000007E-2</c:v>
                </c:pt>
              </c:numCache>
            </c:numRef>
          </c:xVal>
          <c:yVal>
            <c:numRef>
              <c:f>Processing!$O$21</c:f>
              <c:numCache>
                <c:formatCode>_-[$$-409]* #,##0_ ;_-[$$-409]* \-#,##0\ ;_-[$$-409]* "-"??_ ;_-@_ </c:formatCode>
                <c:ptCount val="1"/>
                <c:pt idx="0">
                  <c:v>10260.799999999999</c:v>
                </c:pt>
              </c:numCache>
            </c:numRef>
          </c:yVal>
          <c:smooth val="0"/>
          <c:extLst>
            <c:ext xmlns:c16="http://schemas.microsoft.com/office/drawing/2014/chart" uri="{C3380CC4-5D6E-409C-BE32-E72D297353CC}">
              <c16:uniqueId val="{00000008-95CD-46D6-B3B2-FFFB2A78268D}"/>
            </c:ext>
          </c:extLst>
        </c:ser>
        <c:dLbls>
          <c:showLegendKey val="0"/>
          <c:showVal val="0"/>
          <c:showCatName val="0"/>
          <c:showSerName val="0"/>
          <c:showPercent val="0"/>
          <c:showBubbleSize val="0"/>
        </c:dLbls>
        <c:axId val="2108640815"/>
        <c:axId val="363615919"/>
      </c:scatterChart>
      <c:valAx>
        <c:axId val="2108640815"/>
        <c:scaling>
          <c:orientation val="minMax"/>
        </c:scaling>
        <c:delete val="1"/>
        <c:axPos val="b"/>
        <c:numFmt formatCode="0%" sourceLinked="1"/>
        <c:majorTickMark val="out"/>
        <c:minorTickMark val="none"/>
        <c:tickLblPos val="nextTo"/>
        <c:crossAx val="363615919"/>
        <c:crosses val="autoZero"/>
        <c:crossBetween val="midCat"/>
      </c:valAx>
      <c:valAx>
        <c:axId val="363615919"/>
        <c:scaling>
          <c:orientation val="minMax"/>
        </c:scaling>
        <c:delete val="1"/>
        <c:axPos val="l"/>
        <c:numFmt formatCode="_-[$$-409]* #,##0_ ;_-[$$-409]* \-#,##0\ ;_-[$$-409]* &quot;-&quot;??_ ;_-@_ " sourceLinked="1"/>
        <c:majorTickMark val="out"/>
        <c:minorTickMark val="none"/>
        <c:tickLblPos val="nextTo"/>
        <c:crossAx val="2108640815"/>
        <c:crosses val="autoZero"/>
        <c:crossBetween val="midCat"/>
      </c:valAx>
      <c:spPr>
        <a:noFill/>
      </c:spPr>
    </c:plotArea>
    <c:legend>
      <c:legendPos val="r"/>
      <c:legendEntry>
        <c:idx val="4"/>
        <c:delete val="1"/>
      </c:legendEntry>
      <c:legendEntry>
        <c:idx val="5"/>
        <c:delete val="1"/>
      </c:legendEntry>
      <c:legendEntry>
        <c:idx val="6"/>
        <c:delete val="1"/>
      </c:legendEntry>
      <c:legendEntry>
        <c:idx val="7"/>
        <c:delete val="1"/>
      </c:legendEntry>
      <c:layout>
        <c:manualLayout>
          <c:xMode val="edge"/>
          <c:yMode val="edge"/>
          <c:x val="0"/>
          <c:y val="0.4405033861508052"/>
          <c:w val="0.42926081571264274"/>
          <c:h val="0.46940045415671355"/>
        </c:manualLayout>
      </c:layout>
      <c:overlay val="0"/>
      <c:txPr>
        <a:bodyPr/>
        <a:lstStyle/>
        <a:p>
          <a:pPr>
            <a:defRPr sz="800">
              <a:solidFill>
                <a:schemeClr val="tx2">
                  <a:lumMod val="25000"/>
                  <a:lumOff val="75000"/>
                </a:schemeClr>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754055821972699"/>
          <c:y val="0.1640645596640139"/>
          <c:w val="0.77993510684843681"/>
          <c:h val="0.63998383816361726"/>
        </c:manualLayout>
      </c:layout>
      <c:doughnutChart>
        <c:varyColors val="1"/>
        <c:ser>
          <c:idx val="0"/>
          <c:order val="0"/>
          <c:spPr>
            <a:ln>
              <a:noFill/>
            </a:ln>
          </c:spPr>
          <c:dPt>
            <c:idx val="0"/>
            <c:bubble3D val="0"/>
            <c:spPr>
              <a:gradFill>
                <a:gsLst>
                  <a:gs pos="0">
                    <a:srgbClr val="476BEE"/>
                  </a:gs>
                  <a:gs pos="100000">
                    <a:srgbClr val="3A5CE2"/>
                  </a:gs>
                </a:gsLst>
                <a:lin ang="5400000" scaled="1"/>
              </a:gra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1-1E14-4759-A6B5-84D00C270BBF}"/>
              </c:ext>
            </c:extLst>
          </c:dPt>
          <c:dPt>
            <c:idx val="1"/>
            <c:bubble3D val="0"/>
            <c:spPr>
              <a:solidFill>
                <a:srgbClr val="8199F3"/>
              </a:solidFill>
              <a:ln w="19050">
                <a:noFill/>
              </a:ln>
              <a:effectLst/>
            </c:spPr>
            <c:extLst>
              <c:ext xmlns:c16="http://schemas.microsoft.com/office/drawing/2014/chart" uri="{C3380CC4-5D6E-409C-BE32-E72D297353CC}">
                <c16:uniqueId val="{00000003-1E14-4759-A6B5-84D00C270BBF}"/>
              </c:ext>
            </c:extLst>
          </c:dPt>
          <c:dPt>
            <c:idx val="2"/>
            <c:bubble3D val="0"/>
            <c:spPr>
              <a:solidFill>
                <a:srgbClr val="CAD4FA">
                  <a:alpha val="20000"/>
                </a:srgbClr>
              </a:solidFill>
              <a:ln w="19050">
                <a:noFill/>
              </a:ln>
              <a:effectLst/>
            </c:spPr>
            <c:extLst>
              <c:ext xmlns:c16="http://schemas.microsoft.com/office/drawing/2014/chart" uri="{C3380CC4-5D6E-409C-BE32-E72D297353CC}">
                <c16:uniqueId val="{00000005-1E14-4759-A6B5-84D00C270BBF}"/>
              </c:ext>
            </c:extLst>
          </c:dPt>
          <c:dPt>
            <c:idx val="3"/>
            <c:bubble3D val="0"/>
            <c:spPr>
              <a:noFill/>
              <a:ln w="19050">
                <a:noFill/>
              </a:ln>
              <a:effectLst/>
            </c:spPr>
            <c:extLst>
              <c:ext xmlns:c16="http://schemas.microsoft.com/office/drawing/2014/chart" uri="{C3380CC4-5D6E-409C-BE32-E72D297353CC}">
                <c16:uniqueId val="{00000007-1E14-4759-A6B5-84D00C270BBF}"/>
              </c:ext>
            </c:extLst>
          </c:dPt>
          <c:val>
            <c:numRef>
              <c:f>Processing!$B$39:$B$42</c:f>
              <c:numCache>
                <c:formatCode>0.00%</c:formatCode>
                <c:ptCount val="4"/>
                <c:pt idx="0">
                  <c:v>5.6142857142857147E-2</c:v>
                </c:pt>
                <c:pt idx="1">
                  <c:v>0.23606493506493509</c:v>
                </c:pt>
                <c:pt idx="2">
                  <c:v>0.45779220779220775</c:v>
                </c:pt>
                <c:pt idx="3">
                  <c:v>0.25</c:v>
                </c:pt>
              </c:numCache>
            </c:numRef>
          </c:val>
          <c:extLst>
            <c:ext xmlns:c16="http://schemas.microsoft.com/office/drawing/2014/chart" uri="{C3380CC4-5D6E-409C-BE32-E72D297353CC}">
              <c16:uniqueId val="{00000008-1E14-4759-A6B5-84D00C270BBF}"/>
            </c:ext>
          </c:extLst>
        </c:ser>
        <c:ser>
          <c:idx val="1"/>
          <c:order val="1"/>
          <c:spPr>
            <a:ln>
              <a:noFill/>
            </a:ln>
          </c:spPr>
          <c:dPt>
            <c:idx val="0"/>
            <c:bubble3D val="0"/>
            <c:spPr>
              <a:noFill/>
              <a:ln w="19050">
                <a:noFill/>
              </a:ln>
              <a:effectLst/>
            </c:spPr>
            <c:extLst>
              <c:ext xmlns:c16="http://schemas.microsoft.com/office/drawing/2014/chart" uri="{C3380CC4-5D6E-409C-BE32-E72D297353CC}">
                <c16:uniqueId val="{0000000A-1E14-4759-A6B5-84D00C270BBF}"/>
              </c:ext>
            </c:extLst>
          </c:dPt>
          <c:dPt>
            <c:idx val="1"/>
            <c:bubble3D val="0"/>
            <c:spPr>
              <a:noFill/>
              <a:ln w="19050">
                <a:noFill/>
              </a:ln>
              <a:effectLst/>
            </c:spPr>
            <c:extLst>
              <c:ext xmlns:c16="http://schemas.microsoft.com/office/drawing/2014/chart" uri="{C3380CC4-5D6E-409C-BE32-E72D297353CC}">
                <c16:uniqueId val="{0000000C-1E14-4759-A6B5-84D00C270BBF}"/>
              </c:ext>
            </c:extLst>
          </c:dPt>
          <c:dPt>
            <c:idx val="2"/>
            <c:bubble3D val="0"/>
            <c:spPr>
              <a:noFill/>
              <a:ln w="19050">
                <a:noFill/>
              </a:ln>
              <a:effectLst/>
            </c:spPr>
            <c:extLst>
              <c:ext xmlns:c16="http://schemas.microsoft.com/office/drawing/2014/chart" uri="{C3380CC4-5D6E-409C-BE32-E72D297353CC}">
                <c16:uniqueId val="{0000000E-1E14-4759-A6B5-84D00C270BBF}"/>
              </c:ext>
            </c:extLst>
          </c:dPt>
          <c:dPt>
            <c:idx val="3"/>
            <c:bubble3D val="0"/>
            <c:spPr>
              <a:noFill/>
              <a:ln w="19050">
                <a:noFill/>
              </a:ln>
              <a:effectLst/>
            </c:spPr>
            <c:extLst>
              <c:ext xmlns:c16="http://schemas.microsoft.com/office/drawing/2014/chart" uri="{C3380CC4-5D6E-409C-BE32-E72D297353CC}">
                <c16:uniqueId val="{00000010-1E14-4759-A6B5-84D00C270BBF}"/>
              </c:ext>
            </c:extLst>
          </c:dPt>
          <c:val>
            <c:numRef>
              <c:f>Processing!$C$39:$C$42</c:f>
              <c:numCache>
                <c:formatCode>0.00%</c:formatCode>
                <c:ptCount val="4"/>
                <c:pt idx="0">
                  <c:v>5.6142857142857147E-2</c:v>
                </c:pt>
                <c:pt idx="1">
                  <c:v>0.23606493506493509</c:v>
                </c:pt>
                <c:pt idx="2">
                  <c:v>0.45779220779220775</c:v>
                </c:pt>
                <c:pt idx="3">
                  <c:v>0.25</c:v>
                </c:pt>
              </c:numCache>
            </c:numRef>
          </c:val>
          <c:extLst>
            <c:ext xmlns:c16="http://schemas.microsoft.com/office/drawing/2014/chart" uri="{C3380CC4-5D6E-409C-BE32-E72D297353CC}">
              <c16:uniqueId val="{00000011-1E14-4759-A6B5-84D00C270BBF}"/>
            </c:ext>
          </c:extLst>
        </c:ser>
        <c:ser>
          <c:idx val="2"/>
          <c:order val="2"/>
          <c:spPr>
            <a:ln>
              <a:noFill/>
            </a:ln>
          </c:spPr>
          <c:dPt>
            <c:idx val="0"/>
            <c:bubble3D val="0"/>
            <c:spPr>
              <a:gradFill>
                <a:gsLst>
                  <a:gs pos="0">
                    <a:srgbClr val="476BEE"/>
                  </a:gs>
                  <a:gs pos="100000">
                    <a:srgbClr val="3A5CE2"/>
                  </a:gs>
                </a:gsLst>
                <a:lin ang="5400000" scaled="1"/>
              </a:gra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13-1E14-4759-A6B5-84D00C270BBF}"/>
              </c:ext>
            </c:extLst>
          </c:dPt>
          <c:dPt>
            <c:idx val="1"/>
            <c:bubble3D val="0"/>
            <c:spPr>
              <a:solidFill>
                <a:srgbClr val="8199F3"/>
              </a:solidFill>
              <a:ln w="19050">
                <a:noFill/>
              </a:ln>
              <a:effectLst/>
            </c:spPr>
            <c:extLst>
              <c:ext xmlns:c16="http://schemas.microsoft.com/office/drawing/2014/chart" uri="{C3380CC4-5D6E-409C-BE32-E72D297353CC}">
                <c16:uniqueId val="{00000015-1E14-4759-A6B5-84D00C270BBF}"/>
              </c:ext>
            </c:extLst>
          </c:dPt>
          <c:dPt>
            <c:idx val="2"/>
            <c:bubble3D val="0"/>
            <c:spPr>
              <a:solidFill>
                <a:srgbClr val="CAD4FA">
                  <a:alpha val="20000"/>
                </a:srgbClr>
              </a:solidFill>
              <a:ln w="19050">
                <a:noFill/>
              </a:ln>
              <a:effectLst/>
            </c:spPr>
            <c:extLst>
              <c:ext xmlns:c16="http://schemas.microsoft.com/office/drawing/2014/chart" uri="{C3380CC4-5D6E-409C-BE32-E72D297353CC}">
                <c16:uniqueId val="{00000017-1E14-4759-A6B5-84D00C270BBF}"/>
              </c:ext>
            </c:extLst>
          </c:dPt>
          <c:dPt>
            <c:idx val="3"/>
            <c:bubble3D val="0"/>
            <c:spPr>
              <a:noFill/>
              <a:ln w="19050">
                <a:noFill/>
              </a:ln>
              <a:effectLst/>
            </c:spPr>
            <c:extLst>
              <c:ext xmlns:c16="http://schemas.microsoft.com/office/drawing/2014/chart" uri="{C3380CC4-5D6E-409C-BE32-E72D297353CC}">
                <c16:uniqueId val="{00000019-1E14-4759-A6B5-84D00C270BBF}"/>
              </c:ext>
            </c:extLst>
          </c:dPt>
          <c:val>
            <c:numRef>
              <c:f>Processing!$D$39:$D$42</c:f>
              <c:numCache>
                <c:formatCode>0.00%</c:formatCode>
                <c:ptCount val="4"/>
                <c:pt idx="0">
                  <c:v>8.4185064935064946E-2</c:v>
                </c:pt>
                <c:pt idx="1">
                  <c:v>0.48075000000000001</c:v>
                </c:pt>
                <c:pt idx="2">
                  <c:v>0.18506493506493504</c:v>
                </c:pt>
                <c:pt idx="3">
                  <c:v>0.25</c:v>
                </c:pt>
              </c:numCache>
            </c:numRef>
          </c:val>
          <c:extLst>
            <c:ext xmlns:c16="http://schemas.microsoft.com/office/drawing/2014/chart" uri="{C3380CC4-5D6E-409C-BE32-E72D297353CC}">
              <c16:uniqueId val="{0000001A-1E14-4759-A6B5-84D00C270BBF}"/>
            </c:ext>
          </c:extLst>
        </c:ser>
        <c:ser>
          <c:idx val="3"/>
          <c:order val="3"/>
          <c:spPr>
            <a:noFill/>
            <a:ln>
              <a:noFill/>
            </a:ln>
          </c:spPr>
          <c:dPt>
            <c:idx val="0"/>
            <c:bubble3D val="0"/>
            <c:spPr>
              <a:noFill/>
              <a:ln w="19050">
                <a:noFill/>
              </a:ln>
              <a:effectLst/>
            </c:spPr>
            <c:extLst>
              <c:ext xmlns:c16="http://schemas.microsoft.com/office/drawing/2014/chart" uri="{C3380CC4-5D6E-409C-BE32-E72D297353CC}">
                <c16:uniqueId val="{0000001C-1E14-4759-A6B5-84D00C270BBF}"/>
              </c:ext>
            </c:extLst>
          </c:dPt>
          <c:dPt>
            <c:idx val="1"/>
            <c:bubble3D val="0"/>
            <c:spPr>
              <a:noFill/>
              <a:ln w="19050">
                <a:noFill/>
              </a:ln>
              <a:effectLst/>
            </c:spPr>
            <c:extLst>
              <c:ext xmlns:c16="http://schemas.microsoft.com/office/drawing/2014/chart" uri="{C3380CC4-5D6E-409C-BE32-E72D297353CC}">
                <c16:uniqueId val="{0000001E-1E14-4759-A6B5-84D00C270BBF}"/>
              </c:ext>
            </c:extLst>
          </c:dPt>
          <c:dPt>
            <c:idx val="2"/>
            <c:bubble3D val="0"/>
            <c:spPr>
              <a:noFill/>
              <a:ln w="19050">
                <a:noFill/>
              </a:ln>
              <a:effectLst/>
            </c:spPr>
            <c:extLst>
              <c:ext xmlns:c16="http://schemas.microsoft.com/office/drawing/2014/chart" uri="{C3380CC4-5D6E-409C-BE32-E72D297353CC}">
                <c16:uniqueId val="{00000020-1E14-4759-A6B5-84D00C270BBF}"/>
              </c:ext>
            </c:extLst>
          </c:dPt>
          <c:dPt>
            <c:idx val="3"/>
            <c:bubble3D val="0"/>
            <c:spPr>
              <a:noFill/>
              <a:ln w="19050">
                <a:noFill/>
              </a:ln>
              <a:effectLst/>
            </c:spPr>
            <c:extLst>
              <c:ext xmlns:c16="http://schemas.microsoft.com/office/drawing/2014/chart" uri="{C3380CC4-5D6E-409C-BE32-E72D297353CC}">
                <c16:uniqueId val="{00000022-1E14-4759-A6B5-84D00C270BBF}"/>
              </c:ext>
            </c:extLst>
          </c:dPt>
          <c:val>
            <c:numRef>
              <c:f>Processing!$E$39:$E$42</c:f>
              <c:numCache>
                <c:formatCode>0.00%</c:formatCode>
                <c:ptCount val="4"/>
                <c:pt idx="0">
                  <c:v>8.4185064935064946E-2</c:v>
                </c:pt>
                <c:pt idx="1">
                  <c:v>0.48075000000000001</c:v>
                </c:pt>
                <c:pt idx="2">
                  <c:v>0.18506493506493504</c:v>
                </c:pt>
                <c:pt idx="3">
                  <c:v>0.25</c:v>
                </c:pt>
              </c:numCache>
            </c:numRef>
          </c:val>
          <c:extLst>
            <c:ext xmlns:c16="http://schemas.microsoft.com/office/drawing/2014/chart" uri="{C3380CC4-5D6E-409C-BE32-E72D297353CC}">
              <c16:uniqueId val="{00000023-1E14-4759-A6B5-84D00C270BBF}"/>
            </c:ext>
          </c:extLst>
        </c:ser>
        <c:ser>
          <c:idx val="4"/>
          <c:order val="4"/>
          <c:dPt>
            <c:idx val="0"/>
            <c:bubble3D val="0"/>
            <c:spPr>
              <a:gradFill>
                <a:gsLst>
                  <a:gs pos="0">
                    <a:srgbClr val="476BEE"/>
                  </a:gs>
                  <a:gs pos="100000">
                    <a:srgbClr val="3A5CE2"/>
                  </a:gs>
                </a:gsLst>
                <a:lin ang="5400000" scaled="1"/>
              </a:gradFill>
              <a:effectLst>
                <a:outerShdw blurRad="50800" dist="38100" dir="10800000" algn="r" rotWithShape="0">
                  <a:prstClr val="black">
                    <a:alpha val="40000"/>
                  </a:prstClr>
                </a:outerShdw>
              </a:effectLst>
            </c:spPr>
            <c:extLst>
              <c:ext xmlns:c16="http://schemas.microsoft.com/office/drawing/2014/chart" uri="{C3380CC4-5D6E-409C-BE32-E72D297353CC}">
                <c16:uniqueId val="{00000025-1E14-4759-A6B5-84D00C270BBF}"/>
              </c:ext>
            </c:extLst>
          </c:dPt>
          <c:dPt>
            <c:idx val="1"/>
            <c:bubble3D val="0"/>
            <c:spPr>
              <a:solidFill>
                <a:srgbClr val="8199F3"/>
              </a:solidFill>
              <a:effectLst/>
            </c:spPr>
            <c:extLst>
              <c:ext xmlns:c16="http://schemas.microsoft.com/office/drawing/2014/chart" uri="{C3380CC4-5D6E-409C-BE32-E72D297353CC}">
                <c16:uniqueId val="{00000027-1E14-4759-A6B5-84D00C270BBF}"/>
              </c:ext>
            </c:extLst>
          </c:dPt>
          <c:dPt>
            <c:idx val="2"/>
            <c:bubble3D val="0"/>
            <c:spPr>
              <a:solidFill>
                <a:srgbClr val="CAD4FA">
                  <a:alpha val="20000"/>
                </a:srgbClr>
              </a:solidFill>
              <a:effectLst/>
            </c:spPr>
            <c:extLst>
              <c:ext xmlns:c16="http://schemas.microsoft.com/office/drawing/2014/chart" uri="{C3380CC4-5D6E-409C-BE32-E72D297353CC}">
                <c16:uniqueId val="{00000029-1E14-4759-A6B5-84D00C270BBF}"/>
              </c:ext>
            </c:extLst>
          </c:dPt>
          <c:dPt>
            <c:idx val="3"/>
            <c:bubble3D val="0"/>
            <c:spPr>
              <a:noFill/>
              <a:effectLst/>
            </c:spPr>
            <c:extLst>
              <c:ext xmlns:c16="http://schemas.microsoft.com/office/drawing/2014/chart" uri="{C3380CC4-5D6E-409C-BE32-E72D297353CC}">
                <c16:uniqueId val="{0000002B-1E14-4759-A6B5-84D00C270BBF}"/>
              </c:ext>
            </c:extLst>
          </c:dPt>
          <c:val>
            <c:numRef>
              <c:f>Processing!$F$39:$F$42</c:f>
              <c:numCache>
                <c:formatCode>0.00%</c:formatCode>
                <c:ptCount val="4"/>
                <c:pt idx="0">
                  <c:v>0.1336655844155844</c:v>
                </c:pt>
                <c:pt idx="1">
                  <c:v>0.49945129870129867</c:v>
                </c:pt>
                <c:pt idx="2">
                  <c:v>0.11688311688311692</c:v>
                </c:pt>
                <c:pt idx="3">
                  <c:v>0.25</c:v>
                </c:pt>
              </c:numCache>
            </c:numRef>
          </c:val>
          <c:extLst>
            <c:ext xmlns:c16="http://schemas.microsoft.com/office/drawing/2014/chart" uri="{C3380CC4-5D6E-409C-BE32-E72D297353CC}">
              <c16:uniqueId val="{0000002C-1E14-4759-A6B5-84D00C270BBF}"/>
            </c:ext>
          </c:extLst>
        </c:ser>
        <c:ser>
          <c:idx val="5"/>
          <c:order val="5"/>
          <c:spPr>
            <a:noFill/>
          </c:spPr>
          <c:dPt>
            <c:idx val="0"/>
            <c:bubble3D val="0"/>
            <c:spPr>
              <a:noFill/>
              <a:effectLst/>
            </c:spPr>
            <c:extLst>
              <c:ext xmlns:c16="http://schemas.microsoft.com/office/drawing/2014/chart" uri="{C3380CC4-5D6E-409C-BE32-E72D297353CC}">
                <c16:uniqueId val="{0000002E-1E14-4759-A6B5-84D00C270BBF}"/>
              </c:ext>
            </c:extLst>
          </c:dPt>
          <c:dPt>
            <c:idx val="1"/>
            <c:bubble3D val="0"/>
            <c:spPr>
              <a:noFill/>
              <a:effectLst/>
            </c:spPr>
            <c:extLst>
              <c:ext xmlns:c16="http://schemas.microsoft.com/office/drawing/2014/chart" uri="{C3380CC4-5D6E-409C-BE32-E72D297353CC}">
                <c16:uniqueId val="{00000030-1E14-4759-A6B5-84D00C270BBF}"/>
              </c:ext>
            </c:extLst>
          </c:dPt>
          <c:dPt>
            <c:idx val="2"/>
            <c:bubble3D val="0"/>
            <c:spPr>
              <a:noFill/>
              <a:effectLst/>
            </c:spPr>
            <c:extLst>
              <c:ext xmlns:c16="http://schemas.microsoft.com/office/drawing/2014/chart" uri="{C3380CC4-5D6E-409C-BE32-E72D297353CC}">
                <c16:uniqueId val="{00000032-1E14-4759-A6B5-84D00C270BBF}"/>
              </c:ext>
            </c:extLst>
          </c:dPt>
          <c:dPt>
            <c:idx val="3"/>
            <c:bubble3D val="0"/>
            <c:spPr>
              <a:noFill/>
              <a:effectLst/>
            </c:spPr>
            <c:extLst>
              <c:ext xmlns:c16="http://schemas.microsoft.com/office/drawing/2014/chart" uri="{C3380CC4-5D6E-409C-BE32-E72D297353CC}">
                <c16:uniqueId val="{00000034-1E14-4759-A6B5-84D00C270BBF}"/>
              </c:ext>
            </c:extLst>
          </c:dPt>
          <c:val>
            <c:numRef>
              <c:f>Processing!$G$39:$G$42</c:f>
              <c:numCache>
                <c:formatCode>0.00%</c:formatCode>
                <c:ptCount val="4"/>
                <c:pt idx="0">
                  <c:v>0.1336655844155844</c:v>
                </c:pt>
                <c:pt idx="1">
                  <c:v>0.49945129870129867</c:v>
                </c:pt>
                <c:pt idx="2">
                  <c:v>0.11688311688311692</c:v>
                </c:pt>
                <c:pt idx="3">
                  <c:v>0.25</c:v>
                </c:pt>
              </c:numCache>
            </c:numRef>
          </c:val>
          <c:extLst>
            <c:ext xmlns:c16="http://schemas.microsoft.com/office/drawing/2014/chart" uri="{C3380CC4-5D6E-409C-BE32-E72D297353CC}">
              <c16:uniqueId val="{00000035-1E14-4759-A6B5-84D00C270BBF}"/>
            </c:ext>
          </c:extLst>
        </c:ser>
        <c:ser>
          <c:idx val="6"/>
          <c:order val="6"/>
          <c:dPt>
            <c:idx val="0"/>
            <c:bubble3D val="0"/>
            <c:spPr>
              <a:gradFill>
                <a:gsLst>
                  <a:gs pos="0">
                    <a:srgbClr val="476BEE"/>
                  </a:gs>
                  <a:gs pos="100000">
                    <a:srgbClr val="3A5CE2"/>
                  </a:gs>
                </a:gsLst>
                <a:lin ang="5400000" scaled="1"/>
              </a:gradFill>
              <a:effectLst>
                <a:outerShdw blurRad="50800" dist="38100" dir="10800000" algn="r" rotWithShape="0">
                  <a:prstClr val="black">
                    <a:alpha val="40000"/>
                  </a:prstClr>
                </a:outerShdw>
              </a:effectLst>
            </c:spPr>
            <c:extLst>
              <c:ext xmlns:c16="http://schemas.microsoft.com/office/drawing/2014/chart" uri="{C3380CC4-5D6E-409C-BE32-E72D297353CC}">
                <c16:uniqueId val="{00000037-1E14-4759-A6B5-84D00C270BBF}"/>
              </c:ext>
            </c:extLst>
          </c:dPt>
          <c:dPt>
            <c:idx val="1"/>
            <c:bubble3D val="0"/>
            <c:spPr>
              <a:solidFill>
                <a:srgbClr val="8199F3"/>
              </a:solidFill>
              <a:effectLst/>
            </c:spPr>
            <c:extLst>
              <c:ext xmlns:c16="http://schemas.microsoft.com/office/drawing/2014/chart" uri="{C3380CC4-5D6E-409C-BE32-E72D297353CC}">
                <c16:uniqueId val="{00000039-1E14-4759-A6B5-84D00C270BBF}"/>
              </c:ext>
            </c:extLst>
          </c:dPt>
          <c:dPt>
            <c:idx val="2"/>
            <c:bubble3D val="0"/>
            <c:spPr>
              <a:solidFill>
                <a:srgbClr val="DABEF7">
                  <a:alpha val="20000"/>
                </a:srgbClr>
              </a:solidFill>
              <a:effectLst/>
            </c:spPr>
            <c:extLst>
              <c:ext xmlns:c16="http://schemas.microsoft.com/office/drawing/2014/chart" uri="{C3380CC4-5D6E-409C-BE32-E72D297353CC}">
                <c16:uniqueId val="{0000003B-1E14-4759-A6B5-84D00C270BBF}"/>
              </c:ext>
            </c:extLst>
          </c:dPt>
          <c:dPt>
            <c:idx val="3"/>
            <c:bubble3D val="0"/>
            <c:spPr>
              <a:noFill/>
              <a:effectLst/>
            </c:spPr>
            <c:extLst>
              <c:ext xmlns:c16="http://schemas.microsoft.com/office/drawing/2014/chart" uri="{C3380CC4-5D6E-409C-BE32-E72D297353CC}">
                <c16:uniqueId val="{0000003D-1E14-4759-A6B5-84D00C270BBF}"/>
              </c:ext>
            </c:extLst>
          </c:dPt>
          <c:val>
            <c:numRef>
              <c:f>Processing!$H$39:$H$42</c:f>
              <c:numCache>
                <c:formatCode>0.00%</c:formatCode>
                <c:ptCount val="4"/>
                <c:pt idx="0">
                  <c:v>0.34835064935064936</c:v>
                </c:pt>
                <c:pt idx="1">
                  <c:v>0.40164935064935064</c:v>
                </c:pt>
                <c:pt idx="2">
                  <c:v>0</c:v>
                </c:pt>
                <c:pt idx="3">
                  <c:v>0.25</c:v>
                </c:pt>
              </c:numCache>
            </c:numRef>
          </c:val>
          <c:extLst>
            <c:ext xmlns:c16="http://schemas.microsoft.com/office/drawing/2014/chart" uri="{C3380CC4-5D6E-409C-BE32-E72D297353CC}">
              <c16:uniqueId val="{0000003E-1E14-4759-A6B5-84D00C270BBF}"/>
            </c:ext>
          </c:extLst>
        </c:ser>
        <c:dLbls>
          <c:showLegendKey val="0"/>
          <c:showVal val="0"/>
          <c:showCatName val="0"/>
          <c:showSerName val="0"/>
          <c:showPercent val="0"/>
          <c:showBubbleSize val="0"/>
          <c:showLeaderLines val="1"/>
        </c:dLbls>
        <c:firstSliceAng val="0"/>
        <c:holeSize val="5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Processing!$M$3</c:f>
          <c:strCache>
            <c:ptCount val="1"/>
            <c:pt idx="0">
              <c:v>Ratio Income</c:v>
            </c:pt>
          </c:strCache>
        </c:strRef>
      </c:tx>
      <c:layout>
        <c:manualLayout>
          <c:xMode val="edge"/>
          <c:yMode val="edge"/>
          <c:x val="0.23678863058784316"/>
          <c:y val="9.4246031746031744E-2"/>
        </c:manualLayout>
      </c:layout>
      <c:overlay val="0"/>
      <c:txPr>
        <a:bodyPr/>
        <a:lstStyle/>
        <a:p>
          <a:pPr>
            <a:defRPr sz="1400" b="0">
              <a:solidFill>
                <a:schemeClr val="tx2">
                  <a:lumMod val="25000"/>
                  <a:lumOff val="75000"/>
                </a:schemeClr>
              </a:solidFill>
            </a:defRPr>
          </a:pPr>
          <a:endParaRPr lang="ru-RU"/>
        </a:p>
      </c:txPr>
    </c:title>
    <c:autoTitleDeleted val="0"/>
    <c:plotArea>
      <c:layout/>
      <c:doughnutChart>
        <c:varyColors val="1"/>
        <c:ser>
          <c:idx val="0"/>
          <c:order val="0"/>
          <c:spPr>
            <a:ln>
              <a:noFill/>
            </a:ln>
            <a:effectLst>
              <a:outerShdw blurRad="190500" dist="190500" dir="8100000" algn="tr" rotWithShape="0">
                <a:prstClr val="black">
                  <a:alpha val="50000"/>
                </a:prstClr>
              </a:outerShdw>
            </a:effectLst>
          </c:spPr>
          <c:dPt>
            <c:idx val="0"/>
            <c:bubble3D val="0"/>
            <c:spPr>
              <a:gradFill>
                <a:gsLst>
                  <a:gs pos="78000">
                    <a:srgbClr val="4A59E4"/>
                  </a:gs>
                  <a:gs pos="9000">
                    <a:srgbClr val="808AEC"/>
                  </a:gs>
                </a:gsLst>
                <a:lin ang="5400000" scaled="0"/>
              </a:gradFill>
              <a:ln w="19050">
                <a:noFill/>
              </a:ln>
              <a:effectLst>
                <a:outerShdw blurRad="190500" dist="190500" dir="8100000" algn="tr" rotWithShape="0">
                  <a:prstClr val="black">
                    <a:alpha val="50000"/>
                  </a:prstClr>
                </a:outerShdw>
              </a:effectLst>
            </c:spPr>
            <c:extLst>
              <c:ext xmlns:c16="http://schemas.microsoft.com/office/drawing/2014/chart" uri="{C3380CC4-5D6E-409C-BE32-E72D297353CC}">
                <c16:uniqueId val="{00000001-B21A-45F2-ADEA-BBE36157400A}"/>
              </c:ext>
            </c:extLst>
          </c:dPt>
          <c:dPt>
            <c:idx val="1"/>
            <c:bubble3D val="0"/>
            <c:spPr>
              <a:gradFill>
                <a:gsLst>
                  <a:gs pos="0">
                    <a:srgbClr val="FF00FF">
                      <a:alpha val="10000"/>
                    </a:srgbClr>
                  </a:gs>
                  <a:gs pos="88000">
                    <a:srgbClr val="FF00FF">
                      <a:alpha val="50000"/>
                    </a:srgbClr>
                  </a:gs>
                </a:gsLst>
                <a:lin ang="5400000" scaled="0"/>
              </a:gradFill>
              <a:ln w="19050">
                <a:noFill/>
              </a:ln>
              <a:effectLst>
                <a:outerShdw blurRad="190500" dist="190500" dir="8100000" algn="tr" rotWithShape="0">
                  <a:prstClr val="black">
                    <a:alpha val="50000"/>
                  </a:prstClr>
                </a:outerShdw>
              </a:effectLst>
            </c:spPr>
            <c:extLst>
              <c:ext xmlns:c16="http://schemas.microsoft.com/office/drawing/2014/chart" uri="{C3380CC4-5D6E-409C-BE32-E72D297353CC}">
                <c16:uniqueId val="{00000003-B21A-45F2-ADEA-BBE36157400A}"/>
              </c:ext>
            </c:extLst>
          </c:dPt>
          <c:val>
            <c:numRef>
              <c:f>Processing!$M$2:$N$2</c:f>
              <c:numCache>
                <c:formatCode>0%</c:formatCode>
                <c:ptCount val="2"/>
                <c:pt idx="0">
                  <c:v>0.56579296909590016</c:v>
                </c:pt>
                <c:pt idx="1">
                  <c:v>0.43420703090409984</c:v>
                </c:pt>
              </c:numCache>
            </c:numRef>
          </c:val>
          <c:extLst>
            <c:ext xmlns:c16="http://schemas.microsoft.com/office/drawing/2014/chart" uri="{C3380CC4-5D6E-409C-BE32-E72D297353CC}">
              <c16:uniqueId val="{00000004-B21A-45F2-ADEA-BBE36157400A}"/>
            </c:ext>
          </c:extLst>
        </c:ser>
        <c:dLbls>
          <c:showLegendKey val="0"/>
          <c:showVal val="0"/>
          <c:showCatName val="0"/>
          <c:showSerName val="0"/>
          <c:showPercent val="0"/>
          <c:showBubbleSize val="0"/>
          <c:showLeaderLines val="1"/>
        </c:dLbls>
        <c:firstSliceAng val="0"/>
        <c:holeSize val="68"/>
      </c:doughnutChart>
      <c:scatterChart>
        <c:scatterStyle val="lineMarker"/>
        <c:varyColors val="0"/>
        <c:ser>
          <c:idx val="1"/>
          <c:order val="1"/>
          <c:tx>
            <c:v>XY</c:v>
          </c:tx>
          <c:spPr>
            <a:ln w="25400" cap="rnd">
              <a:noFill/>
              <a:round/>
            </a:ln>
            <a:effectLst/>
          </c:spPr>
          <c:marker>
            <c:symbol val="circle"/>
            <c:size val="15"/>
            <c:spPr>
              <a:solidFill>
                <a:schemeClr val="accent2"/>
              </a:solidFill>
              <a:ln w="9525">
                <a:solidFill>
                  <a:schemeClr val="accent2"/>
                </a:solidFill>
              </a:ln>
              <a:effectLst/>
            </c:spPr>
          </c:marker>
          <c:dPt>
            <c:idx val="0"/>
            <c:marker>
              <c:symbol val="circle"/>
              <c:size val="17"/>
              <c:spPr>
                <a:solidFill>
                  <a:srgbClr val="808AEC"/>
                </a:solidFill>
                <a:ln w="9525">
                  <a:noFill/>
                </a:ln>
                <a:effectLst>
                  <a:outerShdw blurRad="50800" dist="50800" dir="10800000" algn="r" rotWithShape="0">
                    <a:prstClr val="black">
                      <a:alpha val="40000"/>
                    </a:prstClr>
                  </a:outerShdw>
                </a:effectLst>
              </c:spPr>
            </c:marker>
            <c:bubble3D val="0"/>
            <c:spPr>
              <a:ln w="25400" cap="rnd">
                <a:noFill/>
                <a:round/>
              </a:ln>
              <a:effectLst>
                <a:outerShdw blurRad="50800" dist="50800" dir="10800000" algn="r" rotWithShape="0">
                  <a:prstClr val="black">
                    <a:alpha val="40000"/>
                  </a:prstClr>
                </a:outerShdw>
              </a:effectLst>
            </c:spPr>
            <c:extLst>
              <c:ext xmlns:c16="http://schemas.microsoft.com/office/drawing/2014/chart" uri="{C3380CC4-5D6E-409C-BE32-E72D297353CC}">
                <c16:uniqueId val="{00000006-B21A-45F2-ADEA-BBE36157400A}"/>
              </c:ext>
            </c:extLst>
          </c:dPt>
          <c:dPt>
            <c:idx val="1"/>
            <c:marker>
              <c:symbol val="circle"/>
              <c:size val="17"/>
              <c:spPr>
                <a:solidFill>
                  <a:srgbClr val="4A59E4"/>
                </a:solidFill>
                <a:ln w="19050">
                  <a:solidFill>
                    <a:schemeClr val="bg1"/>
                  </a:solidFill>
                </a:ln>
                <a:effectLst>
                  <a:outerShdw blurRad="50800" dist="38100" dir="10800000" algn="r" rotWithShape="0">
                    <a:prstClr val="black">
                      <a:alpha val="40000"/>
                    </a:prstClr>
                  </a:outerShdw>
                </a:effectLst>
              </c:spPr>
            </c:marker>
            <c:bubble3D val="0"/>
            <c:spPr>
              <a:ln w="25400" cap="rnd">
                <a:noFill/>
                <a:round/>
              </a:ln>
              <a:effectLst>
                <a:outerShdw blurRad="50800" dist="38100" dir="10800000" algn="r" rotWithShape="0">
                  <a:prstClr val="black">
                    <a:alpha val="40000"/>
                  </a:prstClr>
                </a:outerShdw>
              </a:effectLst>
            </c:spPr>
            <c:extLst>
              <c:ext xmlns:c16="http://schemas.microsoft.com/office/drawing/2014/chart" uri="{C3380CC4-5D6E-409C-BE32-E72D297353CC}">
                <c16:uniqueId val="{00000008-B21A-45F2-ADEA-BBE36157400A}"/>
              </c:ext>
            </c:extLst>
          </c:dPt>
          <c:xVal>
            <c:numRef>
              <c:f>Processing!$O$2:$O$3</c:f>
              <c:numCache>
                <c:formatCode>General</c:formatCode>
                <c:ptCount val="2"/>
                <c:pt idx="0">
                  <c:v>0</c:v>
                </c:pt>
                <c:pt idx="1">
                  <c:v>-0.40171553706236152</c:v>
                </c:pt>
              </c:numCache>
            </c:numRef>
          </c:xVal>
          <c:yVal>
            <c:numRef>
              <c:f>Processing!$P$2:$P$3</c:f>
              <c:numCache>
                <c:formatCode>General</c:formatCode>
                <c:ptCount val="2"/>
                <c:pt idx="0">
                  <c:v>1</c:v>
                </c:pt>
                <c:pt idx="1">
                  <c:v>-0.91576450427099343</c:v>
                </c:pt>
              </c:numCache>
            </c:numRef>
          </c:yVal>
          <c:smooth val="0"/>
          <c:extLst>
            <c:ext xmlns:c16="http://schemas.microsoft.com/office/drawing/2014/chart" uri="{C3380CC4-5D6E-409C-BE32-E72D297353CC}">
              <c16:uniqueId val="{00000009-B21A-45F2-ADEA-BBE36157400A}"/>
            </c:ext>
          </c:extLst>
        </c:ser>
        <c:dLbls>
          <c:showLegendKey val="0"/>
          <c:showVal val="0"/>
          <c:showCatName val="0"/>
          <c:showSerName val="0"/>
          <c:showPercent val="0"/>
          <c:showBubbleSize val="0"/>
        </c:dLbls>
        <c:axId val="1414053664"/>
        <c:axId val="1414077184"/>
      </c:scatterChart>
      <c:valAx>
        <c:axId val="1414053664"/>
        <c:scaling>
          <c:orientation val="minMax"/>
          <c:max val="1.2"/>
          <c:min val="-1.2"/>
        </c:scaling>
        <c:delete val="1"/>
        <c:axPos val="b"/>
        <c:numFmt formatCode="General" sourceLinked="1"/>
        <c:majorTickMark val="out"/>
        <c:minorTickMark val="none"/>
        <c:tickLblPos val="nextTo"/>
        <c:crossAx val="1414077184"/>
        <c:crosses val="autoZero"/>
        <c:crossBetween val="midCat"/>
      </c:valAx>
      <c:valAx>
        <c:axId val="1414077184"/>
        <c:scaling>
          <c:orientation val="minMax"/>
          <c:max val="1.2"/>
          <c:min val="-1.2"/>
        </c:scaling>
        <c:delete val="1"/>
        <c:axPos val="l"/>
        <c:numFmt formatCode="General" sourceLinked="1"/>
        <c:majorTickMark val="out"/>
        <c:minorTickMark val="none"/>
        <c:tickLblPos val="nextTo"/>
        <c:crossAx val="1414053664"/>
        <c:crosses val="autoZero"/>
        <c:crossBetween val="midCat"/>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23882481565927"/>
          <c:y val="0.20490141690565486"/>
          <c:w val="0.44007792272372043"/>
          <c:h val="0.73346314977596971"/>
        </c:manualLayout>
      </c:layout>
      <c:doughnutChart>
        <c:varyColors val="1"/>
        <c:ser>
          <c:idx val="0"/>
          <c:order val="0"/>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01-57AE-4011-BAB8-DD6BDB3D8A1C}"/>
              </c:ext>
            </c:extLst>
          </c:dPt>
          <c:dPt>
            <c:idx val="1"/>
            <c:bubble3D val="0"/>
            <c:spPr>
              <a:gradFill>
                <a:gsLst>
                  <a:gs pos="0">
                    <a:srgbClr val="0070B1"/>
                  </a:gs>
                  <a:gs pos="100000">
                    <a:srgbClr val="00B7D2"/>
                  </a:gs>
                </a:gsLst>
                <a:lin ang="0" scaled="0"/>
              </a:gradFill>
              <a:ln w="19050">
                <a:noFill/>
              </a:ln>
              <a:effectLst/>
            </c:spPr>
            <c:extLst>
              <c:ext xmlns:c16="http://schemas.microsoft.com/office/drawing/2014/chart" uri="{C3380CC4-5D6E-409C-BE32-E72D297353CC}">
                <c16:uniqueId val="{00000003-57AE-4011-BAB8-DD6BDB3D8A1C}"/>
              </c:ext>
            </c:extLst>
          </c:dPt>
          <c:dPt>
            <c:idx val="2"/>
            <c:bubble3D val="0"/>
            <c:spPr>
              <a:gradFill>
                <a:gsLst>
                  <a:gs pos="0">
                    <a:srgbClr val="476BEE"/>
                  </a:gs>
                  <a:gs pos="100000">
                    <a:srgbClr val="3A5CE2"/>
                  </a:gs>
                </a:gsLst>
                <a:lin ang="5400000" scaled="1"/>
              </a:gradFill>
              <a:ln w="19050">
                <a:noFill/>
              </a:ln>
              <a:effectLst/>
            </c:spPr>
            <c:extLst>
              <c:ext xmlns:c16="http://schemas.microsoft.com/office/drawing/2014/chart" uri="{C3380CC4-5D6E-409C-BE32-E72D297353CC}">
                <c16:uniqueId val="{00000005-57AE-4011-BAB8-DD6BDB3D8A1C}"/>
              </c:ext>
            </c:extLst>
          </c:dPt>
          <c:dPt>
            <c:idx val="3"/>
            <c:bubble3D val="0"/>
            <c:spPr>
              <a:gradFill>
                <a:gsLst>
                  <a:gs pos="0">
                    <a:srgbClr val="34349E"/>
                  </a:gs>
                  <a:gs pos="100000">
                    <a:srgbClr val="212469"/>
                  </a:gs>
                </a:gsLst>
                <a:lin ang="5400000" scaled="1"/>
              </a:gradFill>
              <a:ln w="19050">
                <a:noFill/>
              </a:ln>
              <a:effectLst/>
            </c:spPr>
            <c:extLst>
              <c:ext xmlns:c16="http://schemas.microsoft.com/office/drawing/2014/chart" uri="{C3380CC4-5D6E-409C-BE32-E72D297353CC}">
                <c16:uniqueId val="{00000007-57AE-4011-BAB8-DD6BDB3D8A1C}"/>
              </c:ext>
            </c:extLst>
          </c:dPt>
          <c:dPt>
            <c:idx val="4"/>
            <c:bubble3D val="0"/>
            <c:spPr>
              <a:gradFill>
                <a:gsLst>
                  <a:gs pos="43000">
                    <a:srgbClr val="8701D9"/>
                  </a:gs>
                  <a:gs pos="100000">
                    <a:srgbClr val="AD27FE"/>
                  </a:gs>
                </a:gsLst>
                <a:path path="circle">
                  <a:fillToRect t="100000" r="100000"/>
                </a:path>
              </a:gradFill>
              <a:ln w="19050">
                <a:noFill/>
              </a:ln>
              <a:effectLst>
                <a:outerShdw blurRad="50800" dist="38100" algn="l" rotWithShape="0">
                  <a:prstClr val="black">
                    <a:alpha val="40000"/>
                  </a:prstClr>
                </a:outerShdw>
              </a:effectLst>
            </c:spPr>
            <c:extLst>
              <c:ext xmlns:c16="http://schemas.microsoft.com/office/drawing/2014/chart" uri="{C3380CC4-5D6E-409C-BE32-E72D297353CC}">
                <c16:uniqueId val="{00000009-57AE-4011-BAB8-DD6BDB3D8A1C}"/>
              </c:ext>
            </c:extLst>
          </c:dPt>
          <c:dPt>
            <c:idx val="5"/>
            <c:bubble3D val="0"/>
            <c:spPr>
              <a:noFill/>
              <a:ln w="19050">
                <a:noFill/>
              </a:ln>
              <a:effectLst/>
            </c:spPr>
            <c:extLst>
              <c:ext xmlns:c16="http://schemas.microsoft.com/office/drawing/2014/chart" uri="{C3380CC4-5D6E-409C-BE32-E72D297353CC}">
                <c16:uniqueId val="{0000000B-57AE-4011-BAB8-DD6BDB3D8A1C}"/>
              </c:ext>
            </c:extLst>
          </c:dPt>
          <c:cat>
            <c:strRef>
              <c:f>Processing!$L$23:$L$27</c:f>
              <c:strCache>
                <c:ptCount val="5"/>
                <c:pt idx="0">
                  <c:v>Business</c:v>
                </c:pt>
                <c:pt idx="1">
                  <c:v>Securities</c:v>
                </c:pt>
                <c:pt idx="2">
                  <c:v>Gold</c:v>
                </c:pt>
                <c:pt idx="3">
                  <c:v>Rent</c:v>
                </c:pt>
                <c:pt idx="4">
                  <c:v>Crypto</c:v>
                </c:pt>
              </c:strCache>
            </c:strRef>
          </c:cat>
          <c:val>
            <c:numRef>
              <c:f>Processing!$G$23:$G$28</c:f>
              <c:numCache>
                <c:formatCode>0%</c:formatCode>
                <c:ptCount val="6"/>
                <c:pt idx="0">
                  <c:v>0.30180366410022175</c:v>
                </c:pt>
                <c:pt idx="1">
                  <c:v>0.19746608340270325</c:v>
                </c:pt>
                <c:pt idx="2">
                  <c:v>0.16037010721024028</c:v>
                </c:pt>
                <c:pt idx="3">
                  <c:v>0.15684540077810796</c:v>
                </c:pt>
                <c:pt idx="4">
                  <c:v>0.18351474450872682</c:v>
                </c:pt>
                <c:pt idx="5">
                  <c:v>0.99999999999999989</c:v>
                </c:pt>
              </c:numCache>
            </c:numRef>
          </c:val>
          <c:extLst>
            <c:ext xmlns:c16="http://schemas.microsoft.com/office/drawing/2014/chart" uri="{C3380CC4-5D6E-409C-BE32-E72D297353CC}">
              <c16:uniqueId val="{0000000C-57AE-4011-BAB8-DD6BDB3D8A1C}"/>
            </c:ext>
          </c:extLst>
        </c:ser>
        <c:ser>
          <c:idx val="1"/>
          <c:order val="1"/>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0E-57AE-4011-BAB8-DD6BDB3D8A1C}"/>
              </c:ext>
            </c:extLst>
          </c:dPt>
          <c:dPt>
            <c:idx val="1"/>
            <c:bubble3D val="0"/>
            <c:spPr>
              <a:gradFill>
                <a:gsLst>
                  <a:gs pos="0">
                    <a:srgbClr val="0070B1"/>
                  </a:gs>
                  <a:gs pos="100000">
                    <a:srgbClr val="00B7D2"/>
                  </a:gs>
                </a:gsLst>
                <a:lin ang="0" scaled="0"/>
              </a:gradFill>
              <a:ln w="19050">
                <a:noFill/>
              </a:ln>
              <a:effectLst/>
            </c:spPr>
            <c:extLst>
              <c:ext xmlns:c16="http://schemas.microsoft.com/office/drawing/2014/chart" uri="{C3380CC4-5D6E-409C-BE32-E72D297353CC}">
                <c16:uniqueId val="{00000010-57AE-4011-BAB8-DD6BDB3D8A1C}"/>
              </c:ext>
            </c:extLst>
          </c:dPt>
          <c:dPt>
            <c:idx val="2"/>
            <c:bubble3D val="0"/>
            <c:spPr>
              <a:gradFill>
                <a:gsLst>
                  <a:gs pos="0">
                    <a:srgbClr val="476BEE"/>
                  </a:gs>
                  <a:gs pos="100000">
                    <a:srgbClr val="3A5CE2"/>
                  </a:gs>
                </a:gsLst>
                <a:lin ang="5400000" scaled="1"/>
              </a:gradFill>
              <a:ln w="19050">
                <a:noFill/>
              </a:ln>
              <a:effectLst/>
            </c:spPr>
            <c:extLst>
              <c:ext xmlns:c16="http://schemas.microsoft.com/office/drawing/2014/chart" uri="{C3380CC4-5D6E-409C-BE32-E72D297353CC}">
                <c16:uniqueId val="{00000012-57AE-4011-BAB8-DD6BDB3D8A1C}"/>
              </c:ext>
            </c:extLst>
          </c:dPt>
          <c:dPt>
            <c:idx val="3"/>
            <c:bubble3D val="0"/>
            <c:spPr>
              <a:gradFill>
                <a:gsLst>
                  <a:gs pos="0">
                    <a:srgbClr val="34349E"/>
                  </a:gs>
                  <a:gs pos="100000">
                    <a:srgbClr val="212469"/>
                  </a:gs>
                </a:gsLst>
                <a:lin ang="5400000" scaled="1"/>
              </a:gradFill>
              <a:ln w="19050">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14-57AE-4011-BAB8-DD6BDB3D8A1C}"/>
              </c:ext>
            </c:extLst>
          </c:dPt>
          <c:dPt>
            <c:idx val="4"/>
            <c:bubble3D val="0"/>
            <c:spPr>
              <a:noFill/>
              <a:ln w="19050">
                <a:noFill/>
              </a:ln>
              <a:effectLst/>
            </c:spPr>
            <c:extLst>
              <c:ext xmlns:c16="http://schemas.microsoft.com/office/drawing/2014/chart" uri="{C3380CC4-5D6E-409C-BE32-E72D297353CC}">
                <c16:uniqueId val="{00000016-57AE-4011-BAB8-DD6BDB3D8A1C}"/>
              </c:ext>
            </c:extLst>
          </c:dPt>
          <c:dPt>
            <c:idx val="5"/>
            <c:bubble3D val="0"/>
            <c:spPr>
              <a:noFill/>
              <a:ln w="19050">
                <a:noFill/>
              </a:ln>
              <a:effectLst/>
            </c:spPr>
            <c:extLst>
              <c:ext xmlns:c16="http://schemas.microsoft.com/office/drawing/2014/chart" uri="{C3380CC4-5D6E-409C-BE32-E72D297353CC}">
                <c16:uniqueId val="{00000018-57AE-4011-BAB8-DD6BDB3D8A1C}"/>
              </c:ext>
            </c:extLst>
          </c:dPt>
          <c:cat>
            <c:strRef>
              <c:f>Processing!$L$23:$L$27</c:f>
              <c:strCache>
                <c:ptCount val="5"/>
                <c:pt idx="0">
                  <c:v>Business</c:v>
                </c:pt>
                <c:pt idx="1">
                  <c:v>Securities</c:v>
                </c:pt>
                <c:pt idx="2">
                  <c:v>Gold</c:v>
                </c:pt>
                <c:pt idx="3">
                  <c:v>Rent</c:v>
                </c:pt>
                <c:pt idx="4">
                  <c:v>Crypto</c:v>
                </c:pt>
              </c:strCache>
            </c:strRef>
          </c:cat>
          <c:val>
            <c:numRef>
              <c:f>Processing!$H$23:$H$28</c:f>
              <c:numCache>
                <c:formatCode>0%</c:formatCode>
                <c:ptCount val="6"/>
                <c:pt idx="0">
                  <c:v>0.30180366410022175</c:v>
                </c:pt>
                <c:pt idx="1">
                  <c:v>0.19746608340270325</c:v>
                </c:pt>
                <c:pt idx="2">
                  <c:v>0.16037010721024028</c:v>
                </c:pt>
                <c:pt idx="3">
                  <c:v>0.15684540077810796</c:v>
                </c:pt>
                <c:pt idx="4">
                  <c:v>0.18351474450872682</c:v>
                </c:pt>
                <c:pt idx="5">
                  <c:v>0.99999999999999989</c:v>
                </c:pt>
              </c:numCache>
            </c:numRef>
          </c:val>
          <c:extLst>
            <c:ext xmlns:c16="http://schemas.microsoft.com/office/drawing/2014/chart" uri="{C3380CC4-5D6E-409C-BE32-E72D297353CC}">
              <c16:uniqueId val="{00000019-57AE-4011-BAB8-DD6BDB3D8A1C}"/>
            </c:ext>
          </c:extLst>
        </c:ser>
        <c:ser>
          <c:idx val="2"/>
          <c:order val="2"/>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1B-57AE-4011-BAB8-DD6BDB3D8A1C}"/>
              </c:ext>
            </c:extLst>
          </c:dPt>
          <c:dPt>
            <c:idx val="1"/>
            <c:bubble3D val="0"/>
            <c:spPr>
              <a:gradFill>
                <a:gsLst>
                  <a:gs pos="0">
                    <a:srgbClr val="0070B1"/>
                  </a:gs>
                  <a:gs pos="100000">
                    <a:srgbClr val="00B7D2"/>
                  </a:gs>
                </a:gsLst>
                <a:lin ang="0" scaled="0"/>
              </a:gradFill>
              <a:ln w="19050">
                <a:noFill/>
              </a:ln>
              <a:effectLst/>
            </c:spPr>
            <c:extLst>
              <c:ext xmlns:c16="http://schemas.microsoft.com/office/drawing/2014/chart" uri="{C3380CC4-5D6E-409C-BE32-E72D297353CC}">
                <c16:uniqueId val="{0000001D-57AE-4011-BAB8-DD6BDB3D8A1C}"/>
              </c:ext>
            </c:extLst>
          </c:dPt>
          <c:dPt>
            <c:idx val="2"/>
            <c:bubble3D val="0"/>
            <c:spPr>
              <a:gradFill>
                <a:gsLst>
                  <a:gs pos="0">
                    <a:srgbClr val="476BEE"/>
                  </a:gs>
                  <a:gs pos="100000">
                    <a:srgbClr val="3A5CE2"/>
                  </a:gs>
                </a:gsLst>
                <a:lin ang="5400000" scaled="1"/>
              </a:gradFill>
              <a:ln w="19050">
                <a:noFill/>
              </a:ln>
              <a:effectLst>
                <a:outerShdw blurRad="50800" dist="38100" dir="16200000" rotWithShape="0">
                  <a:prstClr val="black">
                    <a:alpha val="40000"/>
                  </a:prstClr>
                </a:outerShdw>
              </a:effectLst>
            </c:spPr>
            <c:extLst>
              <c:ext xmlns:c16="http://schemas.microsoft.com/office/drawing/2014/chart" uri="{C3380CC4-5D6E-409C-BE32-E72D297353CC}">
                <c16:uniqueId val="{0000001F-57AE-4011-BAB8-DD6BDB3D8A1C}"/>
              </c:ext>
            </c:extLst>
          </c:dPt>
          <c:dPt>
            <c:idx val="3"/>
            <c:bubble3D val="0"/>
            <c:spPr>
              <a:noFill/>
              <a:ln w="19050">
                <a:noFill/>
              </a:ln>
              <a:effectLst/>
            </c:spPr>
            <c:extLst>
              <c:ext xmlns:c16="http://schemas.microsoft.com/office/drawing/2014/chart" uri="{C3380CC4-5D6E-409C-BE32-E72D297353CC}">
                <c16:uniqueId val="{00000021-57AE-4011-BAB8-DD6BDB3D8A1C}"/>
              </c:ext>
            </c:extLst>
          </c:dPt>
          <c:dPt>
            <c:idx val="4"/>
            <c:bubble3D val="0"/>
            <c:spPr>
              <a:noFill/>
              <a:ln w="19050">
                <a:noFill/>
              </a:ln>
              <a:effectLst/>
            </c:spPr>
            <c:extLst>
              <c:ext xmlns:c16="http://schemas.microsoft.com/office/drawing/2014/chart" uri="{C3380CC4-5D6E-409C-BE32-E72D297353CC}">
                <c16:uniqueId val="{00000023-57AE-4011-BAB8-DD6BDB3D8A1C}"/>
              </c:ext>
            </c:extLst>
          </c:dPt>
          <c:dPt>
            <c:idx val="5"/>
            <c:bubble3D val="0"/>
            <c:spPr>
              <a:noFill/>
              <a:ln w="19050">
                <a:noFill/>
              </a:ln>
              <a:effectLst/>
            </c:spPr>
            <c:extLst>
              <c:ext xmlns:c16="http://schemas.microsoft.com/office/drawing/2014/chart" uri="{C3380CC4-5D6E-409C-BE32-E72D297353CC}">
                <c16:uniqueId val="{00000025-57AE-4011-BAB8-DD6BDB3D8A1C}"/>
              </c:ext>
            </c:extLst>
          </c:dPt>
          <c:cat>
            <c:strRef>
              <c:f>Processing!$L$23:$L$27</c:f>
              <c:strCache>
                <c:ptCount val="5"/>
                <c:pt idx="0">
                  <c:v>Business</c:v>
                </c:pt>
                <c:pt idx="1">
                  <c:v>Securities</c:v>
                </c:pt>
                <c:pt idx="2">
                  <c:v>Gold</c:v>
                </c:pt>
                <c:pt idx="3">
                  <c:v>Rent</c:v>
                </c:pt>
                <c:pt idx="4">
                  <c:v>Crypto</c:v>
                </c:pt>
              </c:strCache>
            </c:strRef>
          </c:cat>
          <c:val>
            <c:numRef>
              <c:f>Processing!$I$23:$I$28</c:f>
              <c:numCache>
                <c:formatCode>0%</c:formatCode>
                <c:ptCount val="6"/>
                <c:pt idx="0">
                  <c:v>0.30180366410022175</c:v>
                </c:pt>
                <c:pt idx="1">
                  <c:v>0.19746608340270325</c:v>
                </c:pt>
                <c:pt idx="2">
                  <c:v>0.16037010721024028</c:v>
                </c:pt>
                <c:pt idx="3">
                  <c:v>0.15684540077810796</c:v>
                </c:pt>
                <c:pt idx="4">
                  <c:v>0.18351474450872682</c:v>
                </c:pt>
                <c:pt idx="5">
                  <c:v>0.99999999999999989</c:v>
                </c:pt>
              </c:numCache>
            </c:numRef>
          </c:val>
          <c:extLst>
            <c:ext xmlns:c16="http://schemas.microsoft.com/office/drawing/2014/chart" uri="{C3380CC4-5D6E-409C-BE32-E72D297353CC}">
              <c16:uniqueId val="{00000026-57AE-4011-BAB8-DD6BDB3D8A1C}"/>
            </c:ext>
          </c:extLst>
        </c:ser>
        <c:ser>
          <c:idx val="3"/>
          <c:order val="3"/>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28-57AE-4011-BAB8-DD6BDB3D8A1C}"/>
              </c:ext>
            </c:extLst>
          </c:dPt>
          <c:dPt>
            <c:idx val="1"/>
            <c:bubble3D val="0"/>
            <c:spPr>
              <a:gradFill>
                <a:gsLst>
                  <a:gs pos="0">
                    <a:srgbClr val="0070B1"/>
                  </a:gs>
                  <a:gs pos="100000">
                    <a:srgbClr val="00B7D2"/>
                  </a:gs>
                </a:gsLst>
                <a:lin ang="0" scaled="0"/>
              </a:gradFill>
              <a:ln w="19050">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2A-57AE-4011-BAB8-DD6BDB3D8A1C}"/>
              </c:ext>
            </c:extLst>
          </c:dPt>
          <c:dPt>
            <c:idx val="2"/>
            <c:bubble3D val="0"/>
            <c:spPr>
              <a:noFill/>
              <a:ln w="19050">
                <a:noFill/>
              </a:ln>
              <a:effectLst/>
            </c:spPr>
            <c:extLst>
              <c:ext xmlns:c16="http://schemas.microsoft.com/office/drawing/2014/chart" uri="{C3380CC4-5D6E-409C-BE32-E72D297353CC}">
                <c16:uniqueId val="{0000002C-57AE-4011-BAB8-DD6BDB3D8A1C}"/>
              </c:ext>
            </c:extLst>
          </c:dPt>
          <c:dPt>
            <c:idx val="3"/>
            <c:bubble3D val="0"/>
            <c:spPr>
              <a:noFill/>
              <a:ln w="19050">
                <a:noFill/>
              </a:ln>
              <a:effectLst/>
            </c:spPr>
            <c:extLst>
              <c:ext xmlns:c16="http://schemas.microsoft.com/office/drawing/2014/chart" uri="{C3380CC4-5D6E-409C-BE32-E72D297353CC}">
                <c16:uniqueId val="{0000002E-57AE-4011-BAB8-DD6BDB3D8A1C}"/>
              </c:ext>
            </c:extLst>
          </c:dPt>
          <c:dPt>
            <c:idx val="4"/>
            <c:bubble3D val="0"/>
            <c:spPr>
              <a:noFill/>
              <a:ln w="19050">
                <a:noFill/>
              </a:ln>
              <a:effectLst/>
            </c:spPr>
            <c:extLst>
              <c:ext xmlns:c16="http://schemas.microsoft.com/office/drawing/2014/chart" uri="{C3380CC4-5D6E-409C-BE32-E72D297353CC}">
                <c16:uniqueId val="{00000030-57AE-4011-BAB8-DD6BDB3D8A1C}"/>
              </c:ext>
            </c:extLst>
          </c:dPt>
          <c:dPt>
            <c:idx val="5"/>
            <c:bubble3D val="0"/>
            <c:spPr>
              <a:noFill/>
              <a:ln w="19050">
                <a:noFill/>
              </a:ln>
              <a:effectLst/>
            </c:spPr>
            <c:extLst>
              <c:ext xmlns:c16="http://schemas.microsoft.com/office/drawing/2014/chart" uri="{C3380CC4-5D6E-409C-BE32-E72D297353CC}">
                <c16:uniqueId val="{00000032-57AE-4011-BAB8-DD6BDB3D8A1C}"/>
              </c:ext>
            </c:extLst>
          </c:dPt>
          <c:cat>
            <c:strRef>
              <c:f>Processing!$L$23:$L$27</c:f>
              <c:strCache>
                <c:ptCount val="5"/>
                <c:pt idx="0">
                  <c:v>Business</c:v>
                </c:pt>
                <c:pt idx="1">
                  <c:v>Securities</c:v>
                </c:pt>
                <c:pt idx="2">
                  <c:v>Gold</c:v>
                </c:pt>
                <c:pt idx="3">
                  <c:v>Rent</c:v>
                </c:pt>
                <c:pt idx="4">
                  <c:v>Crypto</c:v>
                </c:pt>
              </c:strCache>
            </c:strRef>
          </c:cat>
          <c:val>
            <c:numRef>
              <c:f>Processing!$J$23:$J$28</c:f>
              <c:numCache>
                <c:formatCode>0%</c:formatCode>
                <c:ptCount val="6"/>
                <c:pt idx="0">
                  <c:v>0.30180366410022175</c:v>
                </c:pt>
                <c:pt idx="1">
                  <c:v>0.19746608340270325</c:v>
                </c:pt>
                <c:pt idx="2">
                  <c:v>0.16037010721024028</c:v>
                </c:pt>
                <c:pt idx="3">
                  <c:v>0.15684540077810796</c:v>
                </c:pt>
                <c:pt idx="4">
                  <c:v>0.18351474450872682</c:v>
                </c:pt>
                <c:pt idx="5">
                  <c:v>0.99999999999999989</c:v>
                </c:pt>
              </c:numCache>
            </c:numRef>
          </c:val>
          <c:extLst>
            <c:ext xmlns:c16="http://schemas.microsoft.com/office/drawing/2014/chart" uri="{C3380CC4-5D6E-409C-BE32-E72D297353CC}">
              <c16:uniqueId val="{00000033-57AE-4011-BAB8-DD6BDB3D8A1C}"/>
            </c:ext>
          </c:extLst>
        </c:ser>
        <c:ser>
          <c:idx val="4"/>
          <c:order val="4"/>
          <c:spPr>
            <a:ln>
              <a:noFill/>
            </a:ln>
          </c:spPr>
          <c:dPt>
            <c:idx val="0"/>
            <c:bubble3D val="0"/>
            <c:spPr>
              <a:gradFill>
                <a:gsLst>
                  <a:gs pos="0">
                    <a:srgbClr val="8D76FC"/>
                  </a:gs>
                  <a:gs pos="100000">
                    <a:srgbClr val="3647E3"/>
                  </a:gs>
                </a:gsLst>
                <a:lin ang="5400000" scaled="1"/>
              </a:gra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35-57AE-4011-BAB8-DD6BDB3D8A1C}"/>
              </c:ext>
            </c:extLst>
          </c:dPt>
          <c:dPt>
            <c:idx val="1"/>
            <c:bubble3D val="0"/>
            <c:spPr>
              <a:noFill/>
              <a:ln w="19050">
                <a:noFill/>
              </a:ln>
              <a:effectLst/>
            </c:spPr>
            <c:extLst>
              <c:ext xmlns:c16="http://schemas.microsoft.com/office/drawing/2014/chart" uri="{C3380CC4-5D6E-409C-BE32-E72D297353CC}">
                <c16:uniqueId val="{00000037-57AE-4011-BAB8-DD6BDB3D8A1C}"/>
              </c:ext>
            </c:extLst>
          </c:dPt>
          <c:dPt>
            <c:idx val="2"/>
            <c:bubble3D val="0"/>
            <c:spPr>
              <a:noFill/>
              <a:ln w="19050">
                <a:noFill/>
              </a:ln>
              <a:effectLst/>
            </c:spPr>
            <c:extLst>
              <c:ext xmlns:c16="http://schemas.microsoft.com/office/drawing/2014/chart" uri="{C3380CC4-5D6E-409C-BE32-E72D297353CC}">
                <c16:uniqueId val="{00000039-57AE-4011-BAB8-DD6BDB3D8A1C}"/>
              </c:ext>
            </c:extLst>
          </c:dPt>
          <c:dPt>
            <c:idx val="3"/>
            <c:bubble3D val="0"/>
            <c:spPr>
              <a:noFill/>
              <a:ln w="19050">
                <a:noFill/>
              </a:ln>
              <a:effectLst/>
            </c:spPr>
            <c:extLst>
              <c:ext xmlns:c16="http://schemas.microsoft.com/office/drawing/2014/chart" uri="{C3380CC4-5D6E-409C-BE32-E72D297353CC}">
                <c16:uniqueId val="{0000003B-57AE-4011-BAB8-DD6BDB3D8A1C}"/>
              </c:ext>
            </c:extLst>
          </c:dPt>
          <c:dPt>
            <c:idx val="4"/>
            <c:bubble3D val="0"/>
            <c:spPr>
              <a:noFill/>
              <a:ln w="19050">
                <a:noFill/>
              </a:ln>
              <a:effectLst/>
            </c:spPr>
            <c:extLst>
              <c:ext xmlns:c16="http://schemas.microsoft.com/office/drawing/2014/chart" uri="{C3380CC4-5D6E-409C-BE32-E72D297353CC}">
                <c16:uniqueId val="{0000003D-57AE-4011-BAB8-DD6BDB3D8A1C}"/>
              </c:ext>
            </c:extLst>
          </c:dPt>
          <c:dPt>
            <c:idx val="5"/>
            <c:bubble3D val="0"/>
            <c:spPr>
              <a:noFill/>
              <a:ln w="19050">
                <a:noFill/>
              </a:ln>
              <a:effectLst/>
            </c:spPr>
            <c:extLst>
              <c:ext xmlns:c16="http://schemas.microsoft.com/office/drawing/2014/chart" uri="{C3380CC4-5D6E-409C-BE32-E72D297353CC}">
                <c16:uniqueId val="{0000003F-57AE-4011-BAB8-DD6BDB3D8A1C}"/>
              </c:ext>
            </c:extLst>
          </c:dPt>
          <c:cat>
            <c:strRef>
              <c:f>Processing!$L$23:$L$27</c:f>
              <c:strCache>
                <c:ptCount val="5"/>
                <c:pt idx="0">
                  <c:v>Business</c:v>
                </c:pt>
                <c:pt idx="1">
                  <c:v>Securities</c:v>
                </c:pt>
                <c:pt idx="2">
                  <c:v>Gold</c:v>
                </c:pt>
                <c:pt idx="3">
                  <c:v>Rent</c:v>
                </c:pt>
                <c:pt idx="4">
                  <c:v>Crypto</c:v>
                </c:pt>
              </c:strCache>
            </c:strRef>
          </c:cat>
          <c:val>
            <c:numRef>
              <c:f>Processing!$K$23:$K$28</c:f>
              <c:numCache>
                <c:formatCode>0%</c:formatCode>
                <c:ptCount val="6"/>
                <c:pt idx="0">
                  <c:v>0.30180366410022175</c:v>
                </c:pt>
                <c:pt idx="1">
                  <c:v>0.19746608340270325</c:v>
                </c:pt>
                <c:pt idx="2">
                  <c:v>0.16037010721024028</c:v>
                </c:pt>
                <c:pt idx="3">
                  <c:v>0.15684540077810796</c:v>
                </c:pt>
                <c:pt idx="4">
                  <c:v>0.18351474450872682</c:v>
                </c:pt>
                <c:pt idx="5">
                  <c:v>0.99999999999999989</c:v>
                </c:pt>
              </c:numCache>
            </c:numRef>
          </c:val>
          <c:extLst>
            <c:ext xmlns:c16="http://schemas.microsoft.com/office/drawing/2014/chart" uri="{C3380CC4-5D6E-409C-BE32-E72D297353CC}">
              <c16:uniqueId val="{00000040-57AE-4011-BAB8-DD6BDB3D8A1C}"/>
            </c:ext>
          </c:extLst>
        </c:ser>
        <c:dLbls>
          <c:showLegendKey val="0"/>
          <c:showVal val="0"/>
          <c:showCatName val="0"/>
          <c:showSerName val="0"/>
          <c:showPercent val="0"/>
          <c:showBubbleSize val="0"/>
          <c:showLeaderLines val="1"/>
        </c:dLbls>
        <c:firstSliceAng val="270"/>
        <c:holeSize val="29"/>
      </c:doughnutChart>
    </c:plotArea>
    <c:legend>
      <c:legendPos val="b"/>
      <c:layout>
        <c:manualLayout>
          <c:xMode val="edge"/>
          <c:yMode val="edge"/>
          <c:x val="0.20970732432030906"/>
          <c:y val="0.58196497320513063"/>
          <c:w val="0.59268409844995795"/>
          <c:h val="8.0197188957031471E-2"/>
        </c:manualLayout>
      </c:layout>
      <c:overlay val="0"/>
      <c:txPr>
        <a:bodyPr/>
        <a:lstStyle/>
        <a:p>
          <a:pPr rtl="0">
            <a:defRPr sz="800">
              <a:solidFill>
                <a:schemeClr val="tx2">
                  <a:lumMod val="25000"/>
                  <a:lumOff val="75000"/>
                </a:schemeClr>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Processing!$C$1</c:f>
              <c:strCache>
                <c:ptCount val="1"/>
                <c:pt idx="0">
                  <c:v>indent</c:v>
                </c:pt>
              </c:strCache>
            </c:strRef>
          </c:tx>
          <c:spPr>
            <a:no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Processing!$C$2:$C$13</c:f>
              <c:numCache>
                <c:formatCode>General</c:formatCode>
                <c:ptCount val="12"/>
                <c:pt idx="0">
                  <c:v>1449.24</c:v>
                </c:pt>
                <c:pt idx="1">
                  <c:v>1449.24</c:v>
                </c:pt>
                <c:pt idx="2">
                  <c:v>1449.24</c:v>
                </c:pt>
                <c:pt idx="3">
                  <c:v>1449.24</c:v>
                </c:pt>
                <c:pt idx="4">
                  <c:v>1449.24</c:v>
                </c:pt>
                <c:pt idx="5">
                  <c:v>1449.24</c:v>
                </c:pt>
                <c:pt idx="6">
                  <c:v>1449.24</c:v>
                </c:pt>
                <c:pt idx="7">
                  <c:v>1449.24</c:v>
                </c:pt>
                <c:pt idx="8">
                  <c:v>1449.24</c:v>
                </c:pt>
                <c:pt idx="9">
                  <c:v>1449.24</c:v>
                </c:pt>
                <c:pt idx="10">
                  <c:v>1449.24</c:v>
                </c:pt>
                <c:pt idx="11">
                  <c:v>1449.24</c:v>
                </c:pt>
              </c:numCache>
            </c:numRef>
          </c:val>
          <c:extLst>
            <c:ext xmlns:c16="http://schemas.microsoft.com/office/drawing/2014/chart" uri="{C3380CC4-5D6E-409C-BE32-E72D297353CC}">
              <c16:uniqueId val="{00000000-1E37-46B9-A052-6A5730CAD33A}"/>
            </c:ext>
          </c:extLst>
        </c:ser>
        <c:ser>
          <c:idx val="1"/>
          <c:order val="1"/>
          <c:tx>
            <c:strRef>
              <c:f>Processing!$D$1</c:f>
              <c:strCache>
                <c:ptCount val="1"/>
                <c:pt idx="0">
                  <c:v>Income</c:v>
                </c:pt>
              </c:strCache>
            </c:strRef>
          </c:tx>
          <c:spPr>
            <a:solidFill>
              <a:schemeClr val="accent2"/>
            </a:solidFill>
            <a:ln w="101600">
              <a:gradFill>
                <a:gsLst>
                  <a:gs pos="0">
                    <a:srgbClr val="9CA5F6"/>
                  </a:gs>
                  <a:gs pos="100000">
                    <a:srgbClr val="4C57E0"/>
                  </a:gs>
                </a:gsLst>
                <a:lin ang="5400000" scaled="1"/>
              </a:grad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Processing!$D$2:$D$13</c:f>
              <c:numCache>
                <c:formatCode>General</c:formatCode>
                <c:ptCount val="12"/>
                <c:pt idx="0">
                  <c:v>18166</c:v>
                </c:pt>
                <c:pt idx="1">
                  <c:v>19801</c:v>
                </c:pt>
                <c:pt idx="2">
                  <c:v>22196</c:v>
                </c:pt>
                <c:pt idx="3">
                  <c:v>25558</c:v>
                </c:pt>
                <c:pt idx="4">
                  <c:v>31043</c:v>
                </c:pt>
                <c:pt idx="5">
                  <c:v>31211</c:v>
                </c:pt>
                <c:pt idx="6">
                  <c:v>30268</c:v>
                </c:pt>
                <c:pt idx="7">
                  <c:v>35419</c:v>
                </c:pt>
                <c:pt idx="8">
                  <c:v>35296</c:v>
                </c:pt>
                <c:pt idx="9">
                  <c:v>33397</c:v>
                </c:pt>
                <c:pt idx="10">
                  <c:v>33613</c:v>
                </c:pt>
                <c:pt idx="11">
                  <c:v>36231</c:v>
                </c:pt>
              </c:numCache>
            </c:numRef>
          </c:val>
          <c:extLst>
            <c:ext xmlns:c16="http://schemas.microsoft.com/office/drawing/2014/chart" uri="{C3380CC4-5D6E-409C-BE32-E72D297353CC}">
              <c16:uniqueId val="{00000001-1E37-46B9-A052-6A5730CAD33A}"/>
            </c:ext>
          </c:extLst>
        </c:ser>
        <c:dLbls>
          <c:showLegendKey val="0"/>
          <c:showVal val="0"/>
          <c:showCatName val="0"/>
          <c:showSerName val="0"/>
          <c:showPercent val="0"/>
          <c:showBubbleSize val="0"/>
        </c:dLbls>
        <c:gapWidth val="320"/>
        <c:overlap val="100"/>
        <c:axId val="1268914176"/>
        <c:axId val="1268902656"/>
      </c:barChart>
      <c:barChart>
        <c:barDir val="col"/>
        <c:grouping val="stacked"/>
        <c:varyColors val="0"/>
        <c:ser>
          <c:idx val="3"/>
          <c:order val="3"/>
          <c:tx>
            <c:strRef>
              <c:f>Processing!$F$1</c:f>
              <c:strCache>
                <c:ptCount val="1"/>
                <c:pt idx="0">
                  <c:v>indent Cursor</c:v>
                </c:pt>
              </c:strCache>
            </c:strRef>
          </c:tx>
          <c:spPr>
            <a:no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Processing!$F$2:$F$13</c:f>
              <c:numCache>
                <c:formatCode>General</c:formatCode>
                <c:ptCount val="12"/>
                <c:pt idx="0">
                  <c:v>1449.24</c:v>
                </c:pt>
                <c:pt idx="1">
                  <c:v>1449.24</c:v>
                </c:pt>
                <c:pt idx="2">
                  <c:v>1449.24</c:v>
                </c:pt>
                <c:pt idx="3">
                  <c:v>1449.24</c:v>
                </c:pt>
                <c:pt idx="4">
                  <c:v>1449.24</c:v>
                </c:pt>
                <c:pt idx="5">
                  <c:v>1449.24</c:v>
                </c:pt>
                <c:pt idx="6">
                  <c:v>1449.24</c:v>
                </c:pt>
                <c:pt idx="7">
                  <c:v>1449.24</c:v>
                </c:pt>
                <c:pt idx="8">
                  <c:v>1449.24</c:v>
                </c:pt>
                <c:pt idx="9">
                  <c:v>1449.24</c:v>
                </c:pt>
                <c:pt idx="10">
                  <c:v>1449.24</c:v>
                </c:pt>
                <c:pt idx="11">
                  <c:v>1449.24</c:v>
                </c:pt>
              </c:numCache>
            </c:numRef>
          </c:val>
          <c:extLst>
            <c:ext xmlns:c16="http://schemas.microsoft.com/office/drawing/2014/chart" uri="{C3380CC4-5D6E-409C-BE32-E72D297353CC}">
              <c16:uniqueId val="{00000002-1E37-46B9-A052-6A5730CAD33A}"/>
            </c:ext>
          </c:extLst>
        </c:ser>
        <c:ser>
          <c:idx val="4"/>
          <c:order val="4"/>
          <c:tx>
            <c:strRef>
              <c:f>Processing!$G$1</c:f>
              <c:strCache>
                <c:ptCount val="1"/>
                <c:pt idx="0">
                  <c:v>Cursors I</c:v>
                </c:pt>
              </c:strCache>
            </c:strRef>
          </c:tx>
          <c:spPr>
            <a:solidFill>
              <a:schemeClr val="accent5"/>
            </a:solidFill>
            <a:ln w="101600">
              <a:gradFill>
                <a:gsLst>
                  <a:gs pos="2000">
                    <a:srgbClr val="7C93FD"/>
                  </a:gs>
                  <a:gs pos="100000">
                    <a:srgbClr val="4641D1"/>
                  </a:gs>
                </a:gsLst>
                <a:lin ang="5400000" scaled="1"/>
              </a:gradFill>
            </a:ln>
            <a:effectLst>
              <a:outerShdw blurRad="50800" dist="38100" dir="8100000" algn="tr" rotWithShape="0">
                <a:prstClr val="black">
                  <a:alpha val="40000"/>
                </a:prstClr>
              </a:outerShdw>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Processing!$G$2:$G$13</c:f>
              <c:numCache>
                <c:formatCode>General</c:formatCode>
                <c:ptCount val="12"/>
                <c:pt idx="0">
                  <c:v>#N/A</c:v>
                </c:pt>
                <c:pt idx="1">
                  <c:v>#N/A</c:v>
                </c:pt>
                <c:pt idx="2">
                  <c:v>#N/A</c:v>
                </c:pt>
                <c:pt idx="3">
                  <c:v>25558</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3-1E37-46B9-A052-6A5730CAD33A}"/>
            </c:ext>
          </c:extLst>
        </c:ser>
        <c:dLbls>
          <c:showLegendKey val="0"/>
          <c:showVal val="0"/>
          <c:showCatName val="0"/>
          <c:showSerName val="0"/>
          <c:showPercent val="0"/>
          <c:showBubbleSize val="0"/>
        </c:dLbls>
        <c:gapWidth val="320"/>
        <c:overlap val="100"/>
        <c:axId val="1268916576"/>
        <c:axId val="1268908896"/>
      </c:barChart>
      <c:lineChart>
        <c:grouping val="standard"/>
        <c:varyColors val="0"/>
        <c:ser>
          <c:idx val="2"/>
          <c:order val="2"/>
          <c:tx>
            <c:strRef>
              <c:f>Processing!$E$1</c:f>
              <c:strCache>
                <c:ptCount val="1"/>
                <c:pt idx="0">
                  <c:v>Expenses</c:v>
                </c:pt>
              </c:strCache>
            </c:strRef>
          </c:tx>
          <c:spPr>
            <a:ln w="25400" cap="rnd">
              <a:solidFill>
                <a:srgbClr val="FF00FF"/>
              </a:solidFill>
              <a:round/>
            </a:ln>
            <a:effectLst>
              <a:outerShdw blurRad="50800" dist="38100" dir="5400000" algn="t" rotWithShape="0">
                <a:prstClr val="black">
                  <a:alpha val="40000"/>
                </a:prstClr>
              </a:outerShdw>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Processing!$E$2:$E$13</c:f>
              <c:numCache>
                <c:formatCode>General</c:formatCode>
                <c:ptCount val="12"/>
                <c:pt idx="0">
                  <c:v>20397</c:v>
                </c:pt>
                <c:pt idx="1">
                  <c:v>26548</c:v>
                </c:pt>
                <c:pt idx="2">
                  <c:v>22099</c:v>
                </c:pt>
                <c:pt idx="3">
                  <c:v>19614</c:v>
                </c:pt>
                <c:pt idx="4">
                  <c:v>24519</c:v>
                </c:pt>
                <c:pt idx="5">
                  <c:v>24837</c:v>
                </c:pt>
                <c:pt idx="6">
                  <c:v>21183</c:v>
                </c:pt>
                <c:pt idx="7">
                  <c:v>22263</c:v>
                </c:pt>
                <c:pt idx="8">
                  <c:v>25507</c:v>
                </c:pt>
                <c:pt idx="9">
                  <c:v>20455</c:v>
                </c:pt>
                <c:pt idx="10">
                  <c:v>26772</c:v>
                </c:pt>
                <c:pt idx="11">
                  <c:v>24419</c:v>
                </c:pt>
              </c:numCache>
            </c:numRef>
          </c:val>
          <c:smooth val="1"/>
          <c:extLst>
            <c:ext xmlns:c16="http://schemas.microsoft.com/office/drawing/2014/chart" uri="{C3380CC4-5D6E-409C-BE32-E72D297353CC}">
              <c16:uniqueId val="{00000004-1E37-46B9-A052-6A5730CAD33A}"/>
            </c:ext>
          </c:extLst>
        </c:ser>
        <c:dLbls>
          <c:showLegendKey val="0"/>
          <c:showVal val="0"/>
          <c:showCatName val="0"/>
          <c:showSerName val="0"/>
          <c:showPercent val="0"/>
          <c:showBubbleSize val="0"/>
        </c:dLbls>
        <c:marker val="1"/>
        <c:smooth val="0"/>
        <c:axId val="1268914176"/>
        <c:axId val="1268902656"/>
      </c:lineChart>
      <c:scatterChart>
        <c:scatterStyle val="lineMarker"/>
        <c:varyColors val="0"/>
        <c:ser>
          <c:idx val="5"/>
          <c:order val="5"/>
          <c:tx>
            <c:strRef>
              <c:f>Processing!$H$1</c:f>
              <c:strCache>
                <c:ptCount val="1"/>
                <c:pt idx="0">
                  <c:v>Cursors E</c:v>
                </c:pt>
              </c:strCache>
            </c:strRef>
          </c:tx>
          <c:spPr>
            <a:ln w="25400" cap="rnd">
              <a:noFill/>
              <a:round/>
            </a:ln>
            <a:effectLst>
              <a:outerShdw blurRad="50800" dist="38100" dir="5400000" algn="t" rotWithShape="0">
                <a:prstClr val="black">
                  <a:alpha val="40000"/>
                </a:prstClr>
              </a:outerShdw>
            </a:effectLst>
          </c:spPr>
          <c:marker>
            <c:symbol val="circle"/>
            <c:size val="7"/>
            <c:spPr>
              <a:solidFill>
                <a:schemeClr val="bg1"/>
              </a:solidFill>
              <a:ln w="9525">
                <a:solidFill>
                  <a:srgbClr val="FF00FF"/>
                </a:solidFill>
              </a:ln>
              <a:effectLst>
                <a:outerShdw blurRad="50800" dist="38100" dir="5400000" algn="t" rotWithShape="0">
                  <a:prstClr val="black">
                    <a:alpha val="40000"/>
                  </a:prstClr>
                </a:outerShdw>
              </a:effectLst>
            </c:spPr>
          </c:marker>
          <c:dLbls>
            <c:numFmt formatCode="[&gt;=1000000]#,##0.0,,\ &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Dir val="y"/>
            <c:errBarType val="minus"/>
            <c:errValType val="cust"/>
            <c:noEndCap val="1"/>
            <c:plus>
              <c:numLit>
                <c:formatCode>General</c:formatCode>
                <c:ptCount val="1"/>
                <c:pt idx="0">
                  <c:v>1</c:v>
                </c:pt>
              </c:numLit>
            </c:plus>
            <c:minus>
              <c:numRef>
                <c:f>Processing!$H$2:$H$13</c:f>
                <c:numCache>
                  <c:formatCode>General</c:formatCode>
                  <c:ptCount val="12"/>
                  <c:pt idx="0">
                    <c:v>#N/A</c:v>
                  </c:pt>
                  <c:pt idx="1">
                    <c:v>#N/A</c:v>
                  </c:pt>
                  <c:pt idx="2">
                    <c:v>#N/A</c:v>
                  </c:pt>
                  <c:pt idx="3">
                    <c:v>19614</c:v>
                  </c:pt>
                  <c:pt idx="4">
                    <c:v>#N/A</c:v>
                  </c:pt>
                  <c:pt idx="5">
                    <c:v>#N/A</c:v>
                  </c:pt>
                  <c:pt idx="6">
                    <c:v>#N/A</c:v>
                  </c:pt>
                  <c:pt idx="7">
                    <c:v>#N/A</c:v>
                  </c:pt>
                  <c:pt idx="8">
                    <c:v>#N/A</c:v>
                  </c:pt>
                  <c:pt idx="9">
                    <c:v>#N/A</c:v>
                  </c:pt>
                  <c:pt idx="10">
                    <c:v>#N/A</c:v>
                  </c:pt>
                  <c:pt idx="11">
                    <c:v>#N/A</c:v>
                  </c:pt>
                </c:numCache>
              </c:numRef>
            </c:minus>
            <c:spPr>
              <a:noFill/>
              <a:ln w="9525" cap="flat" cmpd="sng" algn="ctr">
                <a:solidFill>
                  <a:srgbClr val="0093CE"/>
                </a:solidFill>
                <a:round/>
              </a:ln>
              <a:effectLst/>
            </c:spPr>
          </c:errBar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Processing!$H$2:$H$13</c:f>
              <c:numCache>
                <c:formatCode>General</c:formatCode>
                <c:ptCount val="12"/>
                <c:pt idx="0">
                  <c:v>#N/A</c:v>
                </c:pt>
                <c:pt idx="1">
                  <c:v>#N/A</c:v>
                </c:pt>
                <c:pt idx="2">
                  <c:v>#N/A</c:v>
                </c:pt>
                <c:pt idx="3">
                  <c:v>19614</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5-1E37-46B9-A052-6A5730CAD33A}"/>
            </c:ext>
          </c:extLst>
        </c:ser>
        <c:ser>
          <c:idx val="6"/>
          <c:order val="6"/>
          <c:tx>
            <c:strRef>
              <c:f>Processing!$I$1</c:f>
              <c:strCache>
                <c:ptCount val="1"/>
                <c:pt idx="0">
                  <c:v>Marker</c:v>
                </c:pt>
              </c:strCache>
            </c:strRef>
          </c:tx>
          <c:spPr>
            <a:ln w="25400"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1E37-46B9-A052-6A5730CAD33A}"/>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1E37-46B9-A052-6A5730CAD33A}"/>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1E37-46B9-A052-6A5730CAD33A}"/>
                </c:ext>
              </c:extLst>
            </c:dLbl>
            <c:dLbl>
              <c:idx val="3"/>
              <c:tx>
                <c:rich>
                  <a:bodyPr/>
                  <a:lstStyle/>
                  <a:p>
                    <a:fld id="{DCEA3269-E525-4F1F-9E98-7DE0EC60A2F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E37-46B9-A052-6A5730CAD33A}"/>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1E37-46B9-A052-6A5730CAD33A}"/>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1E37-46B9-A052-6A5730CAD33A}"/>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1E37-46B9-A052-6A5730CAD33A}"/>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1E37-46B9-A052-6A5730CAD33A}"/>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1E37-46B9-A052-6A5730CAD33A}"/>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1E37-46B9-A052-6A5730CAD33A}"/>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1E37-46B9-A052-6A5730CAD33A}"/>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1E37-46B9-A052-6A5730CAD3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yVal>
            <c:numRef>
              <c:f>Processing!$I$2:$I$13</c:f>
              <c:numCache>
                <c:formatCode>General</c:formatCode>
                <c:ptCount val="12"/>
                <c:pt idx="0">
                  <c:v>#N/A</c:v>
                </c:pt>
                <c:pt idx="1">
                  <c:v>#N/A</c:v>
                </c:pt>
                <c:pt idx="2">
                  <c:v>#N/A</c:v>
                </c:pt>
                <c:pt idx="3">
                  <c:v>27007.24</c:v>
                </c:pt>
                <c:pt idx="4">
                  <c:v>#N/A</c:v>
                </c:pt>
                <c:pt idx="5">
                  <c:v>#N/A</c:v>
                </c:pt>
                <c:pt idx="6">
                  <c:v>#N/A</c:v>
                </c:pt>
                <c:pt idx="7">
                  <c:v>#N/A</c:v>
                </c:pt>
                <c:pt idx="8">
                  <c:v>#N/A</c:v>
                </c:pt>
                <c:pt idx="9">
                  <c:v>#N/A</c:v>
                </c:pt>
                <c:pt idx="10">
                  <c:v>#N/A</c:v>
                </c:pt>
                <c:pt idx="11">
                  <c:v>#N/A</c:v>
                </c:pt>
              </c:numCache>
            </c:numRef>
          </c:yVal>
          <c:smooth val="0"/>
          <c:extLst>
            <c:ext xmlns:c15="http://schemas.microsoft.com/office/drawing/2012/chart" uri="{02D57815-91ED-43cb-92C2-25804820EDAC}">
              <c15:datalabelsRange>
                <c15:f>Processing!$J$2:$J$13</c15:f>
                <c15:dlblRangeCache>
                  <c:ptCount val="12"/>
                  <c:pt idx="0">
                    <c:v>#N/A</c:v>
                  </c:pt>
                  <c:pt idx="1">
                    <c:v>#N/A</c:v>
                  </c:pt>
                  <c:pt idx="2">
                    <c:v>#N/A</c:v>
                  </c:pt>
                  <c:pt idx="3">
                    <c:v>26k</c:v>
                  </c:pt>
                  <c:pt idx="4">
                    <c:v>#N/A</c:v>
                  </c:pt>
                  <c:pt idx="5">
                    <c:v>#N/A</c:v>
                  </c:pt>
                  <c:pt idx="6">
                    <c:v>#N/A</c:v>
                  </c:pt>
                  <c:pt idx="7">
                    <c:v>#N/A</c:v>
                  </c:pt>
                  <c:pt idx="8">
                    <c:v>#N/A</c:v>
                  </c:pt>
                  <c:pt idx="9">
                    <c:v>#N/A</c:v>
                  </c:pt>
                  <c:pt idx="10">
                    <c:v>#N/A</c:v>
                  </c:pt>
                  <c:pt idx="11">
                    <c:v>#N/A</c:v>
                  </c:pt>
                </c15:dlblRangeCache>
              </c15:datalabelsRange>
            </c:ext>
            <c:ext xmlns:c16="http://schemas.microsoft.com/office/drawing/2014/chart" uri="{C3380CC4-5D6E-409C-BE32-E72D297353CC}">
              <c16:uniqueId val="{00000012-1E37-46B9-A052-6A5730CAD33A}"/>
            </c:ext>
          </c:extLst>
        </c:ser>
        <c:dLbls>
          <c:showLegendKey val="0"/>
          <c:showVal val="0"/>
          <c:showCatName val="0"/>
          <c:showSerName val="0"/>
          <c:showPercent val="0"/>
          <c:showBubbleSize val="0"/>
        </c:dLbls>
        <c:axId val="1268916576"/>
        <c:axId val="1268908896"/>
      </c:scatterChart>
      <c:catAx>
        <c:axId val="12689141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1268902656"/>
        <c:crosses val="autoZero"/>
        <c:auto val="1"/>
        <c:lblAlgn val="ctr"/>
        <c:lblOffset val="100"/>
        <c:noMultiLvlLbl val="0"/>
      </c:catAx>
      <c:valAx>
        <c:axId val="1268902656"/>
        <c:scaling>
          <c:orientation val="minMax"/>
        </c:scaling>
        <c:delete val="0"/>
        <c:axPos val="l"/>
        <c:majorGridlines>
          <c:spPr>
            <a:ln w="9525" cap="flat" cmpd="sng" algn="ctr">
              <a:solidFill>
                <a:srgbClr val="6372A4">
                  <a:alpha val="28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1268914176"/>
        <c:crosses val="autoZero"/>
        <c:crossBetween val="between"/>
      </c:valAx>
      <c:valAx>
        <c:axId val="1268908896"/>
        <c:scaling>
          <c:orientation val="minMax"/>
        </c:scaling>
        <c:delete val="1"/>
        <c:axPos val="r"/>
        <c:numFmt formatCode="General" sourceLinked="1"/>
        <c:majorTickMark val="out"/>
        <c:minorTickMark val="none"/>
        <c:tickLblPos val="nextTo"/>
        <c:crossAx val="1268916576"/>
        <c:crosses val="max"/>
        <c:crossBetween val="between"/>
      </c:valAx>
      <c:catAx>
        <c:axId val="1268916576"/>
        <c:scaling>
          <c:orientation val="minMax"/>
        </c:scaling>
        <c:delete val="1"/>
        <c:axPos val="b"/>
        <c:numFmt formatCode="General" sourceLinked="1"/>
        <c:majorTickMark val="out"/>
        <c:minorTickMark val="none"/>
        <c:tickLblPos val="nextTo"/>
        <c:crossAx val="12689088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954399998762678"/>
          <c:y val="2.2682686367417288E-2"/>
          <c:w val="0.62091200293511695"/>
          <c:h val="0.9892045614212569"/>
        </c:manualLayout>
      </c:layout>
      <c:doughnutChart>
        <c:varyColors val="1"/>
        <c:ser>
          <c:idx val="0"/>
          <c:order val="0"/>
          <c:spPr>
            <a:ln w="127000">
              <a:noFill/>
            </a:ln>
          </c:spPr>
          <c:dPt>
            <c:idx val="0"/>
            <c:bubble3D val="0"/>
            <c:spPr>
              <a:gradFill>
                <a:gsLst>
                  <a:gs pos="0">
                    <a:srgbClr val="0070B1"/>
                  </a:gs>
                  <a:gs pos="100000">
                    <a:srgbClr val="00B7D2"/>
                  </a:gs>
                </a:gsLst>
                <a:lin ang="0" scaled="0"/>
              </a:gradFill>
              <a:ln w="127000">
                <a:noFill/>
              </a:ln>
              <a:effectLst/>
            </c:spPr>
            <c:extLst>
              <c:ext xmlns:c16="http://schemas.microsoft.com/office/drawing/2014/chart" uri="{C3380CC4-5D6E-409C-BE32-E72D297353CC}">
                <c16:uniqueId val="{00000001-EB4C-4EB5-9E80-871EBFBFB2D9}"/>
              </c:ext>
            </c:extLst>
          </c:dPt>
          <c:dPt>
            <c:idx val="1"/>
            <c:bubble3D val="0"/>
            <c:spPr>
              <a:solidFill>
                <a:schemeClr val="accent2"/>
              </a:solidFill>
              <a:ln w="127000">
                <a:noFill/>
              </a:ln>
              <a:effectLst/>
            </c:spPr>
            <c:extLst>
              <c:ext xmlns:c16="http://schemas.microsoft.com/office/drawing/2014/chart" uri="{C3380CC4-5D6E-409C-BE32-E72D297353CC}">
                <c16:uniqueId val="{00000003-EB4C-4EB5-9E80-871EBFBFB2D9}"/>
              </c:ext>
            </c:extLst>
          </c:dPt>
          <c:dPt>
            <c:idx val="2"/>
            <c:bubble3D val="0"/>
            <c:spPr>
              <a:noFill/>
              <a:ln w="127000">
                <a:noFill/>
              </a:ln>
              <a:effectLst/>
            </c:spPr>
            <c:extLst>
              <c:ext xmlns:c16="http://schemas.microsoft.com/office/drawing/2014/chart" uri="{C3380CC4-5D6E-409C-BE32-E72D297353CC}">
                <c16:uniqueId val="{00000005-EB4C-4EB5-9E80-871EBFBFB2D9}"/>
              </c:ext>
            </c:extLst>
          </c:dPt>
          <c:dPt>
            <c:idx val="3"/>
            <c:bubble3D val="0"/>
            <c:spPr>
              <a:gradFill>
                <a:gsLst>
                  <a:gs pos="0">
                    <a:srgbClr val="476BEE"/>
                  </a:gs>
                  <a:gs pos="100000">
                    <a:srgbClr val="3A5CE2"/>
                  </a:gs>
                </a:gsLst>
                <a:lin ang="5400000" scaled="1"/>
              </a:gradFill>
              <a:ln w="127000">
                <a:noFill/>
              </a:ln>
              <a:effectLst/>
            </c:spPr>
            <c:extLst>
              <c:ext xmlns:c16="http://schemas.microsoft.com/office/drawing/2014/chart" uri="{C3380CC4-5D6E-409C-BE32-E72D297353CC}">
                <c16:uniqueId val="{00000007-EB4C-4EB5-9E80-871EBFBFB2D9}"/>
              </c:ext>
            </c:extLst>
          </c:dPt>
          <c:dPt>
            <c:idx val="5"/>
            <c:bubble3D val="0"/>
            <c:spPr>
              <a:noFill/>
              <a:ln w="127000">
                <a:noFill/>
              </a:ln>
            </c:spPr>
            <c:extLst>
              <c:ext xmlns:c16="http://schemas.microsoft.com/office/drawing/2014/chart" uri="{C3380CC4-5D6E-409C-BE32-E72D297353CC}">
                <c16:uniqueId val="{00000009-EB4C-4EB5-9E80-871EBFBFB2D9}"/>
              </c:ext>
            </c:extLst>
          </c:dPt>
          <c:val>
            <c:numRef>
              <c:f>Processing!$E$18:$J$18</c:f>
              <c:numCache>
                <c:formatCode>0%</c:formatCode>
                <c:ptCount val="6"/>
                <c:pt idx="0">
                  <c:v>0.2173248915257239</c:v>
                </c:pt>
                <c:pt idx="1">
                  <c:v>0.2613123173647392</c:v>
                </c:pt>
                <c:pt idx="2">
                  <c:v>8.7155760205437E-2</c:v>
                </c:pt>
                <c:pt idx="3">
                  <c:v>0.1489196847604711</c:v>
                </c:pt>
                <c:pt idx="4">
                  <c:v>0.2297219516514655</c:v>
                </c:pt>
                <c:pt idx="5">
                  <c:v>5.5565394492163286E-2</c:v>
                </c:pt>
              </c:numCache>
            </c:numRef>
          </c:val>
          <c:extLst>
            <c:ext xmlns:c16="http://schemas.microsoft.com/office/drawing/2014/chart" uri="{C3380CC4-5D6E-409C-BE32-E72D297353CC}">
              <c16:uniqueId val="{0000000A-EB4C-4EB5-9E80-871EBFBFB2D9}"/>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0C-EB4C-4EB5-9E80-871EBFBFB2D9}"/>
              </c:ext>
            </c:extLst>
          </c:dPt>
          <c:dPt>
            <c:idx val="1"/>
            <c:bubble3D val="0"/>
            <c:spPr>
              <a:noFill/>
              <a:ln w="19050">
                <a:noFill/>
              </a:ln>
              <a:effectLst/>
            </c:spPr>
            <c:extLst>
              <c:ext xmlns:c16="http://schemas.microsoft.com/office/drawing/2014/chart" uri="{C3380CC4-5D6E-409C-BE32-E72D297353CC}">
                <c16:uniqueId val="{0000000E-EB4C-4EB5-9E80-871EBFBFB2D9}"/>
              </c:ext>
            </c:extLst>
          </c:dPt>
          <c:dPt>
            <c:idx val="2"/>
            <c:bubble3D val="0"/>
            <c:spPr>
              <a:noFill/>
              <a:ln w="19050">
                <a:noFill/>
              </a:ln>
              <a:effectLst/>
            </c:spPr>
            <c:extLst>
              <c:ext xmlns:c16="http://schemas.microsoft.com/office/drawing/2014/chart" uri="{C3380CC4-5D6E-409C-BE32-E72D297353CC}">
                <c16:uniqueId val="{00000010-EB4C-4EB5-9E80-871EBFBFB2D9}"/>
              </c:ext>
            </c:extLst>
          </c:dPt>
          <c:dPt>
            <c:idx val="3"/>
            <c:bubble3D val="0"/>
            <c:spPr>
              <a:noFill/>
              <a:ln w="19050">
                <a:noFill/>
              </a:ln>
              <a:effectLst/>
            </c:spPr>
            <c:extLst>
              <c:ext xmlns:c16="http://schemas.microsoft.com/office/drawing/2014/chart" uri="{C3380CC4-5D6E-409C-BE32-E72D297353CC}">
                <c16:uniqueId val="{00000012-EB4C-4EB5-9E80-871EBFBFB2D9}"/>
              </c:ext>
            </c:extLst>
          </c:dPt>
          <c:val>
            <c:numRef>
              <c:f>Processing!$E$19:$J$19</c:f>
              <c:numCache>
                <c:formatCode>0%</c:formatCode>
                <c:ptCount val="6"/>
                <c:pt idx="0">
                  <c:v>0.2173248915257239</c:v>
                </c:pt>
                <c:pt idx="1">
                  <c:v>0.2613123173647392</c:v>
                </c:pt>
                <c:pt idx="2">
                  <c:v>8.7155760205437E-2</c:v>
                </c:pt>
                <c:pt idx="3">
                  <c:v>0.1489196847604711</c:v>
                </c:pt>
                <c:pt idx="4">
                  <c:v>0.2297219516514655</c:v>
                </c:pt>
                <c:pt idx="5">
                  <c:v>5.5565394492163286E-2</c:v>
                </c:pt>
              </c:numCache>
            </c:numRef>
          </c:val>
          <c:extLst>
            <c:ext xmlns:c16="http://schemas.microsoft.com/office/drawing/2014/chart" uri="{C3380CC4-5D6E-409C-BE32-E72D297353CC}">
              <c16:uniqueId val="{00000013-EB4C-4EB5-9E80-871EBFBFB2D9}"/>
            </c:ext>
          </c:extLst>
        </c:ser>
        <c:dLbls>
          <c:showLegendKey val="0"/>
          <c:showVal val="0"/>
          <c:showCatName val="0"/>
          <c:showSerName val="0"/>
          <c:showPercent val="0"/>
          <c:showBubbleSize val="0"/>
          <c:showLeaderLines val="1"/>
        </c:dLbls>
        <c:firstSliceAng val="0"/>
        <c:holeSize val="35"/>
      </c:doughnutChart>
      <c:doughnutChart>
        <c:varyColors val="1"/>
        <c:ser>
          <c:idx val="2"/>
          <c:order val="2"/>
          <c:spPr>
            <a:ln>
              <a:noFill/>
            </a:ln>
          </c:spPr>
          <c:dPt>
            <c:idx val="0"/>
            <c:bubble3D val="0"/>
            <c:spPr>
              <a:noFill/>
              <a:ln w="19050">
                <a:noFill/>
              </a:ln>
              <a:effectLst/>
            </c:spPr>
            <c:extLst>
              <c:ext xmlns:c16="http://schemas.microsoft.com/office/drawing/2014/chart" uri="{C3380CC4-5D6E-409C-BE32-E72D297353CC}">
                <c16:uniqueId val="{00000015-EB4C-4EB5-9E80-871EBFBFB2D9}"/>
              </c:ext>
            </c:extLst>
          </c:dPt>
          <c:dPt>
            <c:idx val="1"/>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17-EB4C-4EB5-9E80-871EBFBFB2D9}"/>
              </c:ext>
            </c:extLst>
          </c:dPt>
          <c:dPt>
            <c:idx val="2"/>
            <c:bubble3D val="0"/>
            <c:spPr>
              <a:noFill/>
              <a:ln w="19050">
                <a:noFill/>
              </a:ln>
              <a:effectLst/>
            </c:spPr>
            <c:extLst>
              <c:ext xmlns:c16="http://schemas.microsoft.com/office/drawing/2014/chart" uri="{C3380CC4-5D6E-409C-BE32-E72D297353CC}">
                <c16:uniqueId val="{00000019-EB4C-4EB5-9E80-871EBFBFB2D9}"/>
              </c:ext>
            </c:extLst>
          </c:dPt>
          <c:dPt>
            <c:idx val="3"/>
            <c:bubble3D val="0"/>
            <c:spPr>
              <a:noFill/>
              <a:ln w="19050">
                <a:noFill/>
              </a:ln>
              <a:effectLst/>
            </c:spPr>
            <c:extLst>
              <c:ext xmlns:c16="http://schemas.microsoft.com/office/drawing/2014/chart" uri="{C3380CC4-5D6E-409C-BE32-E72D297353CC}">
                <c16:uniqueId val="{0000001B-EB4C-4EB5-9E80-871EBFBFB2D9}"/>
              </c:ext>
            </c:extLst>
          </c:dPt>
          <c:dPt>
            <c:idx val="4"/>
            <c:bubble3D val="0"/>
            <c:spPr>
              <a:gradFill flip="none" rotWithShape="1">
                <a:gsLst>
                  <a:gs pos="43000">
                    <a:srgbClr val="8701D9"/>
                  </a:gs>
                  <a:gs pos="100000">
                    <a:srgbClr val="AD27FE"/>
                  </a:gs>
                </a:gsLst>
                <a:path path="circle">
                  <a:fillToRect t="100000" r="100000"/>
                </a:path>
                <a:tileRect l="-100000" b="-100000"/>
              </a:gradFill>
              <a:ln>
                <a:noFill/>
              </a:ln>
            </c:spPr>
            <c:extLst>
              <c:ext xmlns:c16="http://schemas.microsoft.com/office/drawing/2014/chart" uri="{C3380CC4-5D6E-409C-BE32-E72D297353CC}">
                <c16:uniqueId val="{0000001D-EB4C-4EB5-9E80-871EBFBFB2D9}"/>
              </c:ext>
            </c:extLst>
          </c:dPt>
          <c:dPt>
            <c:idx val="5"/>
            <c:bubble3D val="0"/>
            <c:spPr>
              <a:noFill/>
              <a:ln>
                <a:noFill/>
              </a:ln>
            </c:spPr>
            <c:extLst>
              <c:ext xmlns:c16="http://schemas.microsoft.com/office/drawing/2014/chart" uri="{C3380CC4-5D6E-409C-BE32-E72D297353CC}">
                <c16:uniqueId val="{0000001F-EB4C-4EB5-9E80-871EBFBFB2D9}"/>
              </c:ext>
            </c:extLst>
          </c:dPt>
          <c:val>
            <c:numRef>
              <c:f>Processing!$E$20:$J$20</c:f>
              <c:numCache>
                <c:formatCode>0%</c:formatCode>
                <c:ptCount val="6"/>
                <c:pt idx="0">
                  <c:v>0.2173248915257239</c:v>
                </c:pt>
                <c:pt idx="1">
                  <c:v>0.2613123173647392</c:v>
                </c:pt>
                <c:pt idx="2">
                  <c:v>8.7155760205437E-2</c:v>
                </c:pt>
                <c:pt idx="3">
                  <c:v>0.1489196847604711</c:v>
                </c:pt>
                <c:pt idx="4">
                  <c:v>0.2297219516514655</c:v>
                </c:pt>
                <c:pt idx="5">
                  <c:v>5.5565394492163286E-2</c:v>
                </c:pt>
              </c:numCache>
            </c:numRef>
          </c:val>
          <c:extLst>
            <c:ext xmlns:c16="http://schemas.microsoft.com/office/drawing/2014/chart" uri="{C3380CC4-5D6E-409C-BE32-E72D297353CC}">
              <c16:uniqueId val="{00000020-EB4C-4EB5-9E80-871EBFBFB2D9}"/>
            </c:ext>
          </c:extLst>
        </c:ser>
        <c:dLbls>
          <c:showLegendKey val="0"/>
          <c:showVal val="0"/>
          <c:showCatName val="0"/>
          <c:showSerName val="0"/>
          <c:showPercent val="0"/>
          <c:showBubbleSize val="0"/>
          <c:showLeaderLines val="1"/>
        </c:dLbls>
        <c:firstSliceAng val="0"/>
        <c:holeSize val="28"/>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tx2">
                  <a:lumMod val="50000"/>
                  <a:lumOff val="50000"/>
                </a:schemeClr>
              </a:solidFill>
              <a:ln w="19050">
                <a:noFill/>
              </a:ln>
              <a:effectLst/>
            </c:spPr>
            <c:extLst>
              <c:ext xmlns:c16="http://schemas.microsoft.com/office/drawing/2014/chart" uri="{C3380CC4-5D6E-409C-BE32-E72D297353CC}">
                <c16:uniqueId val="{00000001-BFA6-492C-BC1F-95143F62FBB6}"/>
              </c:ext>
            </c:extLst>
          </c:dPt>
          <c:dPt>
            <c:idx val="1"/>
            <c:bubble3D val="0"/>
            <c:spPr>
              <a:noFill/>
              <a:ln w="19050">
                <a:noFill/>
              </a:ln>
              <a:effectLst/>
            </c:spPr>
            <c:extLst>
              <c:ext xmlns:c16="http://schemas.microsoft.com/office/drawing/2014/chart" uri="{C3380CC4-5D6E-409C-BE32-E72D297353CC}">
                <c16:uniqueId val="{00000003-BFA6-492C-BC1F-95143F62FBB6}"/>
              </c:ext>
            </c:extLst>
          </c:dPt>
          <c:val>
            <c:numRef>
              <c:f>Processing!$B$26:$C$26</c:f>
              <c:numCache>
                <c:formatCode>0%</c:formatCode>
                <c:ptCount val="2"/>
                <c:pt idx="0">
                  <c:v>0.29552666666666666</c:v>
                </c:pt>
                <c:pt idx="1">
                  <c:v>0.70447333333333328</c:v>
                </c:pt>
              </c:numCache>
            </c:numRef>
          </c:val>
          <c:extLst>
            <c:ext xmlns:c16="http://schemas.microsoft.com/office/drawing/2014/chart" uri="{C3380CC4-5D6E-409C-BE32-E72D297353CC}">
              <c16:uniqueId val="{00000004-BFA6-492C-BC1F-95143F62FBB6}"/>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18133782443747"/>
          <c:y val="0.24851747975452654"/>
          <c:w val="0.78481332661566705"/>
          <c:h val="0.6707739410645539"/>
        </c:manualLayout>
      </c:layout>
      <c:scatterChart>
        <c:scatterStyle val="lineMarker"/>
        <c:varyColors val="0"/>
        <c:ser>
          <c:idx val="0"/>
          <c:order val="0"/>
          <c:tx>
            <c:v>Mortgage</c:v>
          </c:tx>
          <c:spPr>
            <a:ln w="38100">
              <a:noFill/>
            </a:ln>
          </c:spPr>
          <c:marker>
            <c:symbol val="circle"/>
            <c:size val="30"/>
            <c:spPr>
              <a:solidFill>
                <a:srgbClr val="43ADA9">
                  <a:alpha val="30000"/>
                </a:srgbClr>
              </a:solidFill>
              <a:ln w="9525">
                <a:solidFill>
                  <a:srgbClr val="43ADA9"/>
                </a:solidFill>
              </a:ln>
              <a:effectLst>
                <a:outerShdw blurRad="50800" dist="38100" dir="8100000" algn="tr" rotWithShape="0">
                  <a:prstClr val="black">
                    <a:alpha val="40000"/>
                  </a:prstClr>
                </a:outerShdw>
              </a:effectLst>
            </c:spPr>
          </c:marker>
          <c:dPt>
            <c:idx val="0"/>
            <c:marker>
              <c:spPr>
                <a:solidFill>
                  <a:srgbClr val="8D76FC">
                    <a:alpha val="30000"/>
                  </a:srgbClr>
                </a:solidFill>
                <a:ln w="9525">
                  <a:solidFill>
                    <a:srgbClr val="8D76FC"/>
                  </a:solidFill>
                </a:ln>
                <a:effectLst>
                  <a:outerShdw blurRad="50800" dist="38100" dir="8100000" algn="tr" rotWithShape="0">
                    <a:prstClr val="black">
                      <a:alpha val="40000"/>
                    </a:prstClr>
                  </a:outerShdw>
                </a:effectLst>
              </c:spPr>
            </c:marker>
            <c:bubble3D val="0"/>
            <c:extLst>
              <c:ext xmlns:c16="http://schemas.microsoft.com/office/drawing/2014/chart" uri="{C3380CC4-5D6E-409C-BE32-E72D297353CC}">
                <c16:uniqueId val="{00000000-BD4C-4AA4-8DB8-C15435FFD231}"/>
              </c:ext>
            </c:extLst>
          </c:dPt>
          <c:xVal>
            <c:numRef>
              <c:f>Processing!$N$18</c:f>
              <c:numCache>
                <c:formatCode>0%</c:formatCode>
                <c:ptCount val="1"/>
                <c:pt idx="0">
                  <c:v>0.03</c:v>
                </c:pt>
              </c:numCache>
            </c:numRef>
          </c:xVal>
          <c:yVal>
            <c:numRef>
              <c:f>Processing!$O$18</c:f>
              <c:numCache>
                <c:formatCode>_-[$$-409]* #,##0_ ;_-[$$-409]* \-#,##0\ ;_-[$$-409]* "-"??_ ;_-@_ </c:formatCode>
                <c:ptCount val="1"/>
                <c:pt idx="0">
                  <c:v>37633.333333333336</c:v>
                </c:pt>
              </c:numCache>
            </c:numRef>
          </c:yVal>
          <c:smooth val="0"/>
          <c:extLst>
            <c:ext xmlns:c16="http://schemas.microsoft.com/office/drawing/2014/chart" uri="{C3380CC4-5D6E-409C-BE32-E72D297353CC}">
              <c16:uniqueId val="{00000001-BD4C-4AA4-8DB8-C15435FFD231}"/>
            </c:ext>
          </c:extLst>
        </c:ser>
        <c:ser>
          <c:idx val="1"/>
          <c:order val="1"/>
          <c:tx>
            <c:strRef>
              <c:f>Processing!$M$19</c:f>
              <c:strCache>
                <c:ptCount val="1"/>
                <c:pt idx="0">
                  <c:v>Credit Card</c:v>
                </c:pt>
              </c:strCache>
            </c:strRef>
          </c:tx>
          <c:spPr>
            <a:ln w="25400" cap="rnd">
              <a:noFill/>
              <a:round/>
            </a:ln>
            <a:effectLst>
              <a:outerShdw blurRad="50800" dist="38100" dir="8100000" algn="tr" rotWithShape="0">
                <a:prstClr val="black">
                  <a:alpha val="40000"/>
                </a:prstClr>
              </a:outerShdw>
            </a:effectLst>
          </c:spPr>
          <c:marker>
            <c:symbol val="circle"/>
            <c:size val="25"/>
            <c:spPr>
              <a:solidFill>
                <a:srgbClr val="00B7D2">
                  <a:alpha val="30000"/>
                </a:srgbClr>
              </a:solidFill>
              <a:ln w="9525">
                <a:solidFill>
                  <a:srgbClr val="00B7D2"/>
                </a:solidFill>
              </a:ln>
              <a:effectLst>
                <a:outerShdw blurRad="50800" dist="38100" dir="8100000" algn="tr" rotWithShape="0">
                  <a:prstClr val="black">
                    <a:alpha val="40000"/>
                  </a:prstClr>
                </a:outerShdw>
              </a:effectLst>
            </c:spPr>
          </c:marker>
          <c:xVal>
            <c:numRef>
              <c:f>Processing!$N$19</c:f>
              <c:numCache>
                <c:formatCode>0%</c:formatCode>
                <c:ptCount val="1"/>
                <c:pt idx="0">
                  <c:v>9.5000000000000001E-2</c:v>
                </c:pt>
              </c:numCache>
            </c:numRef>
          </c:xVal>
          <c:yVal>
            <c:numRef>
              <c:f>Processing!$O$19</c:f>
              <c:numCache>
                <c:formatCode>_-[$$-409]* #,##0_ ;_-[$$-409]* \-#,##0\ ;_-[$$-409]* "-"??_ ;_-@_ </c:formatCode>
                <c:ptCount val="1"/>
                <c:pt idx="0">
                  <c:v>21284.6</c:v>
                </c:pt>
              </c:numCache>
            </c:numRef>
          </c:yVal>
          <c:smooth val="0"/>
          <c:extLst>
            <c:ext xmlns:c16="http://schemas.microsoft.com/office/drawing/2014/chart" uri="{C3380CC4-5D6E-409C-BE32-E72D297353CC}">
              <c16:uniqueId val="{00000002-BD4C-4AA4-8DB8-C15435FFD231}"/>
            </c:ext>
          </c:extLst>
        </c:ser>
        <c:ser>
          <c:idx val="2"/>
          <c:order val="2"/>
          <c:tx>
            <c:strRef>
              <c:f>Processing!$M$20</c:f>
              <c:strCache>
                <c:ptCount val="1"/>
                <c:pt idx="0">
                  <c:v>Car Leasing</c:v>
                </c:pt>
              </c:strCache>
            </c:strRef>
          </c:tx>
          <c:spPr>
            <a:ln w="25400" cap="rnd">
              <a:noFill/>
              <a:round/>
            </a:ln>
            <a:effectLst>
              <a:outerShdw blurRad="50800" dist="38100" dir="8100000" algn="tr" rotWithShape="0">
                <a:prstClr val="black">
                  <a:alpha val="40000"/>
                </a:prstClr>
              </a:outerShdw>
            </a:effectLst>
          </c:spPr>
          <c:marker>
            <c:symbol val="circle"/>
            <c:size val="20"/>
            <c:spPr>
              <a:solidFill>
                <a:srgbClr val="AD27FE">
                  <a:alpha val="30000"/>
                </a:srgbClr>
              </a:solidFill>
              <a:ln w="9525">
                <a:solidFill>
                  <a:srgbClr val="AD27FE"/>
                </a:solidFill>
              </a:ln>
              <a:effectLst>
                <a:outerShdw blurRad="50800" dist="38100" dir="8100000" algn="tr" rotWithShape="0">
                  <a:prstClr val="black">
                    <a:alpha val="40000"/>
                  </a:prstClr>
                </a:outerShdw>
              </a:effectLst>
            </c:spPr>
          </c:marker>
          <c:xVal>
            <c:numRef>
              <c:f>Processing!$N$20</c:f>
              <c:numCache>
                <c:formatCode>0%</c:formatCode>
                <c:ptCount val="1"/>
                <c:pt idx="0">
                  <c:v>0.05</c:v>
                </c:pt>
              </c:numCache>
            </c:numRef>
          </c:xVal>
          <c:yVal>
            <c:numRef>
              <c:f>Processing!$O$20</c:f>
              <c:numCache>
                <c:formatCode>_-[$$-409]* #,##0_ ;_-[$$-409]* \-#,##0\ ;_-[$$-409]* "-"??_ ;_-@_ </c:formatCode>
                <c:ptCount val="1"/>
                <c:pt idx="0">
                  <c:v>14791.666666666666</c:v>
                </c:pt>
              </c:numCache>
            </c:numRef>
          </c:yVal>
          <c:smooth val="0"/>
          <c:extLst>
            <c:ext xmlns:c16="http://schemas.microsoft.com/office/drawing/2014/chart" uri="{C3380CC4-5D6E-409C-BE32-E72D297353CC}">
              <c16:uniqueId val="{00000003-BD4C-4AA4-8DB8-C15435FFD231}"/>
            </c:ext>
          </c:extLst>
        </c:ser>
        <c:ser>
          <c:idx val="6"/>
          <c:order val="3"/>
          <c:tx>
            <c:strRef>
              <c:f>Processing!$M$21</c:f>
              <c:strCache>
                <c:ptCount val="1"/>
                <c:pt idx="0">
                  <c:v>Consumer Credit</c:v>
                </c:pt>
              </c:strCache>
            </c:strRef>
          </c:tx>
          <c:spPr>
            <a:ln w="25400" cap="rnd">
              <a:noFill/>
              <a:round/>
            </a:ln>
            <a:effectLst>
              <a:outerShdw blurRad="50800" dist="38100" dir="8100000" algn="tr" rotWithShape="0">
                <a:prstClr val="black">
                  <a:alpha val="40000"/>
                </a:prstClr>
              </a:outerShdw>
            </a:effectLst>
          </c:spPr>
          <c:marker>
            <c:symbol val="circle"/>
            <c:size val="15"/>
            <c:spPr>
              <a:solidFill>
                <a:srgbClr val="476BEE">
                  <a:alpha val="30000"/>
                </a:srgbClr>
              </a:solidFill>
              <a:ln w="9525">
                <a:solidFill>
                  <a:srgbClr val="476BEE">
                    <a:alpha val="94000"/>
                  </a:srgbClr>
                </a:solidFill>
              </a:ln>
              <a:effectLst>
                <a:outerShdw blurRad="50800" dist="38100" dir="8100000" algn="tr" rotWithShape="0">
                  <a:prstClr val="black">
                    <a:alpha val="40000"/>
                  </a:prstClr>
                </a:outerShdw>
              </a:effectLst>
            </c:spPr>
          </c:marker>
          <c:xVal>
            <c:numRef>
              <c:f>Processing!$N$21</c:f>
              <c:numCache>
                <c:formatCode>0%</c:formatCode>
                <c:ptCount val="1"/>
                <c:pt idx="0">
                  <c:v>7.0000000000000007E-2</c:v>
                </c:pt>
              </c:numCache>
            </c:numRef>
          </c:xVal>
          <c:yVal>
            <c:numRef>
              <c:f>Processing!$O$21</c:f>
              <c:numCache>
                <c:formatCode>_-[$$-409]* #,##0_ ;_-[$$-409]* \-#,##0\ ;_-[$$-409]* "-"??_ ;_-@_ </c:formatCode>
                <c:ptCount val="1"/>
                <c:pt idx="0">
                  <c:v>10260.799999999999</c:v>
                </c:pt>
              </c:numCache>
            </c:numRef>
          </c:yVal>
          <c:smooth val="0"/>
          <c:extLst>
            <c:ext xmlns:c16="http://schemas.microsoft.com/office/drawing/2014/chart" uri="{C3380CC4-5D6E-409C-BE32-E72D297353CC}">
              <c16:uniqueId val="{00000004-BD4C-4AA4-8DB8-C15435FFD231}"/>
            </c:ext>
          </c:extLst>
        </c:ser>
        <c:ser>
          <c:idx val="3"/>
          <c:order val="4"/>
          <c:spPr>
            <a:ln w="25400" cap="rnd">
              <a:noFill/>
              <a:round/>
            </a:ln>
            <a:effectLst>
              <a:outerShdw blurRad="50800" dist="38100" dir="8100000" algn="tr" rotWithShape="0">
                <a:prstClr val="black">
                  <a:alpha val="40000"/>
                </a:prstClr>
              </a:outerShdw>
            </a:effectLst>
          </c:spPr>
          <c:marker>
            <c:symbol val="circle"/>
            <c:size val="9"/>
            <c:spPr>
              <a:solidFill>
                <a:srgbClr val="8D76FC"/>
              </a:solidFill>
              <a:ln w="9525">
                <a:noFill/>
              </a:ln>
              <a:effectLst>
                <a:outerShdw blurRad="50800" dist="38100" dir="8100000" algn="tr" rotWithShape="0">
                  <a:prstClr val="black">
                    <a:alpha val="40000"/>
                  </a:prstClr>
                </a:outerShdw>
              </a:effectLst>
            </c:spPr>
          </c:marker>
          <c:xVal>
            <c:numRef>
              <c:f>Processing!$N$18</c:f>
              <c:numCache>
                <c:formatCode>0%</c:formatCode>
                <c:ptCount val="1"/>
                <c:pt idx="0">
                  <c:v>0.03</c:v>
                </c:pt>
              </c:numCache>
            </c:numRef>
          </c:xVal>
          <c:yVal>
            <c:numRef>
              <c:f>Processing!$O$18</c:f>
              <c:numCache>
                <c:formatCode>_-[$$-409]* #,##0_ ;_-[$$-409]* \-#,##0\ ;_-[$$-409]* "-"??_ ;_-@_ </c:formatCode>
                <c:ptCount val="1"/>
                <c:pt idx="0">
                  <c:v>37633.333333333336</c:v>
                </c:pt>
              </c:numCache>
            </c:numRef>
          </c:yVal>
          <c:smooth val="0"/>
          <c:extLst>
            <c:ext xmlns:c16="http://schemas.microsoft.com/office/drawing/2014/chart" uri="{C3380CC4-5D6E-409C-BE32-E72D297353CC}">
              <c16:uniqueId val="{00000005-BD4C-4AA4-8DB8-C15435FFD231}"/>
            </c:ext>
          </c:extLst>
        </c:ser>
        <c:ser>
          <c:idx val="4"/>
          <c:order val="5"/>
          <c:spPr>
            <a:ln w="25400" cap="rnd">
              <a:noFill/>
              <a:round/>
            </a:ln>
            <a:effectLst>
              <a:outerShdw blurRad="50800" dist="38100" dir="8100000" algn="tr" rotWithShape="0">
                <a:prstClr val="black">
                  <a:alpha val="40000"/>
                </a:prstClr>
              </a:outerShdw>
            </a:effectLst>
          </c:spPr>
          <c:marker>
            <c:symbol val="circle"/>
            <c:size val="8"/>
            <c:spPr>
              <a:solidFill>
                <a:srgbClr val="00B7D2"/>
              </a:solidFill>
              <a:ln w="9525">
                <a:noFill/>
              </a:ln>
              <a:effectLst>
                <a:outerShdw blurRad="50800" dist="38100" dir="8100000" algn="tr" rotWithShape="0">
                  <a:prstClr val="black">
                    <a:alpha val="40000"/>
                  </a:prstClr>
                </a:outerShdw>
              </a:effectLst>
            </c:spPr>
          </c:marker>
          <c:xVal>
            <c:numRef>
              <c:f>Processing!$N$19</c:f>
              <c:numCache>
                <c:formatCode>0%</c:formatCode>
                <c:ptCount val="1"/>
                <c:pt idx="0">
                  <c:v>9.5000000000000001E-2</c:v>
                </c:pt>
              </c:numCache>
            </c:numRef>
          </c:xVal>
          <c:yVal>
            <c:numRef>
              <c:f>Processing!$O$19</c:f>
              <c:numCache>
                <c:formatCode>_-[$$-409]* #,##0_ ;_-[$$-409]* \-#,##0\ ;_-[$$-409]* "-"??_ ;_-@_ </c:formatCode>
                <c:ptCount val="1"/>
                <c:pt idx="0">
                  <c:v>21284.6</c:v>
                </c:pt>
              </c:numCache>
            </c:numRef>
          </c:yVal>
          <c:smooth val="0"/>
          <c:extLst>
            <c:ext xmlns:c16="http://schemas.microsoft.com/office/drawing/2014/chart" uri="{C3380CC4-5D6E-409C-BE32-E72D297353CC}">
              <c16:uniqueId val="{00000006-BD4C-4AA4-8DB8-C15435FFD231}"/>
            </c:ext>
          </c:extLst>
        </c:ser>
        <c:ser>
          <c:idx val="5"/>
          <c:order val="6"/>
          <c:spPr>
            <a:ln w="25400" cap="rnd">
              <a:noFill/>
              <a:round/>
            </a:ln>
            <a:effectLst>
              <a:outerShdw blurRad="50800" dist="38100" dir="8100000" algn="tr" rotWithShape="0">
                <a:prstClr val="black">
                  <a:alpha val="40000"/>
                </a:prstClr>
              </a:outerShdw>
            </a:effectLst>
          </c:spPr>
          <c:marker>
            <c:symbol val="circle"/>
            <c:size val="7"/>
            <c:spPr>
              <a:solidFill>
                <a:srgbClr val="AD27FE"/>
              </a:solidFill>
              <a:ln w="9525">
                <a:noFill/>
              </a:ln>
              <a:effectLst>
                <a:outerShdw blurRad="50800" dist="38100" dir="8100000" algn="tr" rotWithShape="0">
                  <a:prstClr val="black">
                    <a:alpha val="40000"/>
                  </a:prstClr>
                </a:outerShdw>
              </a:effectLst>
            </c:spPr>
          </c:marker>
          <c:xVal>
            <c:numRef>
              <c:f>Processing!$N$20</c:f>
              <c:numCache>
                <c:formatCode>0%</c:formatCode>
                <c:ptCount val="1"/>
                <c:pt idx="0">
                  <c:v>0.05</c:v>
                </c:pt>
              </c:numCache>
            </c:numRef>
          </c:xVal>
          <c:yVal>
            <c:numRef>
              <c:f>Processing!$O$20</c:f>
              <c:numCache>
                <c:formatCode>_-[$$-409]* #,##0_ ;_-[$$-409]* \-#,##0\ ;_-[$$-409]* "-"??_ ;_-@_ </c:formatCode>
                <c:ptCount val="1"/>
                <c:pt idx="0">
                  <c:v>14791.666666666666</c:v>
                </c:pt>
              </c:numCache>
            </c:numRef>
          </c:yVal>
          <c:smooth val="0"/>
          <c:extLst>
            <c:ext xmlns:c16="http://schemas.microsoft.com/office/drawing/2014/chart" uri="{C3380CC4-5D6E-409C-BE32-E72D297353CC}">
              <c16:uniqueId val="{00000007-BD4C-4AA4-8DB8-C15435FFD231}"/>
            </c:ext>
          </c:extLst>
        </c:ser>
        <c:ser>
          <c:idx val="7"/>
          <c:order val="7"/>
          <c:spPr>
            <a:ln w="25400" cap="rnd">
              <a:noFill/>
              <a:round/>
            </a:ln>
            <a:effectLst>
              <a:outerShdw blurRad="50800" dist="38100" dir="8100000" algn="tr" rotWithShape="0">
                <a:prstClr val="black">
                  <a:alpha val="40000"/>
                </a:prstClr>
              </a:outerShdw>
            </a:effectLst>
          </c:spPr>
          <c:marker>
            <c:symbol val="circle"/>
            <c:size val="5"/>
            <c:spPr>
              <a:solidFill>
                <a:srgbClr val="476BEE"/>
              </a:solidFill>
              <a:ln w="9525">
                <a:noFill/>
              </a:ln>
              <a:effectLst>
                <a:outerShdw blurRad="50800" dist="38100" dir="8100000" algn="tr" rotWithShape="0">
                  <a:prstClr val="black">
                    <a:alpha val="40000"/>
                  </a:prstClr>
                </a:outerShdw>
              </a:effectLst>
            </c:spPr>
          </c:marker>
          <c:xVal>
            <c:numRef>
              <c:f>Processing!$N$21</c:f>
              <c:numCache>
                <c:formatCode>0%</c:formatCode>
                <c:ptCount val="1"/>
                <c:pt idx="0">
                  <c:v>7.0000000000000007E-2</c:v>
                </c:pt>
              </c:numCache>
            </c:numRef>
          </c:xVal>
          <c:yVal>
            <c:numRef>
              <c:f>Processing!$O$21</c:f>
              <c:numCache>
                <c:formatCode>_-[$$-409]* #,##0_ ;_-[$$-409]* \-#,##0\ ;_-[$$-409]* "-"??_ ;_-@_ </c:formatCode>
                <c:ptCount val="1"/>
                <c:pt idx="0">
                  <c:v>10260.799999999999</c:v>
                </c:pt>
              </c:numCache>
            </c:numRef>
          </c:yVal>
          <c:smooth val="0"/>
          <c:extLst>
            <c:ext xmlns:c16="http://schemas.microsoft.com/office/drawing/2014/chart" uri="{C3380CC4-5D6E-409C-BE32-E72D297353CC}">
              <c16:uniqueId val="{00000008-BD4C-4AA4-8DB8-C15435FFD231}"/>
            </c:ext>
          </c:extLst>
        </c:ser>
        <c:dLbls>
          <c:showLegendKey val="0"/>
          <c:showVal val="0"/>
          <c:showCatName val="0"/>
          <c:showSerName val="0"/>
          <c:showPercent val="0"/>
          <c:showBubbleSize val="0"/>
        </c:dLbls>
        <c:axId val="2108640815"/>
        <c:axId val="363615919"/>
      </c:scatterChart>
      <c:valAx>
        <c:axId val="2108640815"/>
        <c:scaling>
          <c:orientation val="minMax"/>
        </c:scaling>
        <c:delete val="1"/>
        <c:axPos val="b"/>
        <c:numFmt formatCode="0%" sourceLinked="1"/>
        <c:majorTickMark val="out"/>
        <c:minorTickMark val="none"/>
        <c:tickLblPos val="nextTo"/>
        <c:crossAx val="363615919"/>
        <c:crosses val="autoZero"/>
        <c:crossBetween val="midCat"/>
      </c:valAx>
      <c:valAx>
        <c:axId val="363615919"/>
        <c:scaling>
          <c:orientation val="minMax"/>
        </c:scaling>
        <c:delete val="1"/>
        <c:axPos val="l"/>
        <c:numFmt formatCode="_-[$$-409]* #,##0_ ;_-[$$-409]* \-#,##0\ ;_-[$$-409]* &quot;-&quot;??_ ;_-@_ " sourceLinked="1"/>
        <c:majorTickMark val="out"/>
        <c:minorTickMark val="none"/>
        <c:tickLblPos val="nextTo"/>
        <c:crossAx val="2108640815"/>
        <c:crosses val="autoZero"/>
        <c:crossBetween val="midCat"/>
      </c:valAx>
      <c:spPr>
        <a:noFill/>
      </c:spPr>
    </c:plotArea>
    <c:legend>
      <c:legendPos val="r"/>
      <c:legendEntry>
        <c:idx val="4"/>
        <c:delete val="1"/>
      </c:legendEntry>
      <c:legendEntry>
        <c:idx val="5"/>
        <c:delete val="1"/>
      </c:legendEntry>
      <c:legendEntry>
        <c:idx val="6"/>
        <c:delete val="1"/>
      </c:legendEntry>
      <c:legendEntry>
        <c:idx val="7"/>
        <c:delete val="1"/>
      </c:legendEntry>
      <c:layout>
        <c:manualLayout>
          <c:xMode val="edge"/>
          <c:yMode val="edge"/>
          <c:x val="0"/>
          <c:y val="0.4405033861508052"/>
          <c:w val="0.42926081571264274"/>
          <c:h val="0.46940045415671355"/>
        </c:manualLayout>
      </c:layout>
      <c:overlay val="0"/>
      <c:txPr>
        <a:bodyPr/>
        <a:lstStyle/>
        <a:p>
          <a:pPr>
            <a:defRPr sz="800">
              <a:solidFill>
                <a:srgbClr val="455177"/>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754055821972699"/>
          <c:y val="0.1640645596640139"/>
          <c:w val="0.77993510684843681"/>
          <c:h val="0.63998383816361726"/>
        </c:manualLayout>
      </c:layout>
      <c:doughnutChart>
        <c:varyColors val="1"/>
        <c:ser>
          <c:idx val="0"/>
          <c:order val="0"/>
          <c:spPr>
            <a:ln>
              <a:noFill/>
            </a:ln>
          </c:spPr>
          <c:dPt>
            <c:idx val="0"/>
            <c:bubble3D val="0"/>
            <c:spPr>
              <a:gradFill>
                <a:gsLst>
                  <a:gs pos="0">
                    <a:srgbClr val="476BEE"/>
                  </a:gs>
                  <a:gs pos="100000">
                    <a:srgbClr val="3A5CE2"/>
                  </a:gs>
                </a:gsLst>
                <a:lin ang="5400000" scaled="1"/>
              </a:gra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1-1D82-4EEE-A0B2-7278B2893F09}"/>
              </c:ext>
            </c:extLst>
          </c:dPt>
          <c:dPt>
            <c:idx val="1"/>
            <c:bubble3D val="0"/>
            <c:spPr>
              <a:solidFill>
                <a:srgbClr val="8199F3"/>
              </a:solidFill>
              <a:ln w="19050">
                <a:noFill/>
              </a:ln>
              <a:effectLst/>
            </c:spPr>
            <c:extLst>
              <c:ext xmlns:c16="http://schemas.microsoft.com/office/drawing/2014/chart" uri="{C3380CC4-5D6E-409C-BE32-E72D297353CC}">
                <c16:uniqueId val="{00000003-1D82-4EEE-A0B2-7278B2893F09}"/>
              </c:ext>
            </c:extLst>
          </c:dPt>
          <c:dPt>
            <c:idx val="2"/>
            <c:bubble3D val="0"/>
            <c:spPr>
              <a:solidFill>
                <a:srgbClr val="CAD4FA">
                  <a:alpha val="20000"/>
                </a:srgbClr>
              </a:solidFill>
              <a:ln w="19050">
                <a:noFill/>
              </a:ln>
              <a:effectLst/>
            </c:spPr>
            <c:extLst>
              <c:ext xmlns:c16="http://schemas.microsoft.com/office/drawing/2014/chart" uri="{C3380CC4-5D6E-409C-BE32-E72D297353CC}">
                <c16:uniqueId val="{00000005-1D82-4EEE-A0B2-7278B2893F09}"/>
              </c:ext>
            </c:extLst>
          </c:dPt>
          <c:dPt>
            <c:idx val="3"/>
            <c:bubble3D val="0"/>
            <c:spPr>
              <a:noFill/>
              <a:ln w="19050">
                <a:noFill/>
              </a:ln>
              <a:effectLst/>
            </c:spPr>
            <c:extLst>
              <c:ext xmlns:c16="http://schemas.microsoft.com/office/drawing/2014/chart" uri="{C3380CC4-5D6E-409C-BE32-E72D297353CC}">
                <c16:uniqueId val="{00000007-1D82-4EEE-A0B2-7278B2893F09}"/>
              </c:ext>
            </c:extLst>
          </c:dPt>
          <c:val>
            <c:numRef>
              <c:f>Processing!$B$39:$B$42</c:f>
              <c:numCache>
                <c:formatCode>0.00%</c:formatCode>
                <c:ptCount val="4"/>
                <c:pt idx="0">
                  <c:v>5.6142857142857147E-2</c:v>
                </c:pt>
                <c:pt idx="1">
                  <c:v>0.23606493506493509</c:v>
                </c:pt>
                <c:pt idx="2">
                  <c:v>0.45779220779220775</c:v>
                </c:pt>
                <c:pt idx="3">
                  <c:v>0.25</c:v>
                </c:pt>
              </c:numCache>
            </c:numRef>
          </c:val>
          <c:extLst>
            <c:ext xmlns:c16="http://schemas.microsoft.com/office/drawing/2014/chart" uri="{C3380CC4-5D6E-409C-BE32-E72D297353CC}">
              <c16:uniqueId val="{00000008-1D82-4EEE-A0B2-7278B2893F09}"/>
            </c:ext>
          </c:extLst>
        </c:ser>
        <c:ser>
          <c:idx val="1"/>
          <c:order val="1"/>
          <c:spPr>
            <a:ln>
              <a:noFill/>
            </a:ln>
          </c:spPr>
          <c:dPt>
            <c:idx val="0"/>
            <c:bubble3D val="0"/>
            <c:spPr>
              <a:noFill/>
              <a:ln w="19050">
                <a:noFill/>
              </a:ln>
              <a:effectLst/>
            </c:spPr>
            <c:extLst>
              <c:ext xmlns:c16="http://schemas.microsoft.com/office/drawing/2014/chart" uri="{C3380CC4-5D6E-409C-BE32-E72D297353CC}">
                <c16:uniqueId val="{0000000A-1D82-4EEE-A0B2-7278B2893F09}"/>
              </c:ext>
            </c:extLst>
          </c:dPt>
          <c:dPt>
            <c:idx val="1"/>
            <c:bubble3D val="0"/>
            <c:spPr>
              <a:noFill/>
              <a:ln w="19050">
                <a:noFill/>
              </a:ln>
              <a:effectLst/>
            </c:spPr>
            <c:extLst>
              <c:ext xmlns:c16="http://schemas.microsoft.com/office/drawing/2014/chart" uri="{C3380CC4-5D6E-409C-BE32-E72D297353CC}">
                <c16:uniqueId val="{0000000C-1D82-4EEE-A0B2-7278B2893F09}"/>
              </c:ext>
            </c:extLst>
          </c:dPt>
          <c:dPt>
            <c:idx val="2"/>
            <c:bubble3D val="0"/>
            <c:spPr>
              <a:noFill/>
              <a:ln w="19050">
                <a:noFill/>
              </a:ln>
              <a:effectLst/>
            </c:spPr>
            <c:extLst>
              <c:ext xmlns:c16="http://schemas.microsoft.com/office/drawing/2014/chart" uri="{C3380CC4-5D6E-409C-BE32-E72D297353CC}">
                <c16:uniqueId val="{0000000E-1D82-4EEE-A0B2-7278B2893F09}"/>
              </c:ext>
            </c:extLst>
          </c:dPt>
          <c:dPt>
            <c:idx val="3"/>
            <c:bubble3D val="0"/>
            <c:spPr>
              <a:noFill/>
              <a:ln w="19050">
                <a:noFill/>
              </a:ln>
              <a:effectLst/>
            </c:spPr>
            <c:extLst>
              <c:ext xmlns:c16="http://schemas.microsoft.com/office/drawing/2014/chart" uri="{C3380CC4-5D6E-409C-BE32-E72D297353CC}">
                <c16:uniqueId val="{00000010-1D82-4EEE-A0B2-7278B2893F09}"/>
              </c:ext>
            </c:extLst>
          </c:dPt>
          <c:val>
            <c:numRef>
              <c:f>Processing!$C$39:$C$42</c:f>
              <c:numCache>
                <c:formatCode>0.00%</c:formatCode>
                <c:ptCount val="4"/>
                <c:pt idx="0">
                  <c:v>5.6142857142857147E-2</c:v>
                </c:pt>
                <c:pt idx="1">
                  <c:v>0.23606493506493509</c:v>
                </c:pt>
                <c:pt idx="2">
                  <c:v>0.45779220779220775</c:v>
                </c:pt>
                <c:pt idx="3">
                  <c:v>0.25</c:v>
                </c:pt>
              </c:numCache>
            </c:numRef>
          </c:val>
          <c:extLst>
            <c:ext xmlns:c16="http://schemas.microsoft.com/office/drawing/2014/chart" uri="{C3380CC4-5D6E-409C-BE32-E72D297353CC}">
              <c16:uniqueId val="{00000011-1D82-4EEE-A0B2-7278B2893F09}"/>
            </c:ext>
          </c:extLst>
        </c:ser>
        <c:ser>
          <c:idx val="2"/>
          <c:order val="2"/>
          <c:spPr>
            <a:ln>
              <a:noFill/>
            </a:ln>
          </c:spPr>
          <c:dPt>
            <c:idx val="0"/>
            <c:bubble3D val="0"/>
            <c:spPr>
              <a:gradFill>
                <a:gsLst>
                  <a:gs pos="0">
                    <a:srgbClr val="476BEE"/>
                  </a:gs>
                  <a:gs pos="100000">
                    <a:srgbClr val="3A5CE2"/>
                  </a:gs>
                </a:gsLst>
                <a:lin ang="5400000" scaled="1"/>
              </a:gra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13-1D82-4EEE-A0B2-7278B2893F09}"/>
              </c:ext>
            </c:extLst>
          </c:dPt>
          <c:dPt>
            <c:idx val="1"/>
            <c:bubble3D val="0"/>
            <c:spPr>
              <a:solidFill>
                <a:srgbClr val="8199F3"/>
              </a:solidFill>
              <a:ln w="19050">
                <a:noFill/>
              </a:ln>
              <a:effectLst/>
            </c:spPr>
            <c:extLst>
              <c:ext xmlns:c16="http://schemas.microsoft.com/office/drawing/2014/chart" uri="{C3380CC4-5D6E-409C-BE32-E72D297353CC}">
                <c16:uniqueId val="{00000015-1D82-4EEE-A0B2-7278B2893F09}"/>
              </c:ext>
            </c:extLst>
          </c:dPt>
          <c:dPt>
            <c:idx val="2"/>
            <c:bubble3D val="0"/>
            <c:spPr>
              <a:solidFill>
                <a:srgbClr val="CAD4FA">
                  <a:alpha val="20000"/>
                </a:srgbClr>
              </a:solidFill>
              <a:ln w="19050">
                <a:noFill/>
              </a:ln>
              <a:effectLst/>
            </c:spPr>
            <c:extLst>
              <c:ext xmlns:c16="http://schemas.microsoft.com/office/drawing/2014/chart" uri="{C3380CC4-5D6E-409C-BE32-E72D297353CC}">
                <c16:uniqueId val="{00000017-1D82-4EEE-A0B2-7278B2893F09}"/>
              </c:ext>
            </c:extLst>
          </c:dPt>
          <c:dPt>
            <c:idx val="3"/>
            <c:bubble3D val="0"/>
            <c:spPr>
              <a:noFill/>
              <a:ln w="19050">
                <a:noFill/>
              </a:ln>
              <a:effectLst/>
            </c:spPr>
            <c:extLst>
              <c:ext xmlns:c16="http://schemas.microsoft.com/office/drawing/2014/chart" uri="{C3380CC4-5D6E-409C-BE32-E72D297353CC}">
                <c16:uniqueId val="{00000019-1D82-4EEE-A0B2-7278B2893F09}"/>
              </c:ext>
            </c:extLst>
          </c:dPt>
          <c:val>
            <c:numRef>
              <c:f>Processing!$D$39:$D$42</c:f>
              <c:numCache>
                <c:formatCode>0.00%</c:formatCode>
                <c:ptCount val="4"/>
                <c:pt idx="0">
                  <c:v>8.4185064935064946E-2</c:v>
                </c:pt>
                <c:pt idx="1">
                  <c:v>0.48075000000000001</c:v>
                </c:pt>
                <c:pt idx="2">
                  <c:v>0.18506493506493504</c:v>
                </c:pt>
                <c:pt idx="3">
                  <c:v>0.25</c:v>
                </c:pt>
              </c:numCache>
            </c:numRef>
          </c:val>
          <c:extLst>
            <c:ext xmlns:c16="http://schemas.microsoft.com/office/drawing/2014/chart" uri="{C3380CC4-5D6E-409C-BE32-E72D297353CC}">
              <c16:uniqueId val="{0000001A-1D82-4EEE-A0B2-7278B2893F09}"/>
            </c:ext>
          </c:extLst>
        </c:ser>
        <c:ser>
          <c:idx val="3"/>
          <c:order val="3"/>
          <c:spPr>
            <a:noFill/>
            <a:ln>
              <a:noFill/>
            </a:ln>
          </c:spPr>
          <c:dPt>
            <c:idx val="0"/>
            <c:bubble3D val="0"/>
            <c:spPr>
              <a:noFill/>
              <a:ln w="19050">
                <a:noFill/>
              </a:ln>
              <a:effectLst/>
            </c:spPr>
            <c:extLst>
              <c:ext xmlns:c16="http://schemas.microsoft.com/office/drawing/2014/chart" uri="{C3380CC4-5D6E-409C-BE32-E72D297353CC}">
                <c16:uniqueId val="{0000001C-1D82-4EEE-A0B2-7278B2893F09}"/>
              </c:ext>
            </c:extLst>
          </c:dPt>
          <c:dPt>
            <c:idx val="1"/>
            <c:bubble3D val="0"/>
            <c:spPr>
              <a:noFill/>
              <a:ln w="19050">
                <a:noFill/>
              </a:ln>
              <a:effectLst/>
            </c:spPr>
            <c:extLst>
              <c:ext xmlns:c16="http://schemas.microsoft.com/office/drawing/2014/chart" uri="{C3380CC4-5D6E-409C-BE32-E72D297353CC}">
                <c16:uniqueId val="{0000001E-1D82-4EEE-A0B2-7278B2893F09}"/>
              </c:ext>
            </c:extLst>
          </c:dPt>
          <c:dPt>
            <c:idx val="2"/>
            <c:bubble3D val="0"/>
            <c:spPr>
              <a:noFill/>
              <a:ln w="19050">
                <a:noFill/>
              </a:ln>
              <a:effectLst/>
            </c:spPr>
            <c:extLst>
              <c:ext xmlns:c16="http://schemas.microsoft.com/office/drawing/2014/chart" uri="{C3380CC4-5D6E-409C-BE32-E72D297353CC}">
                <c16:uniqueId val="{00000020-1D82-4EEE-A0B2-7278B2893F09}"/>
              </c:ext>
            </c:extLst>
          </c:dPt>
          <c:dPt>
            <c:idx val="3"/>
            <c:bubble3D val="0"/>
            <c:spPr>
              <a:noFill/>
              <a:ln w="19050">
                <a:noFill/>
              </a:ln>
              <a:effectLst/>
            </c:spPr>
            <c:extLst>
              <c:ext xmlns:c16="http://schemas.microsoft.com/office/drawing/2014/chart" uri="{C3380CC4-5D6E-409C-BE32-E72D297353CC}">
                <c16:uniqueId val="{00000022-1D82-4EEE-A0B2-7278B2893F09}"/>
              </c:ext>
            </c:extLst>
          </c:dPt>
          <c:val>
            <c:numRef>
              <c:f>Processing!$E$39:$E$42</c:f>
              <c:numCache>
                <c:formatCode>0.00%</c:formatCode>
                <c:ptCount val="4"/>
                <c:pt idx="0">
                  <c:v>8.4185064935064946E-2</c:v>
                </c:pt>
                <c:pt idx="1">
                  <c:v>0.48075000000000001</c:v>
                </c:pt>
                <c:pt idx="2">
                  <c:v>0.18506493506493504</c:v>
                </c:pt>
                <c:pt idx="3">
                  <c:v>0.25</c:v>
                </c:pt>
              </c:numCache>
            </c:numRef>
          </c:val>
          <c:extLst>
            <c:ext xmlns:c16="http://schemas.microsoft.com/office/drawing/2014/chart" uri="{C3380CC4-5D6E-409C-BE32-E72D297353CC}">
              <c16:uniqueId val="{00000023-1D82-4EEE-A0B2-7278B2893F09}"/>
            </c:ext>
          </c:extLst>
        </c:ser>
        <c:ser>
          <c:idx val="4"/>
          <c:order val="4"/>
          <c:dPt>
            <c:idx val="0"/>
            <c:bubble3D val="0"/>
            <c:spPr>
              <a:gradFill>
                <a:gsLst>
                  <a:gs pos="0">
                    <a:srgbClr val="476BEE"/>
                  </a:gs>
                  <a:gs pos="100000">
                    <a:srgbClr val="3A5CE2"/>
                  </a:gs>
                </a:gsLst>
                <a:lin ang="5400000" scaled="1"/>
              </a:gradFill>
              <a:effectLst>
                <a:outerShdw blurRad="50800" dist="38100" dir="10800000" algn="r" rotWithShape="0">
                  <a:prstClr val="black">
                    <a:alpha val="40000"/>
                  </a:prstClr>
                </a:outerShdw>
              </a:effectLst>
            </c:spPr>
            <c:extLst>
              <c:ext xmlns:c16="http://schemas.microsoft.com/office/drawing/2014/chart" uri="{C3380CC4-5D6E-409C-BE32-E72D297353CC}">
                <c16:uniqueId val="{00000025-1D82-4EEE-A0B2-7278B2893F09}"/>
              </c:ext>
            </c:extLst>
          </c:dPt>
          <c:dPt>
            <c:idx val="1"/>
            <c:bubble3D val="0"/>
            <c:spPr>
              <a:solidFill>
                <a:srgbClr val="8199F3"/>
              </a:solidFill>
              <a:effectLst/>
            </c:spPr>
            <c:extLst>
              <c:ext xmlns:c16="http://schemas.microsoft.com/office/drawing/2014/chart" uri="{C3380CC4-5D6E-409C-BE32-E72D297353CC}">
                <c16:uniqueId val="{00000027-1D82-4EEE-A0B2-7278B2893F09}"/>
              </c:ext>
            </c:extLst>
          </c:dPt>
          <c:dPt>
            <c:idx val="2"/>
            <c:bubble3D val="0"/>
            <c:spPr>
              <a:solidFill>
                <a:srgbClr val="CAD4FA">
                  <a:alpha val="20000"/>
                </a:srgbClr>
              </a:solidFill>
              <a:effectLst/>
            </c:spPr>
            <c:extLst>
              <c:ext xmlns:c16="http://schemas.microsoft.com/office/drawing/2014/chart" uri="{C3380CC4-5D6E-409C-BE32-E72D297353CC}">
                <c16:uniqueId val="{00000029-1D82-4EEE-A0B2-7278B2893F09}"/>
              </c:ext>
            </c:extLst>
          </c:dPt>
          <c:dPt>
            <c:idx val="3"/>
            <c:bubble3D val="0"/>
            <c:spPr>
              <a:noFill/>
              <a:effectLst/>
            </c:spPr>
            <c:extLst>
              <c:ext xmlns:c16="http://schemas.microsoft.com/office/drawing/2014/chart" uri="{C3380CC4-5D6E-409C-BE32-E72D297353CC}">
                <c16:uniqueId val="{0000002B-1D82-4EEE-A0B2-7278B2893F09}"/>
              </c:ext>
            </c:extLst>
          </c:dPt>
          <c:val>
            <c:numRef>
              <c:f>Processing!$F$39:$F$42</c:f>
              <c:numCache>
                <c:formatCode>0.00%</c:formatCode>
                <c:ptCount val="4"/>
                <c:pt idx="0">
                  <c:v>0.1336655844155844</c:v>
                </c:pt>
                <c:pt idx="1">
                  <c:v>0.49945129870129867</c:v>
                </c:pt>
                <c:pt idx="2">
                  <c:v>0.11688311688311692</c:v>
                </c:pt>
                <c:pt idx="3">
                  <c:v>0.25</c:v>
                </c:pt>
              </c:numCache>
            </c:numRef>
          </c:val>
          <c:extLst>
            <c:ext xmlns:c16="http://schemas.microsoft.com/office/drawing/2014/chart" uri="{C3380CC4-5D6E-409C-BE32-E72D297353CC}">
              <c16:uniqueId val="{0000002C-1D82-4EEE-A0B2-7278B2893F09}"/>
            </c:ext>
          </c:extLst>
        </c:ser>
        <c:ser>
          <c:idx val="5"/>
          <c:order val="5"/>
          <c:spPr>
            <a:noFill/>
          </c:spPr>
          <c:dPt>
            <c:idx val="0"/>
            <c:bubble3D val="0"/>
            <c:spPr>
              <a:noFill/>
              <a:effectLst/>
            </c:spPr>
            <c:extLst>
              <c:ext xmlns:c16="http://schemas.microsoft.com/office/drawing/2014/chart" uri="{C3380CC4-5D6E-409C-BE32-E72D297353CC}">
                <c16:uniqueId val="{0000002E-1D82-4EEE-A0B2-7278B2893F09}"/>
              </c:ext>
            </c:extLst>
          </c:dPt>
          <c:dPt>
            <c:idx val="1"/>
            <c:bubble3D val="0"/>
            <c:spPr>
              <a:noFill/>
              <a:effectLst/>
            </c:spPr>
            <c:extLst>
              <c:ext xmlns:c16="http://schemas.microsoft.com/office/drawing/2014/chart" uri="{C3380CC4-5D6E-409C-BE32-E72D297353CC}">
                <c16:uniqueId val="{00000030-1D82-4EEE-A0B2-7278B2893F09}"/>
              </c:ext>
            </c:extLst>
          </c:dPt>
          <c:dPt>
            <c:idx val="2"/>
            <c:bubble3D val="0"/>
            <c:spPr>
              <a:noFill/>
              <a:effectLst/>
            </c:spPr>
            <c:extLst>
              <c:ext xmlns:c16="http://schemas.microsoft.com/office/drawing/2014/chart" uri="{C3380CC4-5D6E-409C-BE32-E72D297353CC}">
                <c16:uniqueId val="{00000032-1D82-4EEE-A0B2-7278B2893F09}"/>
              </c:ext>
            </c:extLst>
          </c:dPt>
          <c:dPt>
            <c:idx val="3"/>
            <c:bubble3D val="0"/>
            <c:spPr>
              <a:noFill/>
              <a:effectLst/>
            </c:spPr>
            <c:extLst>
              <c:ext xmlns:c16="http://schemas.microsoft.com/office/drawing/2014/chart" uri="{C3380CC4-5D6E-409C-BE32-E72D297353CC}">
                <c16:uniqueId val="{00000034-1D82-4EEE-A0B2-7278B2893F09}"/>
              </c:ext>
            </c:extLst>
          </c:dPt>
          <c:val>
            <c:numRef>
              <c:f>Processing!$G$39:$G$42</c:f>
              <c:numCache>
                <c:formatCode>0.00%</c:formatCode>
                <c:ptCount val="4"/>
                <c:pt idx="0">
                  <c:v>0.1336655844155844</c:v>
                </c:pt>
                <c:pt idx="1">
                  <c:v>0.49945129870129867</c:v>
                </c:pt>
                <c:pt idx="2">
                  <c:v>0.11688311688311692</c:v>
                </c:pt>
                <c:pt idx="3">
                  <c:v>0.25</c:v>
                </c:pt>
              </c:numCache>
            </c:numRef>
          </c:val>
          <c:extLst>
            <c:ext xmlns:c16="http://schemas.microsoft.com/office/drawing/2014/chart" uri="{C3380CC4-5D6E-409C-BE32-E72D297353CC}">
              <c16:uniqueId val="{00000035-1D82-4EEE-A0B2-7278B2893F09}"/>
            </c:ext>
          </c:extLst>
        </c:ser>
        <c:ser>
          <c:idx val="6"/>
          <c:order val="6"/>
          <c:dPt>
            <c:idx val="0"/>
            <c:bubble3D val="0"/>
            <c:spPr>
              <a:gradFill>
                <a:gsLst>
                  <a:gs pos="0">
                    <a:srgbClr val="476BEE"/>
                  </a:gs>
                  <a:gs pos="100000">
                    <a:srgbClr val="3A5CE2"/>
                  </a:gs>
                </a:gsLst>
                <a:lin ang="5400000" scaled="1"/>
              </a:gradFill>
              <a:effectLst>
                <a:outerShdw blurRad="50800" dist="38100" dir="10800000" algn="r" rotWithShape="0">
                  <a:prstClr val="black">
                    <a:alpha val="40000"/>
                  </a:prstClr>
                </a:outerShdw>
              </a:effectLst>
            </c:spPr>
            <c:extLst>
              <c:ext xmlns:c16="http://schemas.microsoft.com/office/drawing/2014/chart" uri="{C3380CC4-5D6E-409C-BE32-E72D297353CC}">
                <c16:uniqueId val="{00000037-1D82-4EEE-A0B2-7278B2893F09}"/>
              </c:ext>
            </c:extLst>
          </c:dPt>
          <c:dPt>
            <c:idx val="1"/>
            <c:bubble3D val="0"/>
            <c:spPr>
              <a:solidFill>
                <a:srgbClr val="8199F3"/>
              </a:solidFill>
              <a:effectLst/>
            </c:spPr>
            <c:extLst>
              <c:ext xmlns:c16="http://schemas.microsoft.com/office/drawing/2014/chart" uri="{C3380CC4-5D6E-409C-BE32-E72D297353CC}">
                <c16:uniqueId val="{00000039-1D82-4EEE-A0B2-7278B2893F09}"/>
              </c:ext>
            </c:extLst>
          </c:dPt>
          <c:dPt>
            <c:idx val="2"/>
            <c:bubble3D val="0"/>
            <c:spPr>
              <a:solidFill>
                <a:srgbClr val="DABEF7">
                  <a:alpha val="20000"/>
                </a:srgbClr>
              </a:solidFill>
              <a:effectLst/>
            </c:spPr>
            <c:extLst>
              <c:ext xmlns:c16="http://schemas.microsoft.com/office/drawing/2014/chart" uri="{C3380CC4-5D6E-409C-BE32-E72D297353CC}">
                <c16:uniqueId val="{0000003B-1D82-4EEE-A0B2-7278B2893F09}"/>
              </c:ext>
            </c:extLst>
          </c:dPt>
          <c:dPt>
            <c:idx val="3"/>
            <c:bubble3D val="0"/>
            <c:spPr>
              <a:noFill/>
              <a:effectLst/>
            </c:spPr>
            <c:extLst>
              <c:ext xmlns:c16="http://schemas.microsoft.com/office/drawing/2014/chart" uri="{C3380CC4-5D6E-409C-BE32-E72D297353CC}">
                <c16:uniqueId val="{0000003D-1D82-4EEE-A0B2-7278B2893F09}"/>
              </c:ext>
            </c:extLst>
          </c:dPt>
          <c:val>
            <c:numRef>
              <c:f>Processing!$H$39:$H$42</c:f>
              <c:numCache>
                <c:formatCode>0.00%</c:formatCode>
                <c:ptCount val="4"/>
                <c:pt idx="0">
                  <c:v>0.34835064935064936</c:v>
                </c:pt>
                <c:pt idx="1">
                  <c:v>0.40164935064935064</c:v>
                </c:pt>
                <c:pt idx="2">
                  <c:v>0</c:v>
                </c:pt>
                <c:pt idx="3">
                  <c:v>0.25</c:v>
                </c:pt>
              </c:numCache>
            </c:numRef>
          </c:val>
          <c:extLst>
            <c:ext xmlns:c16="http://schemas.microsoft.com/office/drawing/2014/chart" uri="{C3380CC4-5D6E-409C-BE32-E72D297353CC}">
              <c16:uniqueId val="{0000003E-1D82-4EEE-A0B2-7278B2893F09}"/>
            </c:ext>
          </c:extLst>
        </c:ser>
        <c:dLbls>
          <c:showLegendKey val="0"/>
          <c:showVal val="0"/>
          <c:showCatName val="0"/>
          <c:showSerName val="0"/>
          <c:showPercent val="0"/>
          <c:showBubbleSize val="0"/>
          <c:showLeaderLines val="1"/>
        </c:dLbls>
        <c:firstSliceAng val="0"/>
        <c:holeSize val="5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Processing!$M$3</c:f>
          <c:strCache>
            <c:ptCount val="1"/>
            <c:pt idx="0">
              <c:v>Ratio Income</c:v>
            </c:pt>
          </c:strCache>
        </c:strRef>
      </c:tx>
      <c:layout>
        <c:manualLayout>
          <c:xMode val="edge"/>
          <c:yMode val="edge"/>
          <c:x val="0.23678863058784316"/>
          <c:y val="9.4246031746031744E-2"/>
        </c:manualLayout>
      </c:layout>
      <c:overlay val="0"/>
      <c:txPr>
        <a:bodyPr/>
        <a:lstStyle/>
        <a:p>
          <a:pPr>
            <a:defRPr sz="1400" b="0">
              <a:solidFill>
                <a:srgbClr val="455177"/>
              </a:solidFill>
            </a:defRPr>
          </a:pPr>
          <a:endParaRPr lang="ru-RU"/>
        </a:p>
      </c:txPr>
    </c:title>
    <c:autoTitleDeleted val="0"/>
    <c:plotArea>
      <c:layout/>
      <c:doughnutChart>
        <c:varyColors val="1"/>
        <c:ser>
          <c:idx val="0"/>
          <c:order val="0"/>
          <c:spPr>
            <a:ln>
              <a:noFill/>
            </a:ln>
            <a:effectLst>
              <a:outerShdw blurRad="190500" dist="190500" dir="8100000" algn="tr" rotWithShape="0">
                <a:srgbClr val="0D328D">
                  <a:alpha val="50000"/>
                </a:srgbClr>
              </a:outerShdw>
            </a:effectLst>
          </c:spPr>
          <c:dPt>
            <c:idx val="0"/>
            <c:bubble3D val="0"/>
            <c:spPr>
              <a:gradFill>
                <a:gsLst>
                  <a:gs pos="78000">
                    <a:srgbClr val="4A59E4"/>
                  </a:gs>
                  <a:gs pos="9000">
                    <a:srgbClr val="808AEC"/>
                  </a:gs>
                </a:gsLst>
                <a:lin ang="5400000" scaled="0"/>
              </a:gradFill>
              <a:ln w="19050">
                <a:noFill/>
              </a:ln>
              <a:effectLst>
                <a:outerShdw blurRad="190500" dist="190500" dir="8100000" algn="tr" rotWithShape="0">
                  <a:srgbClr val="0D328D">
                    <a:alpha val="50000"/>
                  </a:srgbClr>
                </a:outerShdw>
              </a:effectLst>
            </c:spPr>
            <c:extLst>
              <c:ext xmlns:c16="http://schemas.microsoft.com/office/drawing/2014/chart" uri="{C3380CC4-5D6E-409C-BE32-E72D297353CC}">
                <c16:uniqueId val="{00000001-BBB1-46AD-A61A-DCB7DC1A48C1}"/>
              </c:ext>
            </c:extLst>
          </c:dPt>
          <c:dPt>
            <c:idx val="1"/>
            <c:bubble3D val="0"/>
            <c:spPr>
              <a:gradFill>
                <a:gsLst>
                  <a:gs pos="0">
                    <a:srgbClr val="FF00FF">
                      <a:alpha val="10000"/>
                    </a:srgbClr>
                  </a:gs>
                  <a:gs pos="88000">
                    <a:srgbClr val="FF00FF">
                      <a:alpha val="50000"/>
                    </a:srgbClr>
                  </a:gs>
                </a:gsLst>
                <a:lin ang="5400000" scaled="0"/>
              </a:gradFill>
              <a:ln w="19050">
                <a:noFill/>
              </a:ln>
              <a:effectLst>
                <a:outerShdw blurRad="190500" dist="190500" dir="8100000" algn="tr" rotWithShape="0">
                  <a:srgbClr val="0D328D">
                    <a:alpha val="50000"/>
                  </a:srgbClr>
                </a:outerShdw>
              </a:effectLst>
            </c:spPr>
            <c:extLst>
              <c:ext xmlns:c16="http://schemas.microsoft.com/office/drawing/2014/chart" uri="{C3380CC4-5D6E-409C-BE32-E72D297353CC}">
                <c16:uniqueId val="{00000003-BBB1-46AD-A61A-DCB7DC1A48C1}"/>
              </c:ext>
            </c:extLst>
          </c:dPt>
          <c:val>
            <c:numRef>
              <c:f>Processing!$M$2:$N$2</c:f>
              <c:numCache>
                <c:formatCode>0%</c:formatCode>
                <c:ptCount val="2"/>
                <c:pt idx="0">
                  <c:v>0.56579296909590016</c:v>
                </c:pt>
                <c:pt idx="1">
                  <c:v>0.43420703090409984</c:v>
                </c:pt>
              </c:numCache>
            </c:numRef>
          </c:val>
          <c:extLst>
            <c:ext xmlns:c16="http://schemas.microsoft.com/office/drawing/2014/chart" uri="{C3380CC4-5D6E-409C-BE32-E72D297353CC}">
              <c16:uniqueId val="{00000004-BBB1-46AD-A61A-DCB7DC1A48C1}"/>
            </c:ext>
          </c:extLst>
        </c:ser>
        <c:dLbls>
          <c:showLegendKey val="0"/>
          <c:showVal val="0"/>
          <c:showCatName val="0"/>
          <c:showSerName val="0"/>
          <c:showPercent val="0"/>
          <c:showBubbleSize val="0"/>
          <c:showLeaderLines val="1"/>
        </c:dLbls>
        <c:firstSliceAng val="0"/>
        <c:holeSize val="68"/>
      </c:doughnutChart>
      <c:scatterChart>
        <c:scatterStyle val="lineMarker"/>
        <c:varyColors val="0"/>
        <c:ser>
          <c:idx val="1"/>
          <c:order val="1"/>
          <c:tx>
            <c:v>XY</c:v>
          </c:tx>
          <c:spPr>
            <a:ln w="25400" cap="rnd">
              <a:noFill/>
              <a:round/>
            </a:ln>
            <a:effectLst/>
          </c:spPr>
          <c:marker>
            <c:symbol val="circle"/>
            <c:size val="15"/>
            <c:spPr>
              <a:solidFill>
                <a:schemeClr val="accent2"/>
              </a:solidFill>
              <a:ln w="9525">
                <a:solidFill>
                  <a:schemeClr val="accent2"/>
                </a:solidFill>
              </a:ln>
              <a:effectLst/>
            </c:spPr>
          </c:marker>
          <c:dPt>
            <c:idx val="0"/>
            <c:marker>
              <c:symbol val="circle"/>
              <c:size val="17"/>
              <c:spPr>
                <a:solidFill>
                  <a:srgbClr val="808AEC"/>
                </a:solidFill>
                <a:ln w="9525">
                  <a:noFill/>
                </a:ln>
                <a:effectLst>
                  <a:outerShdw blurRad="50800" dist="50800" dir="10800000" algn="r" rotWithShape="0">
                    <a:srgbClr val="0D328D">
                      <a:alpha val="40000"/>
                    </a:srgbClr>
                  </a:outerShdw>
                </a:effectLst>
              </c:spPr>
            </c:marker>
            <c:bubble3D val="0"/>
            <c:spPr>
              <a:ln w="25400" cap="rnd">
                <a:noFill/>
                <a:round/>
              </a:ln>
              <a:effectLst>
                <a:outerShdw blurRad="50800" dist="50800" dir="10800000" algn="r" rotWithShape="0">
                  <a:srgbClr val="0D328D">
                    <a:alpha val="40000"/>
                  </a:srgbClr>
                </a:outerShdw>
              </a:effectLst>
            </c:spPr>
            <c:extLst>
              <c:ext xmlns:c16="http://schemas.microsoft.com/office/drawing/2014/chart" uri="{C3380CC4-5D6E-409C-BE32-E72D297353CC}">
                <c16:uniqueId val="{00000006-BBB1-46AD-A61A-DCB7DC1A48C1}"/>
              </c:ext>
            </c:extLst>
          </c:dPt>
          <c:dPt>
            <c:idx val="1"/>
            <c:marker>
              <c:symbol val="circle"/>
              <c:size val="17"/>
              <c:spPr>
                <a:solidFill>
                  <a:srgbClr val="4A59E4"/>
                </a:solidFill>
                <a:ln w="19050">
                  <a:solidFill>
                    <a:schemeClr val="bg1"/>
                  </a:solidFill>
                </a:ln>
                <a:effectLst>
                  <a:outerShdw blurRad="50800" dist="38100" dir="10800000" algn="r" rotWithShape="0">
                    <a:prstClr val="black">
                      <a:alpha val="40000"/>
                    </a:prstClr>
                  </a:outerShdw>
                </a:effectLst>
              </c:spPr>
            </c:marker>
            <c:bubble3D val="0"/>
            <c:spPr>
              <a:ln w="25400" cap="rnd">
                <a:noFill/>
                <a:round/>
              </a:ln>
              <a:effectLst>
                <a:outerShdw blurRad="50800" dist="38100" dir="10800000" algn="r" rotWithShape="0">
                  <a:prstClr val="black">
                    <a:alpha val="40000"/>
                  </a:prstClr>
                </a:outerShdw>
              </a:effectLst>
            </c:spPr>
            <c:extLst>
              <c:ext xmlns:c16="http://schemas.microsoft.com/office/drawing/2014/chart" uri="{C3380CC4-5D6E-409C-BE32-E72D297353CC}">
                <c16:uniqueId val="{00000008-BBB1-46AD-A61A-DCB7DC1A48C1}"/>
              </c:ext>
            </c:extLst>
          </c:dPt>
          <c:xVal>
            <c:numRef>
              <c:f>Processing!$O$2:$O$3</c:f>
              <c:numCache>
                <c:formatCode>General</c:formatCode>
                <c:ptCount val="2"/>
                <c:pt idx="0">
                  <c:v>0</c:v>
                </c:pt>
                <c:pt idx="1">
                  <c:v>-0.40171553706236152</c:v>
                </c:pt>
              </c:numCache>
            </c:numRef>
          </c:xVal>
          <c:yVal>
            <c:numRef>
              <c:f>Processing!$P$2:$P$3</c:f>
              <c:numCache>
                <c:formatCode>General</c:formatCode>
                <c:ptCount val="2"/>
                <c:pt idx="0">
                  <c:v>1</c:v>
                </c:pt>
                <c:pt idx="1">
                  <c:v>-0.91576450427099343</c:v>
                </c:pt>
              </c:numCache>
            </c:numRef>
          </c:yVal>
          <c:smooth val="0"/>
          <c:extLst>
            <c:ext xmlns:c16="http://schemas.microsoft.com/office/drawing/2014/chart" uri="{C3380CC4-5D6E-409C-BE32-E72D297353CC}">
              <c16:uniqueId val="{00000009-BBB1-46AD-A61A-DCB7DC1A48C1}"/>
            </c:ext>
          </c:extLst>
        </c:ser>
        <c:dLbls>
          <c:showLegendKey val="0"/>
          <c:showVal val="0"/>
          <c:showCatName val="0"/>
          <c:showSerName val="0"/>
          <c:showPercent val="0"/>
          <c:showBubbleSize val="0"/>
        </c:dLbls>
        <c:axId val="1414053664"/>
        <c:axId val="1414077184"/>
      </c:scatterChart>
      <c:valAx>
        <c:axId val="1414053664"/>
        <c:scaling>
          <c:orientation val="minMax"/>
          <c:max val="1.2"/>
          <c:min val="-1.2"/>
        </c:scaling>
        <c:delete val="1"/>
        <c:axPos val="b"/>
        <c:numFmt formatCode="General" sourceLinked="1"/>
        <c:majorTickMark val="out"/>
        <c:minorTickMark val="none"/>
        <c:tickLblPos val="nextTo"/>
        <c:crossAx val="1414077184"/>
        <c:crosses val="autoZero"/>
        <c:crossBetween val="midCat"/>
      </c:valAx>
      <c:valAx>
        <c:axId val="1414077184"/>
        <c:scaling>
          <c:orientation val="minMax"/>
          <c:max val="1.2"/>
          <c:min val="-1.2"/>
        </c:scaling>
        <c:delete val="1"/>
        <c:axPos val="l"/>
        <c:numFmt formatCode="General" sourceLinked="1"/>
        <c:majorTickMark val="out"/>
        <c:minorTickMark val="none"/>
        <c:tickLblPos val="nextTo"/>
        <c:crossAx val="1414053664"/>
        <c:crosses val="autoZero"/>
        <c:crossBetween val="midCat"/>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23882481565927"/>
          <c:y val="0.20490141690565486"/>
          <c:w val="0.44007792272372043"/>
          <c:h val="0.73346314977596971"/>
        </c:manualLayout>
      </c:layout>
      <c:doughnutChart>
        <c:varyColors val="1"/>
        <c:ser>
          <c:idx val="0"/>
          <c:order val="0"/>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01-1D39-4FE9-842D-F1B5230AEA8A}"/>
              </c:ext>
            </c:extLst>
          </c:dPt>
          <c:dPt>
            <c:idx val="1"/>
            <c:bubble3D val="0"/>
            <c:spPr>
              <a:gradFill>
                <a:gsLst>
                  <a:gs pos="0">
                    <a:srgbClr val="0070B1"/>
                  </a:gs>
                  <a:gs pos="100000">
                    <a:srgbClr val="00B7D2"/>
                  </a:gs>
                </a:gsLst>
                <a:lin ang="0" scaled="0"/>
              </a:gradFill>
              <a:ln w="19050">
                <a:noFill/>
              </a:ln>
              <a:effectLst/>
            </c:spPr>
            <c:extLst>
              <c:ext xmlns:c16="http://schemas.microsoft.com/office/drawing/2014/chart" uri="{C3380CC4-5D6E-409C-BE32-E72D297353CC}">
                <c16:uniqueId val="{00000003-1D39-4FE9-842D-F1B5230AEA8A}"/>
              </c:ext>
            </c:extLst>
          </c:dPt>
          <c:dPt>
            <c:idx val="2"/>
            <c:bubble3D val="0"/>
            <c:spPr>
              <a:gradFill>
                <a:gsLst>
                  <a:gs pos="0">
                    <a:srgbClr val="476BEE"/>
                  </a:gs>
                  <a:gs pos="100000">
                    <a:srgbClr val="3A5CE2"/>
                  </a:gs>
                </a:gsLst>
                <a:lin ang="5400000" scaled="1"/>
              </a:gradFill>
              <a:ln w="19050">
                <a:noFill/>
              </a:ln>
              <a:effectLst/>
            </c:spPr>
            <c:extLst>
              <c:ext xmlns:c16="http://schemas.microsoft.com/office/drawing/2014/chart" uri="{C3380CC4-5D6E-409C-BE32-E72D297353CC}">
                <c16:uniqueId val="{00000005-1D39-4FE9-842D-F1B5230AEA8A}"/>
              </c:ext>
            </c:extLst>
          </c:dPt>
          <c:dPt>
            <c:idx val="3"/>
            <c:bubble3D val="0"/>
            <c:spPr>
              <a:gradFill>
                <a:gsLst>
                  <a:gs pos="0">
                    <a:srgbClr val="34349E"/>
                  </a:gs>
                  <a:gs pos="100000">
                    <a:srgbClr val="212469"/>
                  </a:gs>
                </a:gsLst>
                <a:lin ang="5400000" scaled="1"/>
              </a:gradFill>
              <a:ln w="19050">
                <a:noFill/>
              </a:ln>
              <a:effectLst/>
            </c:spPr>
            <c:extLst>
              <c:ext xmlns:c16="http://schemas.microsoft.com/office/drawing/2014/chart" uri="{C3380CC4-5D6E-409C-BE32-E72D297353CC}">
                <c16:uniqueId val="{00000007-1D39-4FE9-842D-F1B5230AEA8A}"/>
              </c:ext>
            </c:extLst>
          </c:dPt>
          <c:dPt>
            <c:idx val="4"/>
            <c:bubble3D val="0"/>
            <c:spPr>
              <a:gradFill>
                <a:gsLst>
                  <a:gs pos="43000">
                    <a:srgbClr val="8701D9"/>
                  </a:gs>
                  <a:gs pos="100000">
                    <a:srgbClr val="AD27FE"/>
                  </a:gs>
                </a:gsLst>
                <a:path path="circle">
                  <a:fillToRect t="100000" r="100000"/>
                </a:path>
              </a:gradFill>
              <a:ln w="19050">
                <a:noFill/>
              </a:ln>
              <a:effectLst/>
            </c:spPr>
            <c:extLst>
              <c:ext xmlns:c16="http://schemas.microsoft.com/office/drawing/2014/chart" uri="{C3380CC4-5D6E-409C-BE32-E72D297353CC}">
                <c16:uniqueId val="{00000009-1D39-4FE9-842D-F1B5230AEA8A}"/>
              </c:ext>
            </c:extLst>
          </c:dPt>
          <c:dPt>
            <c:idx val="5"/>
            <c:bubble3D val="0"/>
            <c:spPr>
              <a:noFill/>
              <a:ln w="19050">
                <a:noFill/>
              </a:ln>
              <a:effectLst/>
            </c:spPr>
            <c:extLst>
              <c:ext xmlns:c16="http://schemas.microsoft.com/office/drawing/2014/chart" uri="{C3380CC4-5D6E-409C-BE32-E72D297353CC}">
                <c16:uniqueId val="{0000000B-1D39-4FE9-842D-F1B5230AEA8A}"/>
              </c:ext>
            </c:extLst>
          </c:dPt>
          <c:cat>
            <c:strRef>
              <c:f>Processing!$L$23:$L$27</c:f>
              <c:strCache>
                <c:ptCount val="5"/>
                <c:pt idx="0">
                  <c:v>Business</c:v>
                </c:pt>
                <c:pt idx="1">
                  <c:v>Securities</c:v>
                </c:pt>
                <c:pt idx="2">
                  <c:v>Gold</c:v>
                </c:pt>
                <c:pt idx="3">
                  <c:v>Rent</c:v>
                </c:pt>
                <c:pt idx="4">
                  <c:v>Crypto</c:v>
                </c:pt>
              </c:strCache>
            </c:strRef>
          </c:cat>
          <c:val>
            <c:numRef>
              <c:f>Processing!$G$23:$G$28</c:f>
              <c:numCache>
                <c:formatCode>0%</c:formatCode>
                <c:ptCount val="6"/>
                <c:pt idx="0">
                  <c:v>0.30180366410022175</c:v>
                </c:pt>
                <c:pt idx="1">
                  <c:v>0.19746608340270325</c:v>
                </c:pt>
                <c:pt idx="2">
                  <c:v>0.16037010721024028</c:v>
                </c:pt>
                <c:pt idx="3">
                  <c:v>0.15684540077810796</c:v>
                </c:pt>
                <c:pt idx="4">
                  <c:v>0.18351474450872682</c:v>
                </c:pt>
                <c:pt idx="5">
                  <c:v>0.99999999999999989</c:v>
                </c:pt>
              </c:numCache>
            </c:numRef>
          </c:val>
          <c:extLst>
            <c:ext xmlns:c16="http://schemas.microsoft.com/office/drawing/2014/chart" uri="{C3380CC4-5D6E-409C-BE32-E72D297353CC}">
              <c16:uniqueId val="{0000000C-1D39-4FE9-842D-F1B5230AEA8A}"/>
            </c:ext>
          </c:extLst>
        </c:ser>
        <c:ser>
          <c:idx val="1"/>
          <c:order val="1"/>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0E-1D39-4FE9-842D-F1B5230AEA8A}"/>
              </c:ext>
            </c:extLst>
          </c:dPt>
          <c:dPt>
            <c:idx val="1"/>
            <c:bubble3D val="0"/>
            <c:spPr>
              <a:gradFill>
                <a:gsLst>
                  <a:gs pos="0">
                    <a:srgbClr val="0070B1"/>
                  </a:gs>
                  <a:gs pos="100000">
                    <a:srgbClr val="00B7D2"/>
                  </a:gs>
                </a:gsLst>
                <a:lin ang="0" scaled="0"/>
              </a:gradFill>
              <a:ln w="19050">
                <a:noFill/>
              </a:ln>
              <a:effectLst/>
            </c:spPr>
            <c:extLst>
              <c:ext xmlns:c16="http://schemas.microsoft.com/office/drawing/2014/chart" uri="{C3380CC4-5D6E-409C-BE32-E72D297353CC}">
                <c16:uniqueId val="{00000010-1D39-4FE9-842D-F1B5230AEA8A}"/>
              </c:ext>
            </c:extLst>
          </c:dPt>
          <c:dPt>
            <c:idx val="2"/>
            <c:bubble3D val="0"/>
            <c:spPr>
              <a:gradFill>
                <a:gsLst>
                  <a:gs pos="0">
                    <a:srgbClr val="476BEE"/>
                  </a:gs>
                  <a:gs pos="100000">
                    <a:srgbClr val="3A5CE2"/>
                  </a:gs>
                </a:gsLst>
                <a:lin ang="5400000" scaled="1"/>
              </a:gradFill>
              <a:ln w="19050">
                <a:noFill/>
              </a:ln>
              <a:effectLst/>
            </c:spPr>
            <c:extLst>
              <c:ext xmlns:c16="http://schemas.microsoft.com/office/drawing/2014/chart" uri="{C3380CC4-5D6E-409C-BE32-E72D297353CC}">
                <c16:uniqueId val="{00000012-1D39-4FE9-842D-F1B5230AEA8A}"/>
              </c:ext>
            </c:extLst>
          </c:dPt>
          <c:dPt>
            <c:idx val="3"/>
            <c:bubble3D val="0"/>
            <c:spPr>
              <a:gradFill>
                <a:gsLst>
                  <a:gs pos="0">
                    <a:srgbClr val="34349E"/>
                  </a:gs>
                  <a:gs pos="100000">
                    <a:srgbClr val="212469"/>
                  </a:gs>
                </a:gsLst>
                <a:lin ang="5400000" scaled="1"/>
              </a:gradFill>
              <a:ln w="19050">
                <a:noFill/>
              </a:ln>
              <a:effectLst/>
            </c:spPr>
            <c:extLst>
              <c:ext xmlns:c16="http://schemas.microsoft.com/office/drawing/2014/chart" uri="{C3380CC4-5D6E-409C-BE32-E72D297353CC}">
                <c16:uniqueId val="{00000014-1D39-4FE9-842D-F1B5230AEA8A}"/>
              </c:ext>
            </c:extLst>
          </c:dPt>
          <c:dPt>
            <c:idx val="4"/>
            <c:bubble3D val="0"/>
            <c:spPr>
              <a:noFill/>
              <a:ln w="19050">
                <a:noFill/>
              </a:ln>
              <a:effectLst/>
            </c:spPr>
            <c:extLst>
              <c:ext xmlns:c16="http://schemas.microsoft.com/office/drawing/2014/chart" uri="{C3380CC4-5D6E-409C-BE32-E72D297353CC}">
                <c16:uniqueId val="{00000016-1D39-4FE9-842D-F1B5230AEA8A}"/>
              </c:ext>
            </c:extLst>
          </c:dPt>
          <c:dPt>
            <c:idx val="5"/>
            <c:bubble3D val="0"/>
            <c:spPr>
              <a:noFill/>
              <a:ln w="19050">
                <a:noFill/>
              </a:ln>
              <a:effectLst/>
            </c:spPr>
            <c:extLst>
              <c:ext xmlns:c16="http://schemas.microsoft.com/office/drawing/2014/chart" uri="{C3380CC4-5D6E-409C-BE32-E72D297353CC}">
                <c16:uniqueId val="{00000018-1D39-4FE9-842D-F1B5230AEA8A}"/>
              </c:ext>
            </c:extLst>
          </c:dPt>
          <c:cat>
            <c:strRef>
              <c:f>Processing!$L$23:$L$27</c:f>
              <c:strCache>
                <c:ptCount val="5"/>
                <c:pt idx="0">
                  <c:v>Business</c:v>
                </c:pt>
                <c:pt idx="1">
                  <c:v>Securities</c:v>
                </c:pt>
                <c:pt idx="2">
                  <c:v>Gold</c:v>
                </c:pt>
                <c:pt idx="3">
                  <c:v>Rent</c:v>
                </c:pt>
                <c:pt idx="4">
                  <c:v>Crypto</c:v>
                </c:pt>
              </c:strCache>
            </c:strRef>
          </c:cat>
          <c:val>
            <c:numRef>
              <c:f>Processing!$H$23:$H$28</c:f>
              <c:numCache>
                <c:formatCode>0%</c:formatCode>
                <c:ptCount val="6"/>
                <c:pt idx="0">
                  <c:v>0.30180366410022175</c:v>
                </c:pt>
                <c:pt idx="1">
                  <c:v>0.19746608340270325</c:v>
                </c:pt>
                <c:pt idx="2">
                  <c:v>0.16037010721024028</c:v>
                </c:pt>
                <c:pt idx="3">
                  <c:v>0.15684540077810796</c:v>
                </c:pt>
                <c:pt idx="4">
                  <c:v>0.18351474450872682</c:v>
                </c:pt>
                <c:pt idx="5">
                  <c:v>0.99999999999999989</c:v>
                </c:pt>
              </c:numCache>
            </c:numRef>
          </c:val>
          <c:extLst>
            <c:ext xmlns:c16="http://schemas.microsoft.com/office/drawing/2014/chart" uri="{C3380CC4-5D6E-409C-BE32-E72D297353CC}">
              <c16:uniqueId val="{00000019-1D39-4FE9-842D-F1B5230AEA8A}"/>
            </c:ext>
          </c:extLst>
        </c:ser>
        <c:ser>
          <c:idx val="2"/>
          <c:order val="2"/>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1B-1D39-4FE9-842D-F1B5230AEA8A}"/>
              </c:ext>
            </c:extLst>
          </c:dPt>
          <c:dPt>
            <c:idx val="1"/>
            <c:bubble3D val="0"/>
            <c:spPr>
              <a:gradFill>
                <a:gsLst>
                  <a:gs pos="0">
                    <a:srgbClr val="0070B1"/>
                  </a:gs>
                  <a:gs pos="100000">
                    <a:srgbClr val="00B7D2"/>
                  </a:gs>
                </a:gsLst>
                <a:lin ang="0" scaled="0"/>
              </a:gradFill>
              <a:ln w="19050">
                <a:noFill/>
              </a:ln>
              <a:effectLst/>
            </c:spPr>
            <c:extLst>
              <c:ext xmlns:c16="http://schemas.microsoft.com/office/drawing/2014/chart" uri="{C3380CC4-5D6E-409C-BE32-E72D297353CC}">
                <c16:uniqueId val="{0000001D-1D39-4FE9-842D-F1B5230AEA8A}"/>
              </c:ext>
            </c:extLst>
          </c:dPt>
          <c:dPt>
            <c:idx val="2"/>
            <c:bubble3D val="0"/>
            <c:spPr>
              <a:gradFill>
                <a:gsLst>
                  <a:gs pos="0">
                    <a:srgbClr val="476BEE"/>
                  </a:gs>
                  <a:gs pos="100000">
                    <a:srgbClr val="3A5CE2"/>
                  </a:gs>
                </a:gsLst>
                <a:lin ang="5400000" scaled="1"/>
              </a:gradFill>
              <a:ln w="19050">
                <a:noFill/>
              </a:ln>
              <a:effectLst/>
            </c:spPr>
            <c:extLst>
              <c:ext xmlns:c16="http://schemas.microsoft.com/office/drawing/2014/chart" uri="{C3380CC4-5D6E-409C-BE32-E72D297353CC}">
                <c16:uniqueId val="{0000001F-1D39-4FE9-842D-F1B5230AEA8A}"/>
              </c:ext>
            </c:extLst>
          </c:dPt>
          <c:dPt>
            <c:idx val="3"/>
            <c:bubble3D val="0"/>
            <c:spPr>
              <a:noFill/>
              <a:ln w="19050">
                <a:noFill/>
              </a:ln>
              <a:effectLst/>
            </c:spPr>
            <c:extLst>
              <c:ext xmlns:c16="http://schemas.microsoft.com/office/drawing/2014/chart" uri="{C3380CC4-5D6E-409C-BE32-E72D297353CC}">
                <c16:uniqueId val="{00000021-1D39-4FE9-842D-F1B5230AEA8A}"/>
              </c:ext>
            </c:extLst>
          </c:dPt>
          <c:dPt>
            <c:idx val="4"/>
            <c:bubble3D val="0"/>
            <c:spPr>
              <a:noFill/>
              <a:ln w="19050">
                <a:noFill/>
              </a:ln>
              <a:effectLst/>
            </c:spPr>
            <c:extLst>
              <c:ext xmlns:c16="http://schemas.microsoft.com/office/drawing/2014/chart" uri="{C3380CC4-5D6E-409C-BE32-E72D297353CC}">
                <c16:uniqueId val="{00000023-1D39-4FE9-842D-F1B5230AEA8A}"/>
              </c:ext>
            </c:extLst>
          </c:dPt>
          <c:dPt>
            <c:idx val="5"/>
            <c:bubble3D val="0"/>
            <c:spPr>
              <a:noFill/>
              <a:ln w="19050">
                <a:noFill/>
              </a:ln>
              <a:effectLst/>
            </c:spPr>
            <c:extLst>
              <c:ext xmlns:c16="http://schemas.microsoft.com/office/drawing/2014/chart" uri="{C3380CC4-5D6E-409C-BE32-E72D297353CC}">
                <c16:uniqueId val="{00000025-1D39-4FE9-842D-F1B5230AEA8A}"/>
              </c:ext>
            </c:extLst>
          </c:dPt>
          <c:cat>
            <c:strRef>
              <c:f>Processing!$L$23:$L$27</c:f>
              <c:strCache>
                <c:ptCount val="5"/>
                <c:pt idx="0">
                  <c:v>Business</c:v>
                </c:pt>
                <c:pt idx="1">
                  <c:v>Securities</c:v>
                </c:pt>
                <c:pt idx="2">
                  <c:v>Gold</c:v>
                </c:pt>
                <c:pt idx="3">
                  <c:v>Rent</c:v>
                </c:pt>
                <c:pt idx="4">
                  <c:v>Crypto</c:v>
                </c:pt>
              </c:strCache>
            </c:strRef>
          </c:cat>
          <c:val>
            <c:numRef>
              <c:f>Processing!$I$23:$I$28</c:f>
              <c:numCache>
                <c:formatCode>0%</c:formatCode>
                <c:ptCount val="6"/>
                <c:pt idx="0">
                  <c:v>0.30180366410022175</c:v>
                </c:pt>
                <c:pt idx="1">
                  <c:v>0.19746608340270325</c:v>
                </c:pt>
                <c:pt idx="2">
                  <c:v>0.16037010721024028</c:v>
                </c:pt>
                <c:pt idx="3">
                  <c:v>0.15684540077810796</c:v>
                </c:pt>
                <c:pt idx="4">
                  <c:v>0.18351474450872682</c:v>
                </c:pt>
                <c:pt idx="5">
                  <c:v>0.99999999999999989</c:v>
                </c:pt>
              </c:numCache>
            </c:numRef>
          </c:val>
          <c:extLst>
            <c:ext xmlns:c16="http://schemas.microsoft.com/office/drawing/2014/chart" uri="{C3380CC4-5D6E-409C-BE32-E72D297353CC}">
              <c16:uniqueId val="{00000026-1D39-4FE9-842D-F1B5230AEA8A}"/>
            </c:ext>
          </c:extLst>
        </c:ser>
        <c:ser>
          <c:idx val="3"/>
          <c:order val="3"/>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28-1D39-4FE9-842D-F1B5230AEA8A}"/>
              </c:ext>
            </c:extLst>
          </c:dPt>
          <c:dPt>
            <c:idx val="1"/>
            <c:bubble3D val="0"/>
            <c:spPr>
              <a:gradFill>
                <a:gsLst>
                  <a:gs pos="0">
                    <a:srgbClr val="0070B1"/>
                  </a:gs>
                  <a:gs pos="100000">
                    <a:srgbClr val="00B7D2"/>
                  </a:gs>
                </a:gsLst>
                <a:lin ang="0" scaled="0"/>
              </a:gradFill>
              <a:ln w="19050">
                <a:noFill/>
              </a:ln>
              <a:effectLst/>
            </c:spPr>
            <c:extLst>
              <c:ext xmlns:c16="http://schemas.microsoft.com/office/drawing/2014/chart" uri="{C3380CC4-5D6E-409C-BE32-E72D297353CC}">
                <c16:uniqueId val="{0000002A-1D39-4FE9-842D-F1B5230AEA8A}"/>
              </c:ext>
            </c:extLst>
          </c:dPt>
          <c:dPt>
            <c:idx val="2"/>
            <c:bubble3D val="0"/>
            <c:spPr>
              <a:noFill/>
              <a:ln w="19050">
                <a:noFill/>
              </a:ln>
              <a:effectLst/>
            </c:spPr>
            <c:extLst>
              <c:ext xmlns:c16="http://schemas.microsoft.com/office/drawing/2014/chart" uri="{C3380CC4-5D6E-409C-BE32-E72D297353CC}">
                <c16:uniqueId val="{0000002C-1D39-4FE9-842D-F1B5230AEA8A}"/>
              </c:ext>
            </c:extLst>
          </c:dPt>
          <c:dPt>
            <c:idx val="3"/>
            <c:bubble3D val="0"/>
            <c:spPr>
              <a:noFill/>
              <a:ln w="19050">
                <a:noFill/>
              </a:ln>
              <a:effectLst/>
            </c:spPr>
            <c:extLst>
              <c:ext xmlns:c16="http://schemas.microsoft.com/office/drawing/2014/chart" uri="{C3380CC4-5D6E-409C-BE32-E72D297353CC}">
                <c16:uniqueId val="{0000002E-1D39-4FE9-842D-F1B5230AEA8A}"/>
              </c:ext>
            </c:extLst>
          </c:dPt>
          <c:dPt>
            <c:idx val="4"/>
            <c:bubble3D val="0"/>
            <c:spPr>
              <a:noFill/>
              <a:ln w="19050">
                <a:noFill/>
              </a:ln>
              <a:effectLst/>
            </c:spPr>
            <c:extLst>
              <c:ext xmlns:c16="http://schemas.microsoft.com/office/drawing/2014/chart" uri="{C3380CC4-5D6E-409C-BE32-E72D297353CC}">
                <c16:uniqueId val="{00000030-1D39-4FE9-842D-F1B5230AEA8A}"/>
              </c:ext>
            </c:extLst>
          </c:dPt>
          <c:dPt>
            <c:idx val="5"/>
            <c:bubble3D val="0"/>
            <c:spPr>
              <a:noFill/>
              <a:ln w="19050">
                <a:noFill/>
              </a:ln>
              <a:effectLst/>
            </c:spPr>
            <c:extLst>
              <c:ext xmlns:c16="http://schemas.microsoft.com/office/drawing/2014/chart" uri="{C3380CC4-5D6E-409C-BE32-E72D297353CC}">
                <c16:uniqueId val="{00000032-1D39-4FE9-842D-F1B5230AEA8A}"/>
              </c:ext>
            </c:extLst>
          </c:dPt>
          <c:cat>
            <c:strRef>
              <c:f>Processing!$L$23:$L$27</c:f>
              <c:strCache>
                <c:ptCount val="5"/>
                <c:pt idx="0">
                  <c:v>Business</c:v>
                </c:pt>
                <c:pt idx="1">
                  <c:v>Securities</c:v>
                </c:pt>
                <c:pt idx="2">
                  <c:v>Gold</c:v>
                </c:pt>
                <c:pt idx="3">
                  <c:v>Rent</c:v>
                </c:pt>
                <c:pt idx="4">
                  <c:v>Crypto</c:v>
                </c:pt>
              </c:strCache>
            </c:strRef>
          </c:cat>
          <c:val>
            <c:numRef>
              <c:f>Processing!$J$23:$J$28</c:f>
              <c:numCache>
                <c:formatCode>0%</c:formatCode>
                <c:ptCount val="6"/>
                <c:pt idx="0">
                  <c:v>0.30180366410022175</c:v>
                </c:pt>
                <c:pt idx="1">
                  <c:v>0.19746608340270325</c:v>
                </c:pt>
                <c:pt idx="2">
                  <c:v>0.16037010721024028</c:v>
                </c:pt>
                <c:pt idx="3">
                  <c:v>0.15684540077810796</c:v>
                </c:pt>
                <c:pt idx="4">
                  <c:v>0.18351474450872682</c:v>
                </c:pt>
                <c:pt idx="5">
                  <c:v>0.99999999999999989</c:v>
                </c:pt>
              </c:numCache>
            </c:numRef>
          </c:val>
          <c:extLst>
            <c:ext xmlns:c16="http://schemas.microsoft.com/office/drawing/2014/chart" uri="{C3380CC4-5D6E-409C-BE32-E72D297353CC}">
              <c16:uniqueId val="{00000033-1D39-4FE9-842D-F1B5230AEA8A}"/>
            </c:ext>
          </c:extLst>
        </c:ser>
        <c:ser>
          <c:idx val="4"/>
          <c:order val="4"/>
          <c:spPr>
            <a:ln>
              <a:noFill/>
            </a:ln>
            <a:effectLst/>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35-1D39-4FE9-842D-F1B5230AEA8A}"/>
              </c:ext>
            </c:extLst>
          </c:dPt>
          <c:dPt>
            <c:idx val="1"/>
            <c:bubble3D val="0"/>
            <c:spPr>
              <a:noFill/>
              <a:ln w="19050">
                <a:noFill/>
              </a:ln>
              <a:effectLst/>
            </c:spPr>
            <c:extLst>
              <c:ext xmlns:c16="http://schemas.microsoft.com/office/drawing/2014/chart" uri="{C3380CC4-5D6E-409C-BE32-E72D297353CC}">
                <c16:uniqueId val="{00000037-1D39-4FE9-842D-F1B5230AEA8A}"/>
              </c:ext>
            </c:extLst>
          </c:dPt>
          <c:dPt>
            <c:idx val="2"/>
            <c:bubble3D val="0"/>
            <c:spPr>
              <a:noFill/>
              <a:ln w="19050">
                <a:noFill/>
              </a:ln>
              <a:effectLst/>
            </c:spPr>
            <c:extLst>
              <c:ext xmlns:c16="http://schemas.microsoft.com/office/drawing/2014/chart" uri="{C3380CC4-5D6E-409C-BE32-E72D297353CC}">
                <c16:uniqueId val="{00000039-1D39-4FE9-842D-F1B5230AEA8A}"/>
              </c:ext>
            </c:extLst>
          </c:dPt>
          <c:dPt>
            <c:idx val="3"/>
            <c:bubble3D val="0"/>
            <c:spPr>
              <a:noFill/>
              <a:ln w="19050">
                <a:noFill/>
              </a:ln>
              <a:effectLst/>
            </c:spPr>
            <c:extLst>
              <c:ext xmlns:c16="http://schemas.microsoft.com/office/drawing/2014/chart" uri="{C3380CC4-5D6E-409C-BE32-E72D297353CC}">
                <c16:uniqueId val="{0000003B-1D39-4FE9-842D-F1B5230AEA8A}"/>
              </c:ext>
            </c:extLst>
          </c:dPt>
          <c:dPt>
            <c:idx val="4"/>
            <c:bubble3D val="0"/>
            <c:spPr>
              <a:noFill/>
              <a:ln w="19050">
                <a:noFill/>
              </a:ln>
              <a:effectLst/>
            </c:spPr>
            <c:extLst>
              <c:ext xmlns:c16="http://schemas.microsoft.com/office/drawing/2014/chart" uri="{C3380CC4-5D6E-409C-BE32-E72D297353CC}">
                <c16:uniqueId val="{0000003D-1D39-4FE9-842D-F1B5230AEA8A}"/>
              </c:ext>
            </c:extLst>
          </c:dPt>
          <c:dPt>
            <c:idx val="5"/>
            <c:bubble3D val="0"/>
            <c:spPr>
              <a:noFill/>
              <a:ln w="19050">
                <a:noFill/>
              </a:ln>
              <a:effectLst/>
            </c:spPr>
            <c:extLst>
              <c:ext xmlns:c16="http://schemas.microsoft.com/office/drawing/2014/chart" uri="{C3380CC4-5D6E-409C-BE32-E72D297353CC}">
                <c16:uniqueId val="{0000003F-1D39-4FE9-842D-F1B5230AEA8A}"/>
              </c:ext>
            </c:extLst>
          </c:dPt>
          <c:cat>
            <c:strRef>
              <c:f>Processing!$L$23:$L$27</c:f>
              <c:strCache>
                <c:ptCount val="5"/>
                <c:pt idx="0">
                  <c:v>Business</c:v>
                </c:pt>
                <c:pt idx="1">
                  <c:v>Securities</c:v>
                </c:pt>
                <c:pt idx="2">
                  <c:v>Gold</c:v>
                </c:pt>
                <c:pt idx="3">
                  <c:v>Rent</c:v>
                </c:pt>
                <c:pt idx="4">
                  <c:v>Crypto</c:v>
                </c:pt>
              </c:strCache>
            </c:strRef>
          </c:cat>
          <c:val>
            <c:numRef>
              <c:f>Processing!$K$23:$K$28</c:f>
              <c:numCache>
                <c:formatCode>0%</c:formatCode>
                <c:ptCount val="6"/>
                <c:pt idx="0">
                  <c:v>0.30180366410022175</c:v>
                </c:pt>
                <c:pt idx="1">
                  <c:v>0.19746608340270325</c:v>
                </c:pt>
                <c:pt idx="2">
                  <c:v>0.16037010721024028</c:v>
                </c:pt>
                <c:pt idx="3">
                  <c:v>0.15684540077810796</c:v>
                </c:pt>
                <c:pt idx="4">
                  <c:v>0.18351474450872682</c:v>
                </c:pt>
                <c:pt idx="5">
                  <c:v>0.99999999999999989</c:v>
                </c:pt>
              </c:numCache>
            </c:numRef>
          </c:val>
          <c:extLst>
            <c:ext xmlns:c16="http://schemas.microsoft.com/office/drawing/2014/chart" uri="{C3380CC4-5D6E-409C-BE32-E72D297353CC}">
              <c16:uniqueId val="{00000040-1D39-4FE9-842D-F1B5230AEA8A}"/>
            </c:ext>
          </c:extLst>
        </c:ser>
        <c:dLbls>
          <c:showLegendKey val="0"/>
          <c:showVal val="0"/>
          <c:showCatName val="0"/>
          <c:showSerName val="0"/>
          <c:showPercent val="0"/>
          <c:showBubbleSize val="0"/>
          <c:showLeaderLines val="1"/>
        </c:dLbls>
        <c:firstSliceAng val="270"/>
        <c:holeSize val="29"/>
      </c:doughnutChart>
    </c:plotArea>
    <c:legend>
      <c:legendPos val="b"/>
      <c:layout>
        <c:manualLayout>
          <c:xMode val="edge"/>
          <c:yMode val="edge"/>
          <c:x val="0.20970732432030906"/>
          <c:y val="0.58196497320513063"/>
          <c:w val="0.59268409844995795"/>
          <c:h val="8.0197188957031471E-2"/>
        </c:manualLayout>
      </c:layout>
      <c:overlay val="0"/>
      <c:txPr>
        <a:bodyPr/>
        <a:lstStyle/>
        <a:p>
          <a:pPr rtl="0">
            <a:defRPr sz="800">
              <a:solidFill>
                <a:srgbClr val="455177"/>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954399998762678"/>
          <c:y val="2.2682686367417288E-2"/>
          <c:w val="0.62091200293511695"/>
          <c:h val="0.9892045614212569"/>
        </c:manualLayout>
      </c:layout>
      <c:doughnutChart>
        <c:varyColors val="1"/>
        <c:ser>
          <c:idx val="0"/>
          <c:order val="0"/>
          <c:spPr>
            <a:ln w="127000">
              <a:noFill/>
            </a:ln>
          </c:spPr>
          <c:dPt>
            <c:idx val="0"/>
            <c:bubble3D val="0"/>
            <c:spPr>
              <a:gradFill>
                <a:gsLst>
                  <a:gs pos="0">
                    <a:srgbClr val="0070B1"/>
                  </a:gs>
                  <a:gs pos="100000">
                    <a:srgbClr val="00B7D2"/>
                  </a:gs>
                </a:gsLst>
                <a:lin ang="0" scaled="0"/>
              </a:gradFill>
              <a:ln w="127000">
                <a:noFill/>
              </a:ln>
              <a:effectLst/>
            </c:spPr>
            <c:extLst>
              <c:ext xmlns:c16="http://schemas.microsoft.com/office/drawing/2014/chart" uri="{C3380CC4-5D6E-409C-BE32-E72D297353CC}">
                <c16:uniqueId val="{00000001-FA8C-4FD4-8321-8C685B6609E5}"/>
              </c:ext>
            </c:extLst>
          </c:dPt>
          <c:dPt>
            <c:idx val="1"/>
            <c:bubble3D val="0"/>
            <c:spPr>
              <a:solidFill>
                <a:schemeClr val="accent2"/>
              </a:solidFill>
              <a:ln w="127000">
                <a:noFill/>
              </a:ln>
              <a:effectLst/>
            </c:spPr>
            <c:extLst>
              <c:ext xmlns:c16="http://schemas.microsoft.com/office/drawing/2014/chart" uri="{C3380CC4-5D6E-409C-BE32-E72D297353CC}">
                <c16:uniqueId val="{00000003-FA8C-4FD4-8321-8C685B6609E5}"/>
              </c:ext>
            </c:extLst>
          </c:dPt>
          <c:dPt>
            <c:idx val="2"/>
            <c:bubble3D val="0"/>
            <c:spPr>
              <a:noFill/>
              <a:ln w="127000">
                <a:noFill/>
              </a:ln>
              <a:effectLst/>
            </c:spPr>
            <c:extLst>
              <c:ext xmlns:c16="http://schemas.microsoft.com/office/drawing/2014/chart" uri="{C3380CC4-5D6E-409C-BE32-E72D297353CC}">
                <c16:uniqueId val="{00000005-FA8C-4FD4-8321-8C685B6609E5}"/>
              </c:ext>
            </c:extLst>
          </c:dPt>
          <c:dPt>
            <c:idx val="3"/>
            <c:bubble3D val="0"/>
            <c:spPr>
              <a:gradFill>
                <a:gsLst>
                  <a:gs pos="0">
                    <a:srgbClr val="476BEE"/>
                  </a:gs>
                  <a:gs pos="100000">
                    <a:srgbClr val="3A5CE2"/>
                  </a:gs>
                </a:gsLst>
                <a:lin ang="5400000" scaled="1"/>
              </a:gradFill>
              <a:ln w="127000">
                <a:noFill/>
              </a:ln>
              <a:effectLst/>
            </c:spPr>
            <c:extLst>
              <c:ext xmlns:c16="http://schemas.microsoft.com/office/drawing/2014/chart" uri="{C3380CC4-5D6E-409C-BE32-E72D297353CC}">
                <c16:uniqueId val="{00000007-FA8C-4FD4-8321-8C685B6609E5}"/>
              </c:ext>
            </c:extLst>
          </c:dPt>
          <c:dPt>
            <c:idx val="5"/>
            <c:bubble3D val="0"/>
            <c:spPr>
              <a:noFill/>
              <a:ln w="127000">
                <a:noFill/>
              </a:ln>
            </c:spPr>
            <c:extLst>
              <c:ext xmlns:c16="http://schemas.microsoft.com/office/drawing/2014/chart" uri="{C3380CC4-5D6E-409C-BE32-E72D297353CC}">
                <c16:uniqueId val="{00000009-FA8C-4FD4-8321-8C685B6609E5}"/>
              </c:ext>
            </c:extLst>
          </c:dPt>
          <c:val>
            <c:numRef>
              <c:f>Processing!$E$18:$J$18</c:f>
              <c:numCache>
                <c:formatCode>0%</c:formatCode>
                <c:ptCount val="6"/>
                <c:pt idx="0">
                  <c:v>0.2173248915257239</c:v>
                </c:pt>
                <c:pt idx="1">
                  <c:v>0.2613123173647392</c:v>
                </c:pt>
                <c:pt idx="2">
                  <c:v>8.7155760205437E-2</c:v>
                </c:pt>
                <c:pt idx="3">
                  <c:v>0.1489196847604711</c:v>
                </c:pt>
                <c:pt idx="4">
                  <c:v>0.2297219516514655</c:v>
                </c:pt>
                <c:pt idx="5">
                  <c:v>5.5565394492163286E-2</c:v>
                </c:pt>
              </c:numCache>
            </c:numRef>
          </c:val>
          <c:extLst>
            <c:ext xmlns:c16="http://schemas.microsoft.com/office/drawing/2014/chart" uri="{C3380CC4-5D6E-409C-BE32-E72D297353CC}">
              <c16:uniqueId val="{0000000A-FA8C-4FD4-8321-8C685B6609E5}"/>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0C-FA8C-4FD4-8321-8C685B6609E5}"/>
              </c:ext>
            </c:extLst>
          </c:dPt>
          <c:dPt>
            <c:idx val="1"/>
            <c:bubble3D val="0"/>
            <c:spPr>
              <a:noFill/>
              <a:ln w="19050">
                <a:noFill/>
              </a:ln>
              <a:effectLst/>
            </c:spPr>
            <c:extLst>
              <c:ext xmlns:c16="http://schemas.microsoft.com/office/drawing/2014/chart" uri="{C3380CC4-5D6E-409C-BE32-E72D297353CC}">
                <c16:uniqueId val="{0000000E-FA8C-4FD4-8321-8C685B6609E5}"/>
              </c:ext>
            </c:extLst>
          </c:dPt>
          <c:dPt>
            <c:idx val="2"/>
            <c:bubble3D val="0"/>
            <c:spPr>
              <a:noFill/>
              <a:ln w="19050">
                <a:noFill/>
              </a:ln>
              <a:effectLst/>
            </c:spPr>
            <c:extLst>
              <c:ext xmlns:c16="http://schemas.microsoft.com/office/drawing/2014/chart" uri="{C3380CC4-5D6E-409C-BE32-E72D297353CC}">
                <c16:uniqueId val="{00000010-FA8C-4FD4-8321-8C685B6609E5}"/>
              </c:ext>
            </c:extLst>
          </c:dPt>
          <c:dPt>
            <c:idx val="3"/>
            <c:bubble3D val="0"/>
            <c:spPr>
              <a:noFill/>
              <a:ln w="19050">
                <a:noFill/>
              </a:ln>
              <a:effectLst/>
            </c:spPr>
            <c:extLst>
              <c:ext xmlns:c16="http://schemas.microsoft.com/office/drawing/2014/chart" uri="{C3380CC4-5D6E-409C-BE32-E72D297353CC}">
                <c16:uniqueId val="{00000012-FA8C-4FD4-8321-8C685B6609E5}"/>
              </c:ext>
            </c:extLst>
          </c:dPt>
          <c:val>
            <c:numRef>
              <c:f>Processing!$E$19:$J$19</c:f>
              <c:numCache>
                <c:formatCode>0%</c:formatCode>
                <c:ptCount val="6"/>
                <c:pt idx="0">
                  <c:v>0.2173248915257239</c:v>
                </c:pt>
                <c:pt idx="1">
                  <c:v>0.2613123173647392</c:v>
                </c:pt>
                <c:pt idx="2">
                  <c:v>8.7155760205437E-2</c:v>
                </c:pt>
                <c:pt idx="3">
                  <c:v>0.1489196847604711</c:v>
                </c:pt>
                <c:pt idx="4">
                  <c:v>0.2297219516514655</c:v>
                </c:pt>
                <c:pt idx="5">
                  <c:v>5.5565394492163286E-2</c:v>
                </c:pt>
              </c:numCache>
            </c:numRef>
          </c:val>
          <c:extLst>
            <c:ext xmlns:c16="http://schemas.microsoft.com/office/drawing/2014/chart" uri="{C3380CC4-5D6E-409C-BE32-E72D297353CC}">
              <c16:uniqueId val="{00000013-FA8C-4FD4-8321-8C685B6609E5}"/>
            </c:ext>
          </c:extLst>
        </c:ser>
        <c:dLbls>
          <c:showLegendKey val="0"/>
          <c:showVal val="0"/>
          <c:showCatName val="0"/>
          <c:showSerName val="0"/>
          <c:showPercent val="0"/>
          <c:showBubbleSize val="0"/>
          <c:showLeaderLines val="1"/>
        </c:dLbls>
        <c:firstSliceAng val="0"/>
        <c:holeSize val="35"/>
      </c:doughnutChart>
      <c:doughnutChart>
        <c:varyColors val="1"/>
        <c:ser>
          <c:idx val="2"/>
          <c:order val="2"/>
          <c:spPr>
            <a:ln>
              <a:noFill/>
            </a:ln>
          </c:spPr>
          <c:dPt>
            <c:idx val="0"/>
            <c:bubble3D val="0"/>
            <c:spPr>
              <a:noFill/>
              <a:ln w="19050">
                <a:noFill/>
              </a:ln>
              <a:effectLst/>
            </c:spPr>
            <c:extLst>
              <c:ext xmlns:c16="http://schemas.microsoft.com/office/drawing/2014/chart" uri="{C3380CC4-5D6E-409C-BE32-E72D297353CC}">
                <c16:uniqueId val="{00000015-FA8C-4FD4-8321-8C685B6609E5}"/>
              </c:ext>
            </c:extLst>
          </c:dPt>
          <c:dPt>
            <c:idx val="1"/>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17-FA8C-4FD4-8321-8C685B6609E5}"/>
              </c:ext>
            </c:extLst>
          </c:dPt>
          <c:dPt>
            <c:idx val="2"/>
            <c:bubble3D val="0"/>
            <c:spPr>
              <a:noFill/>
              <a:ln w="19050">
                <a:noFill/>
              </a:ln>
              <a:effectLst/>
            </c:spPr>
            <c:extLst>
              <c:ext xmlns:c16="http://schemas.microsoft.com/office/drawing/2014/chart" uri="{C3380CC4-5D6E-409C-BE32-E72D297353CC}">
                <c16:uniqueId val="{00000019-FA8C-4FD4-8321-8C685B6609E5}"/>
              </c:ext>
            </c:extLst>
          </c:dPt>
          <c:dPt>
            <c:idx val="3"/>
            <c:bubble3D val="0"/>
            <c:spPr>
              <a:noFill/>
              <a:ln w="19050">
                <a:noFill/>
              </a:ln>
              <a:effectLst/>
            </c:spPr>
            <c:extLst>
              <c:ext xmlns:c16="http://schemas.microsoft.com/office/drawing/2014/chart" uri="{C3380CC4-5D6E-409C-BE32-E72D297353CC}">
                <c16:uniqueId val="{0000001B-FA8C-4FD4-8321-8C685B6609E5}"/>
              </c:ext>
            </c:extLst>
          </c:dPt>
          <c:dPt>
            <c:idx val="4"/>
            <c:bubble3D val="0"/>
            <c:spPr>
              <a:gradFill flip="none" rotWithShape="1">
                <a:gsLst>
                  <a:gs pos="43000">
                    <a:srgbClr val="8701D9"/>
                  </a:gs>
                  <a:gs pos="100000">
                    <a:srgbClr val="AD27FE"/>
                  </a:gs>
                </a:gsLst>
                <a:path path="circle">
                  <a:fillToRect t="100000" r="100000"/>
                </a:path>
                <a:tileRect l="-100000" b="-100000"/>
              </a:gradFill>
              <a:ln>
                <a:noFill/>
              </a:ln>
            </c:spPr>
            <c:extLst>
              <c:ext xmlns:c16="http://schemas.microsoft.com/office/drawing/2014/chart" uri="{C3380CC4-5D6E-409C-BE32-E72D297353CC}">
                <c16:uniqueId val="{0000001D-FA8C-4FD4-8321-8C685B6609E5}"/>
              </c:ext>
            </c:extLst>
          </c:dPt>
          <c:dPt>
            <c:idx val="5"/>
            <c:bubble3D val="0"/>
            <c:spPr>
              <a:noFill/>
              <a:ln>
                <a:noFill/>
              </a:ln>
            </c:spPr>
            <c:extLst>
              <c:ext xmlns:c16="http://schemas.microsoft.com/office/drawing/2014/chart" uri="{C3380CC4-5D6E-409C-BE32-E72D297353CC}">
                <c16:uniqueId val="{0000001F-FA8C-4FD4-8321-8C685B6609E5}"/>
              </c:ext>
            </c:extLst>
          </c:dPt>
          <c:val>
            <c:numRef>
              <c:f>Processing!$E$20:$J$20</c:f>
              <c:numCache>
                <c:formatCode>0%</c:formatCode>
                <c:ptCount val="6"/>
                <c:pt idx="0">
                  <c:v>0.2173248915257239</c:v>
                </c:pt>
                <c:pt idx="1">
                  <c:v>0.2613123173647392</c:v>
                </c:pt>
                <c:pt idx="2">
                  <c:v>8.7155760205437E-2</c:v>
                </c:pt>
                <c:pt idx="3">
                  <c:v>0.1489196847604711</c:v>
                </c:pt>
                <c:pt idx="4">
                  <c:v>0.2297219516514655</c:v>
                </c:pt>
                <c:pt idx="5">
                  <c:v>5.5565394492163286E-2</c:v>
                </c:pt>
              </c:numCache>
            </c:numRef>
          </c:val>
          <c:extLst>
            <c:ext xmlns:c16="http://schemas.microsoft.com/office/drawing/2014/chart" uri="{C3380CC4-5D6E-409C-BE32-E72D297353CC}">
              <c16:uniqueId val="{00000020-FA8C-4FD4-8321-8C685B6609E5}"/>
            </c:ext>
          </c:extLst>
        </c:ser>
        <c:dLbls>
          <c:showLegendKey val="0"/>
          <c:showVal val="0"/>
          <c:showCatName val="0"/>
          <c:showSerName val="0"/>
          <c:showPercent val="0"/>
          <c:showBubbleSize val="0"/>
          <c:showLeaderLines val="1"/>
        </c:dLbls>
        <c:firstSliceAng val="0"/>
        <c:holeSize val="28"/>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tx2">
                  <a:lumMod val="50000"/>
                  <a:lumOff val="50000"/>
                </a:schemeClr>
              </a:solidFill>
              <a:ln w="19050">
                <a:noFill/>
              </a:ln>
              <a:effectLst/>
            </c:spPr>
            <c:extLst>
              <c:ext xmlns:c16="http://schemas.microsoft.com/office/drawing/2014/chart" uri="{C3380CC4-5D6E-409C-BE32-E72D297353CC}">
                <c16:uniqueId val="{00000001-465F-4912-A467-F4C8125EF3D3}"/>
              </c:ext>
            </c:extLst>
          </c:dPt>
          <c:dPt>
            <c:idx val="1"/>
            <c:bubble3D val="0"/>
            <c:spPr>
              <a:noFill/>
              <a:ln w="19050">
                <a:noFill/>
              </a:ln>
              <a:effectLst/>
            </c:spPr>
            <c:extLst>
              <c:ext xmlns:c16="http://schemas.microsoft.com/office/drawing/2014/chart" uri="{C3380CC4-5D6E-409C-BE32-E72D297353CC}">
                <c16:uniqueId val="{00000003-465F-4912-A467-F4C8125EF3D3}"/>
              </c:ext>
            </c:extLst>
          </c:dPt>
          <c:val>
            <c:numRef>
              <c:f>Processing!$B$26:$C$26</c:f>
              <c:numCache>
                <c:formatCode>0%</c:formatCode>
                <c:ptCount val="2"/>
                <c:pt idx="0">
                  <c:v>0.29552666666666666</c:v>
                </c:pt>
                <c:pt idx="1">
                  <c:v>0.70447333333333328</c:v>
                </c:pt>
              </c:numCache>
            </c:numRef>
          </c:val>
          <c:extLst>
            <c:ext xmlns:c16="http://schemas.microsoft.com/office/drawing/2014/chart" uri="{C3380CC4-5D6E-409C-BE32-E72D297353CC}">
              <c16:uniqueId val="{00000004-465F-4912-A467-F4C8125EF3D3}"/>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2"/>
          <c:order val="12"/>
          <c:tx>
            <c:v>fill1</c:v>
          </c:tx>
          <c:spPr>
            <a:gradFill>
              <a:gsLst>
                <a:gs pos="0">
                  <a:srgbClr val="0070B1">
                    <a:alpha val="0"/>
                  </a:srgbClr>
                </a:gs>
                <a:gs pos="100000">
                  <a:srgbClr val="00B7D2">
                    <a:alpha val="40000"/>
                  </a:srgbClr>
                </a:gs>
              </a:gsLst>
              <a:lin ang="16200000" scaled="0"/>
            </a:gradFill>
            <a:ln>
              <a:noFill/>
            </a:ln>
            <a:effectLst/>
          </c:spPr>
          <c:val>
            <c:numRef>
              <c:f>Processing!$C$50:$C$61</c:f>
              <c:numCache>
                <c:formatCode>General</c:formatCode>
                <c:ptCount val="12"/>
                <c:pt idx="0">
                  <c:v>6659</c:v>
                </c:pt>
                <c:pt idx="1">
                  <c:v>7061</c:v>
                </c:pt>
                <c:pt idx="2">
                  <c:v>7857</c:v>
                </c:pt>
                <c:pt idx="3">
                  <c:v>9817</c:v>
                </c:pt>
                <c:pt idx="4">
                  <c:v>10953</c:v>
                </c:pt>
                <c:pt idx="5">
                  <c:v>11590</c:v>
                </c:pt>
                <c:pt idx="6">
                  <c:v>10675</c:v>
                </c:pt>
                <c:pt idx="7">
                  <c:v>11695</c:v>
                </c:pt>
                <c:pt idx="8">
                  <c:v>11859</c:v>
                </c:pt>
                <c:pt idx="9">
                  <c:v>12520</c:v>
                </c:pt>
                <c:pt idx="10">
                  <c:v>12733</c:v>
                </c:pt>
                <c:pt idx="11">
                  <c:v>12742</c:v>
                </c:pt>
              </c:numCache>
            </c:numRef>
          </c:val>
          <c:extLst>
            <c:ext xmlns:c16="http://schemas.microsoft.com/office/drawing/2014/chart" uri="{C3380CC4-5D6E-409C-BE32-E72D297353CC}">
              <c16:uniqueId val="{0000000C-01A6-4264-A3B7-E1E4DF51B7FF}"/>
            </c:ext>
          </c:extLst>
        </c:ser>
        <c:ser>
          <c:idx val="13"/>
          <c:order val="13"/>
          <c:tx>
            <c:v>fill2</c:v>
          </c:tx>
          <c:spPr>
            <a:gradFill>
              <a:gsLst>
                <a:gs pos="0">
                  <a:srgbClr val="8D76FC">
                    <a:alpha val="40000"/>
                  </a:srgbClr>
                </a:gs>
                <a:gs pos="100000">
                  <a:srgbClr val="3647E3">
                    <a:alpha val="0"/>
                  </a:srgbClr>
                </a:gs>
              </a:gsLst>
              <a:lin ang="5400000" scaled="1"/>
            </a:gradFill>
            <a:ln>
              <a:noFill/>
            </a:ln>
            <a:effectLst/>
          </c:spPr>
          <c:val>
            <c:numRef>
              <c:f>Processing!$D$50:$D$61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D-01A6-4264-A3B7-E1E4DF51B7FF}"/>
            </c:ext>
          </c:extLst>
        </c:ser>
        <c:ser>
          <c:idx val="14"/>
          <c:order val="14"/>
          <c:tx>
            <c:v>fill3</c:v>
          </c:tx>
          <c:spPr>
            <a:gradFill>
              <a:gsLst>
                <a:gs pos="0">
                  <a:srgbClr val="34349E">
                    <a:alpha val="80000"/>
                  </a:srgbClr>
                </a:gs>
                <a:gs pos="100000">
                  <a:srgbClr val="212469">
                    <a:alpha val="0"/>
                  </a:srgbClr>
                </a:gs>
              </a:gsLst>
              <a:lin ang="5400000" scaled="1"/>
            </a:gradFill>
            <a:ln>
              <a:noFill/>
            </a:ln>
            <a:effectLst/>
          </c:spPr>
          <c:val>
            <c:numRef>
              <c:f>Processing!$E$50:$E$61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E-01A6-4264-A3B7-E1E4DF51B7FF}"/>
            </c:ext>
          </c:extLst>
        </c:ser>
        <c:ser>
          <c:idx val="15"/>
          <c:order val="15"/>
          <c:tx>
            <c:v>fill4</c:v>
          </c:tx>
          <c:spPr>
            <a:gradFill>
              <a:gsLst>
                <a:gs pos="0">
                  <a:srgbClr val="476BEE">
                    <a:alpha val="50000"/>
                  </a:srgbClr>
                </a:gs>
                <a:gs pos="100000">
                  <a:srgbClr val="3A5CE2">
                    <a:alpha val="0"/>
                  </a:srgbClr>
                </a:gs>
              </a:gsLst>
              <a:lin ang="5400000" scaled="1"/>
            </a:gradFill>
            <a:ln>
              <a:noFill/>
            </a:ln>
            <a:effectLst/>
          </c:spPr>
          <c:val>
            <c:numRef>
              <c:f>Processing!$F$50:$F$61</c:f>
              <c:numCache>
                <c:formatCode>General</c:formatCode>
                <c:ptCount val="12"/>
                <c:pt idx="0">
                  <c:v>7456</c:v>
                </c:pt>
                <c:pt idx="1">
                  <c:v>9714</c:v>
                </c:pt>
                <c:pt idx="2">
                  <c:v>8658</c:v>
                </c:pt>
                <c:pt idx="3">
                  <c:v>6727</c:v>
                </c:pt>
                <c:pt idx="4">
                  <c:v>9137</c:v>
                </c:pt>
                <c:pt idx="5">
                  <c:v>9032</c:v>
                </c:pt>
                <c:pt idx="6">
                  <c:v>7342</c:v>
                </c:pt>
                <c:pt idx="7">
                  <c:v>8546</c:v>
                </c:pt>
                <c:pt idx="8">
                  <c:v>8852</c:v>
                </c:pt>
                <c:pt idx="9">
                  <c:v>6763</c:v>
                </c:pt>
                <c:pt idx="10">
                  <c:v>9890</c:v>
                </c:pt>
                <c:pt idx="11">
                  <c:v>8743</c:v>
                </c:pt>
              </c:numCache>
            </c:numRef>
          </c:val>
          <c:extLst>
            <c:ext xmlns:c16="http://schemas.microsoft.com/office/drawing/2014/chart" uri="{C3380CC4-5D6E-409C-BE32-E72D297353CC}">
              <c16:uniqueId val="{0000000F-01A6-4264-A3B7-E1E4DF51B7FF}"/>
            </c:ext>
          </c:extLst>
        </c:ser>
        <c:ser>
          <c:idx val="16"/>
          <c:order val="16"/>
          <c:tx>
            <c:v>fill5</c:v>
          </c:tx>
          <c:spPr>
            <a:gradFill flip="none" rotWithShape="1">
              <a:gsLst>
                <a:gs pos="0">
                  <a:srgbClr val="8701D9">
                    <a:alpha val="0"/>
                  </a:srgbClr>
                </a:gs>
                <a:gs pos="100000">
                  <a:srgbClr val="AD27FE">
                    <a:alpha val="60000"/>
                  </a:srgbClr>
                </a:gs>
              </a:gsLst>
              <a:lin ang="16200000" scaled="0"/>
              <a:tileRect/>
            </a:gradFill>
            <a:ln>
              <a:noFill/>
            </a:ln>
            <a:effectLst/>
          </c:spPr>
          <c:val>
            <c:numRef>
              <c:f>Processing!$G$50:$G$61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10-01A6-4264-A3B7-E1E4DF51B7FF}"/>
            </c:ext>
          </c:extLst>
        </c:ser>
        <c:ser>
          <c:idx val="17"/>
          <c:order val="17"/>
          <c:tx>
            <c:v>fill6</c:v>
          </c:tx>
          <c:spPr>
            <a:gradFill>
              <a:gsLst>
                <a:gs pos="0">
                  <a:srgbClr val="4A4ED5">
                    <a:alpha val="52000"/>
                  </a:srgbClr>
                </a:gs>
                <a:gs pos="100000">
                  <a:srgbClr val="4A4ED5">
                    <a:alpha val="0"/>
                  </a:srgbClr>
                </a:gs>
              </a:gsLst>
              <a:lin ang="5400000" scaled="0"/>
            </a:gradFill>
            <a:ln>
              <a:noFill/>
            </a:ln>
            <a:effectLst/>
          </c:spPr>
          <c:val>
            <c:numRef>
              <c:f>Processing!$H$50:$H$61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11-01A6-4264-A3B7-E1E4DF51B7FF}"/>
            </c:ext>
          </c:extLst>
        </c:ser>
        <c:dLbls>
          <c:showLegendKey val="0"/>
          <c:showVal val="0"/>
          <c:showCatName val="0"/>
          <c:showSerName val="0"/>
          <c:showPercent val="0"/>
          <c:showBubbleSize val="0"/>
        </c:dLbls>
        <c:axId val="258697120"/>
        <c:axId val="258702880"/>
      </c:areaChart>
      <c:lineChart>
        <c:grouping val="standard"/>
        <c:varyColors val="0"/>
        <c:ser>
          <c:idx val="0"/>
          <c:order val="0"/>
          <c:tx>
            <c:strRef>
              <c:f>Processing!$C$49</c:f>
              <c:strCache>
                <c:ptCount val="1"/>
                <c:pt idx="0">
                  <c:v>Non-Fixed Incom</c:v>
                </c:pt>
              </c:strCache>
            </c:strRef>
          </c:tx>
          <c:spPr>
            <a:ln w="28575" cap="rnd">
              <a:solidFill>
                <a:srgbClr val="00B7D2"/>
              </a:solidFill>
              <a:round/>
            </a:ln>
            <a:effectLst>
              <a:outerShdw blurRad="50800" dist="38100" dir="5400000" algn="t" rotWithShape="0">
                <a:prstClr val="black">
                  <a:alpha val="40000"/>
                </a:prstClr>
              </a:outerShdw>
            </a:effectLst>
          </c:spPr>
          <c:marker>
            <c:symbol val="none"/>
          </c:marker>
          <c:cat>
            <c:strRef>
              <c:f>Processing!$B$50:$B$61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Processing!$C$50:$C$61</c:f>
              <c:numCache>
                <c:formatCode>General</c:formatCode>
                <c:ptCount val="12"/>
                <c:pt idx="0">
                  <c:v>6659</c:v>
                </c:pt>
                <c:pt idx="1">
                  <c:v>7061</c:v>
                </c:pt>
                <c:pt idx="2">
                  <c:v>7857</c:v>
                </c:pt>
                <c:pt idx="3">
                  <c:v>9817</c:v>
                </c:pt>
                <c:pt idx="4">
                  <c:v>10953</c:v>
                </c:pt>
                <c:pt idx="5">
                  <c:v>11590</c:v>
                </c:pt>
                <c:pt idx="6">
                  <c:v>10675</c:v>
                </c:pt>
                <c:pt idx="7">
                  <c:v>11695</c:v>
                </c:pt>
                <c:pt idx="8">
                  <c:v>11859</c:v>
                </c:pt>
                <c:pt idx="9">
                  <c:v>12520</c:v>
                </c:pt>
                <c:pt idx="10">
                  <c:v>12733</c:v>
                </c:pt>
                <c:pt idx="11">
                  <c:v>12742</c:v>
                </c:pt>
              </c:numCache>
            </c:numRef>
          </c:val>
          <c:smooth val="1"/>
          <c:extLst>
            <c:ext xmlns:c16="http://schemas.microsoft.com/office/drawing/2014/chart" uri="{C3380CC4-5D6E-409C-BE32-E72D297353CC}">
              <c16:uniqueId val="{00000000-01A6-4264-A3B7-E1E4DF51B7FF}"/>
            </c:ext>
          </c:extLst>
        </c:ser>
        <c:ser>
          <c:idx val="1"/>
          <c:order val="1"/>
          <c:tx>
            <c:strRef>
              <c:f>Processing!$D$49</c:f>
              <c:strCache>
                <c:ptCount val="1"/>
                <c:pt idx="0">
                  <c:v>Fixed Incom</c:v>
                </c:pt>
              </c:strCache>
            </c:strRef>
          </c:tx>
          <c:spPr>
            <a:ln w="28575" cap="rnd">
              <a:solidFill>
                <a:srgbClr val="9B74FE"/>
              </a:solidFill>
              <a:round/>
            </a:ln>
            <a:effectLst>
              <a:outerShdw blurRad="50800" dist="38100" dir="5400000" algn="t" rotWithShape="0">
                <a:prstClr val="black">
                  <a:alpha val="40000"/>
                </a:prstClr>
              </a:outerShdw>
            </a:effectLst>
          </c:spPr>
          <c:marker>
            <c:symbol val="none"/>
          </c:marker>
          <c:cat>
            <c:strRef>
              <c:f>Processing!$B$50:$B$61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Processing!$D$50:$D$61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1-01A6-4264-A3B7-E1E4DF51B7FF}"/>
            </c:ext>
          </c:extLst>
        </c:ser>
        <c:ser>
          <c:idx val="2"/>
          <c:order val="2"/>
          <c:tx>
            <c:strRef>
              <c:f>Processing!$E$49</c:f>
              <c:strCache>
                <c:ptCount val="1"/>
                <c:pt idx="0">
                  <c:v>Other Income</c:v>
                </c:pt>
              </c:strCache>
            </c:strRef>
          </c:tx>
          <c:spPr>
            <a:ln w="28575" cap="rnd">
              <a:solidFill>
                <a:srgbClr val="4F4FC5"/>
              </a:solidFill>
              <a:round/>
            </a:ln>
            <a:effectLst>
              <a:outerShdw blurRad="50800" dist="38100" dir="5400000" algn="t" rotWithShape="0">
                <a:prstClr val="black">
                  <a:alpha val="40000"/>
                </a:prstClr>
              </a:outerShdw>
            </a:effectLst>
          </c:spPr>
          <c:marker>
            <c:symbol val="none"/>
          </c:marker>
          <c:cat>
            <c:strRef>
              <c:f>Processing!$B$50:$B$61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Processing!$E$50:$E$61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2-01A6-4264-A3B7-E1E4DF51B7FF}"/>
            </c:ext>
          </c:extLst>
        </c:ser>
        <c:ser>
          <c:idx val="3"/>
          <c:order val="3"/>
          <c:tx>
            <c:strRef>
              <c:f>Processing!$F$49</c:f>
              <c:strCache>
                <c:ptCount val="1"/>
                <c:pt idx="0">
                  <c:v>Non-Fixed Cost</c:v>
                </c:pt>
              </c:strCache>
            </c:strRef>
          </c:tx>
          <c:spPr>
            <a:ln w="28575" cap="rnd">
              <a:solidFill>
                <a:srgbClr val="476BEE"/>
              </a:solidFill>
              <a:round/>
            </a:ln>
            <a:effectLst>
              <a:outerShdw blurRad="50800" dist="38100" dir="5400000" algn="t" rotWithShape="0">
                <a:prstClr val="black">
                  <a:alpha val="40000"/>
                </a:prstClr>
              </a:outerShdw>
            </a:effectLst>
          </c:spPr>
          <c:marker>
            <c:symbol val="none"/>
          </c:marker>
          <c:cat>
            <c:strRef>
              <c:f>Processing!$B$50:$B$61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Processing!$F$50:$F$61</c:f>
              <c:numCache>
                <c:formatCode>General</c:formatCode>
                <c:ptCount val="12"/>
                <c:pt idx="0">
                  <c:v>7456</c:v>
                </c:pt>
                <c:pt idx="1">
                  <c:v>9714</c:v>
                </c:pt>
                <c:pt idx="2">
                  <c:v>8658</c:v>
                </c:pt>
                <c:pt idx="3">
                  <c:v>6727</c:v>
                </c:pt>
                <c:pt idx="4">
                  <c:v>9137</c:v>
                </c:pt>
                <c:pt idx="5">
                  <c:v>9032</c:v>
                </c:pt>
                <c:pt idx="6">
                  <c:v>7342</c:v>
                </c:pt>
                <c:pt idx="7">
                  <c:v>8546</c:v>
                </c:pt>
                <c:pt idx="8">
                  <c:v>8852</c:v>
                </c:pt>
                <c:pt idx="9">
                  <c:v>6763</c:v>
                </c:pt>
                <c:pt idx="10">
                  <c:v>9890</c:v>
                </c:pt>
                <c:pt idx="11">
                  <c:v>8743</c:v>
                </c:pt>
              </c:numCache>
            </c:numRef>
          </c:val>
          <c:smooth val="1"/>
          <c:extLst>
            <c:ext xmlns:c16="http://schemas.microsoft.com/office/drawing/2014/chart" uri="{C3380CC4-5D6E-409C-BE32-E72D297353CC}">
              <c16:uniqueId val="{00000003-01A6-4264-A3B7-E1E4DF51B7FF}"/>
            </c:ext>
          </c:extLst>
        </c:ser>
        <c:ser>
          <c:idx val="4"/>
          <c:order val="4"/>
          <c:tx>
            <c:strRef>
              <c:f>Processing!$G$49</c:f>
              <c:strCache>
                <c:ptCount val="1"/>
                <c:pt idx="0">
                  <c:v>Fixed Costs</c:v>
                </c:pt>
              </c:strCache>
            </c:strRef>
          </c:tx>
          <c:spPr>
            <a:ln w="28575" cap="rnd">
              <a:solidFill>
                <a:srgbClr val="AD27FE"/>
              </a:solidFill>
              <a:round/>
            </a:ln>
            <a:effectLst>
              <a:outerShdw blurRad="50800" dist="38100" dir="5400000" algn="t" rotWithShape="0">
                <a:prstClr val="black">
                  <a:alpha val="40000"/>
                </a:prstClr>
              </a:outerShdw>
            </a:effectLst>
          </c:spPr>
          <c:marker>
            <c:symbol val="none"/>
          </c:marker>
          <c:cat>
            <c:strRef>
              <c:f>Processing!$B$50:$B$61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Processing!$G$50:$G$61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4-01A6-4264-A3B7-E1E4DF51B7FF}"/>
            </c:ext>
          </c:extLst>
        </c:ser>
        <c:ser>
          <c:idx val="5"/>
          <c:order val="5"/>
          <c:tx>
            <c:strRef>
              <c:f>Processing!$H$49</c:f>
              <c:strCache>
                <c:ptCount val="1"/>
                <c:pt idx="0">
                  <c:v>Other Cost</c:v>
                </c:pt>
              </c:strCache>
            </c:strRef>
          </c:tx>
          <c:spPr>
            <a:ln w="28575" cap="rnd">
              <a:solidFill>
                <a:srgbClr val="7073DE"/>
              </a:solidFill>
              <a:round/>
            </a:ln>
            <a:effectLst>
              <a:outerShdw blurRad="50800" dist="38100" dir="5400000" algn="t" rotWithShape="0">
                <a:prstClr val="black">
                  <a:alpha val="40000"/>
                </a:prstClr>
              </a:outerShdw>
            </a:effectLst>
          </c:spPr>
          <c:marker>
            <c:symbol val="none"/>
          </c:marker>
          <c:cat>
            <c:strRef>
              <c:f>Processing!$B$50:$B$61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Processing!$H$50:$H$61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5-01A6-4264-A3B7-E1E4DF51B7FF}"/>
            </c:ext>
          </c:extLst>
        </c:ser>
        <c:dLbls>
          <c:showLegendKey val="0"/>
          <c:showVal val="0"/>
          <c:showCatName val="0"/>
          <c:showSerName val="0"/>
          <c:showPercent val="0"/>
          <c:showBubbleSize val="0"/>
        </c:dLbls>
        <c:marker val="1"/>
        <c:smooth val="0"/>
        <c:axId val="258697120"/>
        <c:axId val="258702880"/>
      </c:lineChart>
      <c:scatterChart>
        <c:scatterStyle val="lineMarker"/>
        <c:varyColors val="0"/>
        <c:ser>
          <c:idx val="6"/>
          <c:order val="6"/>
          <c:tx>
            <c:strRef>
              <c:f>Processing!$I$49</c:f>
              <c:strCache>
                <c:ptCount val="1"/>
                <c:pt idx="0">
                  <c:v>Cursor 1</c:v>
                </c:pt>
              </c:strCache>
            </c:strRef>
          </c:tx>
          <c:spPr>
            <a:ln w="25400" cap="rnd">
              <a:noFill/>
              <a:round/>
            </a:ln>
            <a:effectLst>
              <a:glow rad="101600">
                <a:srgbClr val="00B7D2">
                  <a:alpha val="50000"/>
                </a:srgbClr>
              </a:glow>
              <a:outerShdw blurRad="50800" dist="38100" dir="5400000" algn="t" rotWithShape="0">
                <a:prstClr val="black">
                  <a:alpha val="40000"/>
                </a:prstClr>
              </a:outerShdw>
            </a:effectLst>
          </c:spPr>
          <c:marker>
            <c:symbol val="circle"/>
            <c:size val="5"/>
            <c:spPr>
              <a:solidFill>
                <a:schemeClr val="bg1"/>
              </a:solidFill>
              <a:ln w="9525">
                <a:solidFill>
                  <a:srgbClr val="00B7D2"/>
                </a:solidFill>
              </a:ln>
              <a:effectLst>
                <a:glow rad="101600">
                  <a:srgbClr val="00B7D2">
                    <a:alpha val="50000"/>
                  </a:srgbClr>
                </a:glow>
                <a:outerShdw blurRad="50800" dist="38100" dir="5400000" algn="t" rotWithShape="0">
                  <a:prstClr val="black">
                    <a:alpha val="40000"/>
                  </a:prstClr>
                </a:outerShdw>
              </a:effectLst>
            </c:spPr>
          </c:marker>
          <c:errBars>
            <c:errDir val="y"/>
            <c:errBarType val="minus"/>
            <c:errValType val="cust"/>
            <c:noEndCap val="1"/>
            <c:plus>
              <c:numLit>
                <c:formatCode>General</c:formatCode>
                <c:ptCount val="1"/>
                <c:pt idx="0">
                  <c:v>1</c:v>
                </c:pt>
              </c:numLit>
            </c:plus>
            <c:minus>
              <c:numRef>
                <c:f>Processing!$I$50:$I$61</c:f>
                <c:numCache>
                  <c:formatCode>General</c:formatCode>
                  <c:ptCount val="12"/>
                  <c:pt idx="0">
                    <c:v>#N/A</c:v>
                  </c:pt>
                  <c:pt idx="1">
                    <c:v>#N/A</c:v>
                  </c:pt>
                  <c:pt idx="2">
                    <c:v>#N/A</c:v>
                  </c:pt>
                  <c:pt idx="3">
                    <c:v>9817</c:v>
                  </c:pt>
                  <c:pt idx="4">
                    <c:v>#N/A</c:v>
                  </c:pt>
                  <c:pt idx="5">
                    <c:v>#N/A</c:v>
                  </c:pt>
                  <c:pt idx="6">
                    <c:v>#N/A</c:v>
                  </c:pt>
                  <c:pt idx="7">
                    <c:v>#N/A</c:v>
                  </c:pt>
                  <c:pt idx="8">
                    <c:v>#N/A</c:v>
                  </c:pt>
                  <c:pt idx="9">
                    <c:v>#N/A</c:v>
                  </c:pt>
                  <c:pt idx="10">
                    <c:v>#N/A</c:v>
                  </c:pt>
                  <c:pt idx="11">
                    <c:v>#N/A</c:v>
                  </c:pt>
                </c:numCache>
              </c:numRef>
            </c:minus>
            <c:spPr>
              <a:noFill/>
              <a:ln w="9525" cap="flat" cmpd="sng" algn="ctr">
                <a:solidFill>
                  <a:schemeClr val="accent1">
                    <a:lumMod val="60000"/>
                    <a:lumOff val="40000"/>
                  </a:schemeClr>
                </a:solidFill>
                <a:round/>
              </a:ln>
              <a:effectLst/>
            </c:spPr>
          </c:errBars>
          <c:xVal>
            <c:strRef>
              <c:f>Processing!$B$50:$B$61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Processing!$I$50:$I$61</c:f>
              <c:numCache>
                <c:formatCode>General</c:formatCode>
                <c:ptCount val="12"/>
                <c:pt idx="0">
                  <c:v>#N/A</c:v>
                </c:pt>
                <c:pt idx="1">
                  <c:v>#N/A</c:v>
                </c:pt>
                <c:pt idx="2">
                  <c:v>#N/A</c:v>
                </c:pt>
                <c:pt idx="3">
                  <c:v>9817</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6-01A6-4264-A3B7-E1E4DF51B7FF}"/>
            </c:ext>
          </c:extLst>
        </c:ser>
        <c:ser>
          <c:idx val="7"/>
          <c:order val="7"/>
          <c:tx>
            <c:strRef>
              <c:f>Processing!$J$49</c:f>
              <c:strCache>
                <c:ptCount val="1"/>
                <c:pt idx="0">
                  <c:v>Cursor 2</c:v>
                </c:pt>
              </c:strCache>
            </c:strRef>
          </c:tx>
          <c:spPr>
            <a:ln w="25400" cap="rnd">
              <a:noFill/>
              <a:round/>
            </a:ln>
            <a:effectLst>
              <a:glow rad="101600">
                <a:srgbClr val="8D76FC">
                  <a:alpha val="50000"/>
                </a:srgbClr>
              </a:glow>
              <a:outerShdw blurRad="50800" dist="38100" dir="5400000" algn="t" rotWithShape="0">
                <a:prstClr val="black">
                  <a:alpha val="40000"/>
                </a:prstClr>
              </a:outerShdw>
            </a:effectLst>
          </c:spPr>
          <c:marker>
            <c:symbol val="circle"/>
            <c:size val="5"/>
            <c:spPr>
              <a:solidFill>
                <a:schemeClr val="bg1"/>
              </a:solidFill>
              <a:ln w="9525">
                <a:solidFill>
                  <a:srgbClr val="8D76FC"/>
                </a:solidFill>
              </a:ln>
              <a:effectLst>
                <a:glow rad="101600">
                  <a:srgbClr val="8D76FC">
                    <a:alpha val="50000"/>
                  </a:srgbClr>
                </a:glow>
                <a:outerShdw blurRad="50800" dist="38100" dir="5400000" algn="t" rotWithShape="0">
                  <a:prstClr val="black">
                    <a:alpha val="40000"/>
                  </a:prstClr>
                </a:outerShdw>
              </a:effectLst>
            </c:spPr>
          </c:marker>
          <c:errBars>
            <c:errDir val="y"/>
            <c:errBarType val="minus"/>
            <c:errValType val="cust"/>
            <c:noEndCap val="1"/>
            <c:plus>
              <c:numLit>
                <c:formatCode>General</c:formatCode>
                <c:ptCount val="1"/>
                <c:pt idx="0">
                  <c:v>1</c:v>
                </c:pt>
              </c:numLit>
            </c:plus>
            <c:minus>
              <c:numRef>
                <c:f>Processing!$J$50:$J$61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chemeClr val="accent1">
                    <a:lumMod val="60000"/>
                    <a:lumOff val="40000"/>
                  </a:schemeClr>
                </a:solidFill>
                <a:round/>
              </a:ln>
              <a:effectLst/>
            </c:spPr>
          </c:errBars>
          <c:xVal>
            <c:strRef>
              <c:f>Processing!$B$50:$B$61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Processing!$J$50:$J$61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7-01A6-4264-A3B7-E1E4DF51B7FF}"/>
            </c:ext>
          </c:extLst>
        </c:ser>
        <c:ser>
          <c:idx val="8"/>
          <c:order val="8"/>
          <c:tx>
            <c:strRef>
              <c:f>Processing!$K$49</c:f>
              <c:strCache>
                <c:ptCount val="1"/>
                <c:pt idx="0">
                  <c:v>Cursor 3</c:v>
                </c:pt>
              </c:strCache>
            </c:strRef>
          </c:tx>
          <c:spPr>
            <a:ln w="25400" cap="rnd">
              <a:noFill/>
              <a:round/>
            </a:ln>
            <a:effectLst>
              <a:glow rad="101600">
                <a:srgbClr val="34349E">
                  <a:alpha val="70000"/>
                </a:srgbClr>
              </a:glow>
              <a:outerShdw blurRad="50800" dist="38100" dir="5400000" algn="t" rotWithShape="0">
                <a:prstClr val="black">
                  <a:alpha val="40000"/>
                </a:prstClr>
              </a:outerShdw>
            </a:effectLst>
          </c:spPr>
          <c:marker>
            <c:symbol val="circle"/>
            <c:size val="5"/>
            <c:spPr>
              <a:solidFill>
                <a:schemeClr val="bg1"/>
              </a:solidFill>
              <a:ln w="9525">
                <a:solidFill>
                  <a:srgbClr val="34349E"/>
                </a:solidFill>
              </a:ln>
              <a:effectLst>
                <a:glow rad="101600">
                  <a:srgbClr val="34349E">
                    <a:alpha val="70000"/>
                  </a:srgbClr>
                </a:glow>
                <a:outerShdw blurRad="50800" dist="38100" dir="5400000" algn="t" rotWithShape="0">
                  <a:prstClr val="black">
                    <a:alpha val="40000"/>
                  </a:prstClr>
                </a:outerShdw>
              </a:effectLst>
            </c:spPr>
          </c:marker>
          <c:errBars>
            <c:errDir val="y"/>
            <c:errBarType val="minus"/>
            <c:errValType val="cust"/>
            <c:noEndCap val="1"/>
            <c:plus>
              <c:numLit>
                <c:formatCode>General</c:formatCode>
                <c:ptCount val="1"/>
                <c:pt idx="0">
                  <c:v>1</c:v>
                </c:pt>
              </c:numLit>
            </c:plus>
            <c:minus>
              <c:numRef>
                <c:f>Processing!$K$50:$K$61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chemeClr val="accent1">
                    <a:lumMod val="60000"/>
                    <a:lumOff val="40000"/>
                  </a:schemeClr>
                </a:solidFill>
                <a:round/>
              </a:ln>
              <a:effectLst/>
            </c:spPr>
          </c:errBars>
          <c:xVal>
            <c:strRef>
              <c:f>Processing!$B$50:$B$61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Processing!$K$50:$K$61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8-01A6-4264-A3B7-E1E4DF51B7FF}"/>
            </c:ext>
          </c:extLst>
        </c:ser>
        <c:ser>
          <c:idx val="9"/>
          <c:order val="9"/>
          <c:tx>
            <c:strRef>
              <c:f>Processing!$L$49</c:f>
              <c:strCache>
                <c:ptCount val="1"/>
                <c:pt idx="0">
                  <c:v>Cursor 4</c:v>
                </c:pt>
              </c:strCache>
            </c:strRef>
          </c:tx>
          <c:spPr>
            <a:ln w="25400" cap="rnd">
              <a:noFill/>
              <a:round/>
            </a:ln>
            <a:effectLst>
              <a:glow rad="101600">
                <a:srgbClr val="476BEE">
                  <a:alpha val="70000"/>
                </a:srgbClr>
              </a:glow>
              <a:outerShdw blurRad="50800" dist="38100" dir="5400000" algn="t" rotWithShape="0">
                <a:prstClr val="black">
                  <a:alpha val="40000"/>
                </a:prstClr>
              </a:outerShdw>
            </a:effectLst>
          </c:spPr>
          <c:marker>
            <c:symbol val="circle"/>
            <c:size val="5"/>
            <c:spPr>
              <a:solidFill>
                <a:schemeClr val="bg1"/>
              </a:solidFill>
              <a:ln w="9525">
                <a:solidFill>
                  <a:srgbClr val="476BEE"/>
                </a:solidFill>
              </a:ln>
              <a:effectLst>
                <a:glow rad="101600">
                  <a:srgbClr val="476BEE">
                    <a:alpha val="70000"/>
                  </a:srgbClr>
                </a:glow>
                <a:outerShdw blurRad="50800" dist="38100" dir="5400000" algn="t" rotWithShape="0">
                  <a:prstClr val="black">
                    <a:alpha val="40000"/>
                  </a:prstClr>
                </a:outerShdw>
              </a:effectLst>
            </c:spPr>
          </c:marker>
          <c:errBars>
            <c:errDir val="y"/>
            <c:errBarType val="minus"/>
            <c:errValType val="cust"/>
            <c:noEndCap val="1"/>
            <c:plus>
              <c:numLit>
                <c:formatCode>General</c:formatCode>
                <c:ptCount val="1"/>
                <c:pt idx="0">
                  <c:v>1</c:v>
                </c:pt>
              </c:numLit>
            </c:plus>
            <c:minus>
              <c:numRef>
                <c:f>Processing!$L$50:$L$61</c:f>
                <c:numCache>
                  <c:formatCode>General</c:formatCode>
                  <c:ptCount val="12"/>
                  <c:pt idx="0">
                    <c:v>#N/A</c:v>
                  </c:pt>
                  <c:pt idx="1">
                    <c:v>#N/A</c:v>
                  </c:pt>
                  <c:pt idx="2">
                    <c:v>#N/A</c:v>
                  </c:pt>
                  <c:pt idx="3">
                    <c:v>6727</c:v>
                  </c:pt>
                  <c:pt idx="4">
                    <c:v>#N/A</c:v>
                  </c:pt>
                  <c:pt idx="5">
                    <c:v>#N/A</c:v>
                  </c:pt>
                  <c:pt idx="6">
                    <c:v>#N/A</c:v>
                  </c:pt>
                  <c:pt idx="7">
                    <c:v>#N/A</c:v>
                  </c:pt>
                  <c:pt idx="8">
                    <c:v>#N/A</c:v>
                  </c:pt>
                  <c:pt idx="9">
                    <c:v>#N/A</c:v>
                  </c:pt>
                  <c:pt idx="10">
                    <c:v>#N/A</c:v>
                  </c:pt>
                  <c:pt idx="11">
                    <c:v>#N/A</c:v>
                  </c:pt>
                </c:numCache>
              </c:numRef>
            </c:minus>
            <c:spPr>
              <a:noFill/>
              <a:ln w="9525" cap="flat" cmpd="sng" algn="ctr">
                <a:solidFill>
                  <a:schemeClr val="accent1">
                    <a:lumMod val="60000"/>
                    <a:lumOff val="40000"/>
                  </a:schemeClr>
                </a:solidFill>
                <a:round/>
              </a:ln>
              <a:effectLst/>
            </c:spPr>
          </c:errBars>
          <c:xVal>
            <c:strRef>
              <c:f>Processing!$B$50:$B$61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Processing!$L$50:$L$61</c:f>
              <c:numCache>
                <c:formatCode>General</c:formatCode>
                <c:ptCount val="12"/>
                <c:pt idx="0">
                  <c:v>#N/A</c:v>
                </c:pt>
                <c:pt idx="1">
                  <c:v>#N/A</c:v>
                </c:pt>
                <c:pt idx="2">
                  <c:v>#N/A</c:v>
                </c:pt>
                <c:pt idx="3">
                  <c:v>6727</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9-01A6-4264-A3B7-E1E4DF51B7FF}"/>
            </c:ext>
          </c:extLst>
        </c:ser>
        <c:ser>
          <c:idx val="10"/>
          <c:order val="10"/>
          <c:tx>
            <c:strRef>
              <c:f>Processing!$M$49</c:f>
              <c:strCache>
                <c:ptCount val="1"/>
                <c:pt idx="0">
                  <c:v>Cursor 5</c:v>
                </c:pt>
              </c:strCache>
            </c:strRef>
          </c:tx>
          <c:spPr>
            <a:ln w="25400" cap="rnd">
              <a:noFill/>
              <a:round/>
            </a:ln>
            <a:effectLst>
              <a:glow rad="101600">
                <a:srgbClr val="AD27FE">
                  <a:alpha val="55000"/>
                </a:srgbClr>
              </a:glow>
              <a:outerShdw blurRad="50800" dist="38100" dir="5400000" algn="t" rotWithShape="0">
                <a:prstClr val="black">
                  <a:alpha val="40000"/>
                </a:prstClr>
              </a:outerShdw>
            </a:effectLst>
          </c:spPr>
          <c:marker>
            <c:symbol val="circle"/>
            <c:size val="5"/>
            <c:spPr>
              <a:solidFill>
                <a:schemeClr val="bg1"/>
              </a:solidFill>
              <a:ln w="9525">
                <a:solidFill>
                  <a:srgbClr val="AD27FE"/>
                </a:solidFill>
              </a:ln>
              <a:effectLst>
                <a:glow rad="101600">
                  <a:srgbClr val="AD27FE">
                    <a:alpha val="55000"/>
                  </a:srgbClr>
                </a:glow>
                <a:outerShdw blurRad="50800" dist="38100" dir="5400000" algn="t" rotWithShape="0">
                  <a:prstClr val="black">
                    <a:alpha val="40000"/>
                  </a:prstClr>
                </a:outerShdw>
              </a:effectLst>
            </c:spPr>
          </c:marker>
          <c:errBars>
            <c:errDir val="y"/>
            <c:errBarType val="minus"/>
            <c:errValType val="cust"/>
            <c:noEndCap val="1"/>
            <c:plus>
              <c:numLit>
                <c:formatCode>General</c:formatCode>
                <c:ptCount val="1"/>
                <c:pt idx="0">
                  <c:v>1</c:v>
                </c:pt>
              </c:numLit>
            </c:plus>
            <c:minus>
              <c:numRef>
                <c:f>Processing!$M$50:$M$61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chemeClr val="accent1">
                    <a:lumMod val="60000"/>
                    <a:lumOff val="40000"/>
                  </a:schemeClr>
                </a:solidFill>
                <a:round/>
              </a:ln>
              <a:effectLst/>
            </c:spPr>
          </c:errBars>
          <c:xVal>
            <c:strRef>
              <c:f>Processing!$B$50:$B$61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Processing!$M$50:$M$61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A-01A6-4264-A3B7-E1E4DF51B7FF}"/>
            </c:ext>
          </c:extLst>
        </c:ser>
        <c:ser>
          <c:idx val="11"/>
          <c:order val="11"/>
          <c:tx>
            <c:strRef>
              <c:f>Processing!$N$49</c:f>
              <c:strCache>
                <c:ptCount val="1"/>
                <c:pt idx="0">
                  <c:v>Cursor 6</c:v>
                </c:pt>
              </c:strCache>
            </c:strRef>
          </c:tx>
          <c:spPr>
            <a:ln w="25400" cap="rnd">
              <a:noFill/>
              <a:round/>
            </a:ln>
            <a:effectLst>
              <a:glow rad="101600">
                <a:srgbClr val="7073DE">
                  <a:alpha val="70000"/>
                </a:srgbClr>
              </a:glow>
              <a:outerShdw blurRad="50800" dist="38100" dir="5400000" algn="t" rotWithShape="0">
                <a:prstClr val="black">
                  <a:alpha val="40000"/>
                </a:prstClr>
              </a:outerShdw>
            </a:effectLst>
          </c:spPr>
          <c:marker>
            <c:symbol val="circle"/>
            <c:size val="5"/>
            <c:spPr>
              <a:solidFill>
                <a:schemeClr val="bg1"/>
              </a:solidFill>
              <a:ln w="9525">
                <a:solidFill>
                  <a:srgbClr val="7073DE"/>
                </a:solidFill>
              </a:ln>
              <a:effectLst>
                <a:glow rad="101600">
                  <a:srgbClr val="7073DE">
                    <a:alpha val="70000"/>
                  </a:srgbClr>
                </a:glow>
                <a:outerShdw blurRad="50800" dist="38100" dir="5400000" algn="t" rotWithShape="0">
                  <a:prstClr val="black">
                    <a:alpha val="40000"/>
                  </a:prstClr>
                </a:outerShdw>
              </a:effectLst>
            </c:spPr>
          </c:marker>
          <c:errBars>
            <c:errDir val="y"/>
            <c:errBarType val="minus"/>
            <c:errValType val="cust"/>
            <c:noEndCap val="0"/>
            <c:plus>
              <c:numLit>
                <c:formatCode>General</c:formatCode>
                <c:ptCount val="1"/>
                <c:pt idx="0">
                  <c:v>1</c:v>
                </c:pt>
              </c:numLit>
            </c:plus>
            <c:minus>
              <c:numRef>
                <c:f>Processing!$N$50:$N$61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chemeClr val="accent1">
                    <a:lumMod val="60000"/>
                    <a:lumOff val="40000"/>
                  </a:schemeClr>
                </a:solidFill>
                <a:round/>
              </a:ln>
              <a:effectLst/>
            </c:spPr>
          </c:errBars>
          <c:xVal>
            <c:strRef>
              <c:f>Processing!$B$50:$B$61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Processing!$N$50:$N$61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B-01A6-4264-A3B7-E1E4DF51B7FF}"/>
            </c:ext>
          </c:extLst>
        </c:ser>
        <c:dLbls>
          <c:showLegendKey val="0"/>
          <c:showVal val="0"/>
          <c:showCatName val="0"/>
          <c:showSerName val="0"/>
          <c:showPercent val="0"/>
          <c:showBubbleSize val="0"/>
        </c:dLbls>
        <c:axId val="258697120"/>
        <c:axId val="258702880"/>
      </c:scatterChart>
      <c:catAx>
        <c:axId val="2586971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258702880"/>
        <c:crosses val="autoZero"/>
        <c:auto val="1"/>
        <c:lblAlgn val="ctr"/>
        <c:lblOffset val="100"/>
        <c:noMultiLvlLbl val="0"/>
      </c:catAx>
      <c:valAx>
        <c:axId val="258702880"/>
        <c:scaling>
          <c:orientation val="minMax"/>
        </c:scaling>
        <c:delete val="0"/>
        <c:axPos val="l"/>
        <c:majorGridlines>
          <c:spPr>
            <a:ln w="9525" cap="flat" cmpd="sng" algn="ctr">
              <a:solidFill>
                <a:srgbClr val="A2D8F0">
                  <a:alpha val="10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25869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954399998762678"/>
          <c:y val="2.2682686367417288E-2"/>
          <c:w val="0.62091200293511695"/>
          <c:h val="0.9892045614212569"/>
        </c:manualLayout>
      </c:layout>
      <c:doughnutChart>
        <c:varyColors val="1"/>
        <c:ser>
          <c:idx val="0"/>
          <c:order val="0"/>
          <c:spPr>
            <a:ln w="127000">
              <a:noFill/>
            </a:ln>
          </c:spPr>
          <c:dPt>
            <c:idx val="0"/>
            <c:bubble3D val="0"/>
            <c:spPr>
              <a:gradFill>
                <a:gsLst>
                  <a:gs pos="0">
                    <a:srgbClr val="0070B1"/>
                  </a:gs>
                  <a:gs pos="100000">
                    <a:srgbClr val="00B7D2"/>
                  </a:gs>
                </a:gsLst>
                <a:lin ang="0" scaled="0"/>
              </a:gradFill>
              <a:ln w="127000">
                <a:noFill/>
              </a:ln>
              <a:effectLst/>
            </c:spPr>
            <c:extLst>
              <c:ext xmlns:c16="http://schemas.microsoft.com/office/drawing/2014/chart" uri="{C3380CC4-5D6E-409C-BE32-E72D297353CC}">
                <c16:uniqueId val="{00000001-A7C1-40DE-B569-E1B18D8AE892}"/>
              </c:ext>
            </c:extLst>
          </c:dPt>
          <c:dPt>
            <c:idx val="1"/>
            <c:bubble3D val="0"/>
            <c:spPr>
              <a:solidFill>
                <a:schemeClr val="accent2"/>
              </a:solidFill>
              <a:ln w="127000">
                <a:noFill/>
              </a:ln>
              <a:effectLst/>
            </c:spPr>
            <c:extLst>
              <c:ext xmlns:c16="http://schemas.microsoft.com/office/drawing/2014/chart" uri="{C3380CC4-5D6E-409C-BE32-E72D297353CC}">
                <c16:uniqueId val="{00000003-A7C1-40DE-B569-E1B18D8AE892}"/>
              </c:ext>
            </c:extLst>
          </c:dPt>
          <c:dPt>
            <c:idx val="2"/>
            <c:bubble3D val="0"/>
            <c:spPr>
              <a:noFill/>
              <a:ln w="127000">
                <a:noFill/>
              </a:ln>
              <a:effectLst/>
            </c:spPr>
            <c:extLst>
              <c:ext xmlns:c16="http://schemas.microsoft.com/office/drawing/2014/chart" uri="{C3380CC4-5D6E-409C-BE32-E72D297353CC}">
                <c16:uniqueId val="{00000005-A7C1-40DE-B569-E1B18D8AE892}"/>
              </c:ext>
            </c:extLst>
          </c:dPt>
          <c:dPt>
            <c:idx val="3"/>
            <c:bubble3D val="0"/>
            <c:spPr>
              <a:gradFill>
                <a:gsLst>
                  <a:gs pos="0">
                    <a:srgbClr val="476BEE"/>
                  </a:gs>
                  <a:gs pos="100000">
                    <a:srgbClr val="3A5CE2"/>
                  </a:gs>
                </a:gsLst>
                <a:lin ang="5400000" scaled="1"/>
              </a:gradFill>
              <a:ln w="127000">
                <a:noFill/>
              </a:ln>
              <a:effectLst/>
            </c:spPr>
            <c:extLst>
              <c:ext xmlns:c16="http://schemas.microsoft.com/office/drawing/2014/chart" uri="{C3380CC4-5D6E-409C-BE32-E72D297353CC}">
                <c16:uniqueId val="{00000007-A7C1-40DE-B569-E1B18D8AE892}"/>
              </c:ext>
            </c:extLst>
          </c:dPt>
          <c:dPt>
            <c:idx val="5"/>
            <c:bubble3D val="0"/>
            <c:spPr>
              <a:noFill/>
              <a:ln w="127000">
                <a:noFill/>
              </a:ln>
            </c:spPr>
            <c:extLst>
              <c:ext xmlns:c16="http://schemas.microsoft.com/office/drawing/2014/chart" uri="{C3380CC4-5D6E-409C-BE32-E72D297353CC}">
                <c16:uniqueId val="{00000009-A7C1-40DE-B569-E1B18D8AE892}"/>
              </c:ext>
            </c:extLst>
          </c:dPt>
          <c:val>
            <c:numRef>
              <c:f>Processing!$E$18:$J$18</c:f>
              <c:numCache>
                <c:formatCode>0%</c:formatCode>
                <c:ptCount val="6"/>
                <c:pt idx="0">
                  <c:v>0.2173248915257239</c:v>
                </c:pt>
                <c:pt idx="1">
                  <c:v>0.2613123173647392</c:v>
                </c:pt>
                <c:pt idx="2">
                  <c:v>8.7155760205437E-2</c:v>
                </c:pt>
                <c:pt idx="3">
                  <c:v>0.1489196847604711</c:v>
                </c:pt>
                <c:pt idx="4">
                  <c:v>0.2297219516514655</c:v>
                </c:pt>
                <c:pt idx="5">
                  <c:v>5.5565394492163286E-2</c:v>
                </c:pt>
              </c:numCache>
            </c:numRef>
          </c:val>
          <c:extLst>
            <c:ext xmlns:c16="http://schemas.microsoft.com/office/drawing/2014/chart" uri="{C3380CC4-5D6E-409C-BE32-E72D297353CC}">
              <c16:uniqueId val="{0000000A-A7C1-40DE-B569-E1B18D8AE892}"/>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0C-A7C1-40DE-B569-E1B18D8AE892}"/>
              </c:ext>
            </c:extLst>
          </c:dPt>
          <c:dPt>
            <c:idx val="1"/>
            <c:bubble3D val="0"/>
            <c:spPr>
              <a:noFill/>
              <a:ln w="19050">
                <a:noFill/>
              </a:ln>
              <a:effectLst/>
            </c:spPr>
            <c:extLst>
              <c:ext xmlns:c16="http://schemas.microsoft.com/office/drawing/2014/chart" uri="{C3380CC4-5D6E-409C-BE32-E72D297353CC}">
                <c16:uniqueId val="{0000000E-A7C1-40DE-B569-E1B18D8AE892}"/>
              </c:ext>
            </c:extLst>
          </c:dPt>
          <c:dPt>
            <c:idx val="2"/>
            <c:bubble3D val="0"/>
            <c:spPr>
              <a:noFill/>
              <a:ln w="19050">
                <a:noFill/>
              </a:ln>
              <a:effectLst/>
            </c:spPr>
            <c:extLst>
              <c:ext xmlns:c16="http://schemas.microsoft.com/office/drawing/2014/chart" uri="{C3380CC4-5D6E-409C-BE32-E72D297353CC}">
                <c16:uniqueId val="{00000010-A7C1-40DE-B569-E1B18D8AE892}"/>
              </c:ext>
            </c:extLst>
          </c:dPt>
          <c:dPt>
            <c:idx val="3"/>
            <c:bubble3D val="0"/>
            <c:spPr>
              <a:noFill/>
              <a:ln w="19050">
                <a:noFill/>
              </a:ln>
              <a:effectLst/>
            </c:spPr>
            <c:extLst>
              <c:ext xmlns:c16="http://schemas.microsoft.com/office/drawing/2014/chart" uri="{C3380CC4-5D6E-409C-BE32-E72D297353CC}">
                <c16:uniqueId val="{00000012-A7C1-40DE-B569-E1B18D8AE892}"/>
              </c:ext>
            </c:extLst>
          </c:dPt>
          <c:val>
            <c:numRef>
              <c:f>Processing!$E$19:$J$19</c:f>
              <c:numCache>
                <c:formatCode>0%</c:formatCode>
                <c:ptCount val="6"/>
                <c:pt idx="0">
                  <c:v>0.2173248915257239</c:v>
                </c:pt>
                <c:pt idx="1">
                  <c:v>0.2613123173647392</c:v>
                </c:pt>
                <c:pt idx="2">
                  <c:v>8.7155760205437E-2</c:v>
                </c:pt>
                <c:pt idx="3">
                  <c:v>0.1489196847604711</c:v>
                </c:pt>
                <c:pt idx="4">
                  <c:v>0.2297219516514655</c:v>
                </c:pt>
                <c:pt idx="5">
                  <c:v>5.5565394492163286E-2</c:v>
                </c:pt>
              </c:numCache>
            </c:numRef>
          </c:val>
          <c:extLst>
            <c:ext xmlns:c16="http://schemas.microsoft.com/office/drawing/2014/chart" uri="{C3380CC4-5D6E-409C-BE32-E72D297353CC}">
              <c16:uniqueId val="{00000013-A7C1-40DE-B569-E1B18D8AE892}"/>
            </c:ext>
          </c:extLst>
        </c:ser>
        <c:dLbls>
          <c:showLegendKey val="0"/>
          <c:showVal val="0"/>
          <c:showCatName val="0"/>
          <c:showSerName val="0"/>
          <c:showPercent val="0"/>
          <c:showBubbleSize val="0"/>
          <c:showLeaderLines val="1"/>
        </c:dLbls>
        <c:firstSliceAng val="0"/>
        <c:holeSize val="35"/>
      </c:doughnutChart>
      <c:doughnutChart>
        <c:varyColors val="1"/>
        <c:ser>
          <c:idx val="2"/>
          <c:order val="2"/>
          <c:spPr>
            <a:ln>
              <a:noFill/>
            </a:ln>
          </c:spPr>
          <c:dPt>
            <c:idx val="0"/>
            <c:bubble3D val="0"/>
            <c:spPr>
              <a:noFill/>
              <a:ln w="19050">
                <a:noFill/>
              </a:ln>
              <a:effectLst/>
            </c:spPr>
            <c:extLst>
              <c:ext xmlns:c16="http://schemas.microsoft.com/office/drawing/2014/chart" uri="{C3380CC4-5D6E-409C-BE32-E72D297353CC}">
                <c16:uniqueId val="{00000015-A7C1-40DE-B569-E1B18D8AE892}"/>
              </c:ext>
            </c:extLst>
          </c:dPt>
          <c:dPt>
            <c:idx val="1"/>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17-A7C1-40DE-B569-E1B18D8AE892}"/>
              </c:ext>
            </c:extLst>
          </c:dPt>
          <c:dPt>
            <c:idx val="2"/>
            <c:bubble3D val="0"/>
            <c:spPr>
              <a:noFill/>
              <a:ln w="19050">
                <a:noFill/>
              </a:ln>
              <a:effectLst/>
            </c:spPr>
            <c:extLst>
              <c:ext xmlns:c16="http://schemas.microsoft.com/office/drawing/2014/chart" uri="{C3380CC4-5D6E-409C-BE32-E72D297353CC}">
                <c16:uniqueId val="{00000019-A7C1-40DE-B569-E1B18D8AE892}"/>
              </c:ext>
            </c:extLst>
          </c:dPt>
          <c:dPt>
            <c:idx val="3"/>
            <c:bubble3D val="0"/>
            <c:spPr>
              <a:noFill/>
              <a:ln w="19050">
                <a:noFill/>
              </a:ln>
              <a:effectLst/>
            </c:spPr>
            <c:extLst>
              <c:ext xmlns:c16="http://schemas.microsoft.com/office/drawing/2014/chart" uri="{C3380CC4-5D6E-409C-BE32-E72D297353CC}">
                <c16:uniqueId val="{0000001B-A7C1-40DE-B569-E1B18D8AE892}"/>
              </c:ext>
            </c:extLst>
          </c:dPt>
          <c:dPt>
            <c:idx val="4"/>
            <c:bubble3D val="0"/>
            <c:spPr>
              <a:gradFill flip="none" rotWithShape="1">
                <a:gsLst>
                  <a:gs pos="43000">
                    <a:srgbClr val="8701D9"/>
                  </a:gs>
                  <a:gs pos="100000">
                    <a:srgbClr val="AD27FE"/>
                  </a:gs>
                </a:gsLst>
                <a:path path="circle">
                  <a:fillToRect t="100000" r="100000"/>
                </a:path>
                <a:tileRect l="-100000" b="-100000"/>
              </a:gradFill>
              <a:ln>
                <a:noFill/>
              </a:ln>
            </c:spPr>
            <c:extLst>
              <c:ext xmlns:c16="http://schemas.microsoft.com/office/drawing/2014/chart" uri="{C3380CC4-5D6E-409C-BE32-E72D297353CC}">
                <c16:uniqueId val="{0000001D-A7C1-40DE-B569-E1B18D8AE892}"/>
              </c:ext>
            </c:extLst>
          </c:dPt>
          <c:dPt>
            <c:idx val="5"/>
            <c:bubble3D val="0"/>
            <c:spPr>
              <a:noFill/>
              <a:ln>
                <a:noFill/>
              </a:ln>
            </c:spPr>
            <c:extLst>
              <c:ext xmlns:c16="http://schemas.microsoft.com/office/drawing/2014/chart" uri="{C3380CC4-5D6E-409C-BE32-E72D297353CC}">
                <c16:uniqueId val="{0000001F-A7C1-40DE-B569-E1B18D8AE892}"/>
              </c:ext>
            </c:extLst>
          </c:dPt>
          <c:val>
            <c:numRef>
              <c:f>Processing!$E$20:$J$20</c:f>
              <c:numCache>
                <c:formatCode>0%</c:formatCode>
                <c:ptCount val="6"/>
                <c:pt idx="0">
                  <c:v>0.2173248915257239</c:v>
                </c:pt>
                <c:pt idx="1">
                  <c:v>0.2613123173647392</c:v>
                </c:pt>
                <c:pt idx="2">
                  <c:v>8.7155760205437E-2</c:v>
                </c:pt>
                <c:pt idx="3">
                  <c:v>0.1489196847604711</c:v>
                </c:pt>
                <c:pt idx="4">
                  <c:v>0.2297219516514655</c:v>
                </c:pt>
                <c:pt idx="5">
                  <c:v>5.5565394492163286E-2</c:v>
                </c:pt>
              </c:numCache>
            </c:numRef>
          </c:val>
          <c:extLst>
            <c:ext xmlns:c16="http://schemas.microsoft.com/office/drawing/2014/chart" uri="{C3380CC4-5D6E-409C-BE32-E72D297353CC}">
              <c16:uniqueId val="{00000020-A7C1-40DE-B569-E1B18D8AE892}"/>
            </c:ext>
          </c:extLst>
        </c:ser>
        <c:dLbls>
          <c:showLegendKey val="0"/>
          <c:showVal val="0"/>
          <c:showCatName val="0"/>
          <c:showSerName val="0"/>
          <c:showPercent val="0"/>
          <c:showBubbleSize val="0"/>
          <c:showLeaderLines val="1"/>
        </c:dLbls>
        <c:firstSliceAng val="0"/>
        <c:holeSize val="28"/>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tx2">
                  <a:lumMod val="50000"/>
                  <a:lumOff val="50000"/>
                </a:schemeClr>
              </a:solidFill>
              <a:ln w="19050">
                <a:noFill/>
              </a:ln>
              <a:effectLst/>
            </c:spPr>
            <c:extLst>
              <c:ext xmlns:c16="http://schemas.microsoft.com/office/drawing/2014/chart" uri="{C3380CC4-5D6E-409C-BE32-E72D297353CC}">
                <c16:uniqueId val="{00000001-BF32-4E4C-AC3B-E0BBE8B65714}"/>
              </c:ext>
            </c:extLst>
          </c:dPt>
          <c:dPt>
            <c:idx val="1"/>
            <c:bubble3D val="0"/>
            <c:spPr>
              <a:noFill/>
              <a:ln w="19050">
                <a:noFill/>
              </a:ln>
              <a:effectLst/>
            </c:spPr>
            <c:extLst>
              <c:ext xmlns:c16="http://schemas.microsoft.com/office/drawing/2014/chart" uri="{C3380CC4-5D6E-409C-BE32-E72D297353CC}">
                <c16:uniqueId val="{00000003-BF32-4E4C-AC3B-E0BBE8B65714}"/>
              </c:ext>
            </c:extLst>
          </c:dPt>
          <c:val>
            <c:numRef>
              <c:f>Processing!$B$26:$C$26</c:f>
              <c:numCache>
                <c:formatCode>0%</c:formatCode>
                <c:ptCount val="2"/>
                <c:pt idx="0">
                  <c:v>0.29552666666666666</c:v>
                </c:pt>
                <c:pt idx="1">
                  <c:v>0.70447333333333328</c:v>
                </c:pt>
              </c:numCache>
            </c:numRef>
          </c:val>
          <c:extLst>
            <c:ext xmlns:c16="http://schemas.microsoft.com/office/drawing/2014/chart" uri="{C3380CC4-5D6E-409C-BE32-E72D297353CC}">
              <c16:uniqueId val="{00000004-BF32-4E4C-AC3B-E0BBE8B65714}"/>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2"/>
          <c:order val="12"/>
          <c:tx>
            <c:v>fill1</c:v>
          </c:tx>
          <c:spPr>
            <a:gradFill>
              <a:gsLst>
                <a:gs pos="0">
                  <a:srgbClr val="0070B1">
                    <a:alpha val="0"/>
                  </a:srgbClr>
                </a:gs>
                <a:gs pos="100000">
                  <a:srgbClr val="00B7D2">
                    <a:alpha val="40000"/>
                  </a:srgbClr>
                </a:gs>
              </a:gsLst>
              <a:lin ang="16200000" scaled="0"/>
            </a:gradFill>
            <a:ln>
              <a:noFill/>
            </a:ln>
            <a:effectLst/>
          </c:spPr>
          <c:val>
            <c:numRef>
              <c:f>Processing!$C$50:$C$61</c:f>
              <c:numCache>
                <c:formatCode>General</c:formatCode>
                <c:ptCount val="12"/>
                <c:pt idx="0">
                  <c:v>6659</c:v>
                </c:pt>
                <c:pt idx="1">
                  <c:v>7061</c:v>
                </c:pt>
                <c:pt idx="2">
                  <c:v>7857</c:v>
                </c:pt>
                <c:pt idx="3">
                  <c:v>9817</c:v>
                </c:pt>
                <c:pt idx="4">
                  <c:v>10953</c:v>
                </c:pt>
                <c:pt idx="5">
                  <c:v>11590</c:v>
                </c:pt>
                <c:pt idx="6">
                  <c:v>10675</c:v>
                </c:pt>
                <c:pt idx="7">
                  <c:v>11695</c:v>
                </c:pt>
                <c:pt idx="8">
                  <c:v>11859</c:v>
                </c:pt>
                <c:pt idx="9">
                  <c:v>12520</c:v>
                </c:pt>
                <c:pt idx="10">
                  <c:v>12733</c:v>
                </c:pt>
                <c:pt idx="11">
                  <c:v>12742</c:v>
                </c:pt>
              </c:numCache>
            </c:numRef>
          </c:val>
          <c:extLst>
            <c:ext xmlns:c16="http://schemas.microsoft.com/office/drawing/2014/chart" uri="{C3380CC4-5D6E-409C-BE32-E72D297353CC}">
              <c16:uniqueId val="{00000000-2303-4ADF-AA2D-45930F8ED1BF}"/>
            </c:ext>
          </c:extLst>
        </c:ser>
        <c:ser>
          <c:idx val="13"/>
          <c:order val="13"/>
          <c:tx>
            <c:v>fill2</c:v>
          </c:tx>
          <c:spPr>
            <a:gradFill>
              <a:gsLst>
                <a:gs pos="0">
                  <a:srgbClr val="8D76FC">
                    <a:alpha val="40000"/>
                  </a:srgbClr>
                </a:gs>
                <a:gs pos="100000">
                  <a:srgbClr val="3647E3">
                    <a:alpha val="0"/>
                  </a:srgbClr>
                </a:gs>
              </a:gsLst>
              <a:lin ang="5400000" scaled="1"/>
            </a:gradFill>
            <a:ln>
              <a:noFill/>
            </a:ln>
            <a:effectLst/>
          </c:spPr>
          <c:val>
            <c:numRef>
              <c:f>Processing!$D$50:$D$61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1-2303-4ADF-AA2D-45930F8ED1BF}"/>
            </c:ext>
          </c:extLst>
        </c:ser>
        <c:ser>
          <c:idx val="14"/>
          <c:order val="14"/>
          <c:tx>
            <c:v>fill3</c:v>
          </c:tx>
          <c:spPr>
            <a:gradFill>
              <a:gsLst>
                <a:gs pos="0">
                  <a:srgbClr val="34349E">
                    <a:alpha val="80000"/>
                  </a:srgbClr>
                </a:gs>
                <a:gs pos="100000">
                  <a:srgbClr val="212469">
                    <a:alpha val="0"/>
                  </a:srgbClr>
                </a:gs>
              </a:gsLst>
              <a:lin ang="5400000" scaled="1"/>
            </a:gradFill>
            <a:ln>
              <a:noFill/>
            </a:ln>
            <a:effectLst/>
          </c:spPr>
          <c:val>
            <c:numRef>
              <c:f>Processing!$E$50:$E$61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2-2303-4ADF-AA2D-45930F8ED1BF}"/>
            </c:ext>
          </c:extLst>
        </c:ser>
        <c:ser>
          <c:idx val="15"/>
          <c:order val="15"/>
          <c:tx>
            <c:v>fill4</c:v>
          </c:tx>
          <c:spPr>
            <a:gradFill>
              <a:gsLst>
                <a:gs pos="0">
                  <a:srgbClr val="476BEE">
                    <a:alpha val="50000"/>
                  </a:srgbClr>
                </a:gs>
                <a:gs pos="100000">
                  <a:srgbClr val="3A5CE2">
                    <a:alpha val="0"/>
                  </a:srgbClr>
                </a:gs>
              </a:gsLst>
              <a:lin ang="5400000" scaled="1"/>
            </a:gradFill>
            <a:ln>
              <a:noFill/>
            </a:ln>
            <a:effectLst/>
          </c:spPr>
          <c:val>
            <c:numRef>
              <c:f>Processing!$F$50:$F$61</c:f>
              <c:numCache>
                <c:formatCode>General</c:formatCode>
                <c:ptCount val="12"/>
                <c:pt idx="0">
                  <c:v>7456</c:v>
                </c:pt>
                <c:pt idx="1">
                  <c:v>9714</c:v>
                </c:pt>
                <c:pt idx="2">
                  <c:v>8658</c:v>
                </c:pt>
                <c:pt idx="3">
                  <c:v>6727</c:v>
                </c:pt>
                <c:pt idx="4">
                  <c:v>9137</c:v>
                </c:pt>
                <c:pt idx="5">
                  <c:v>9032</c:v>
                </c:pt>
                <c:pt idx="6">
                  <c:v>7342</c:v>
                </c:pt>
                <c:pt idx="7">
                  <c:v>8546</c:v>
                </c:pt>
                <c:pt idx="8">
                  <c:v>8852</c:v>
                </c:pt>
                <c:pt idx="9">
                  <c:v>6763</c:v>
                </c:pt>
                <c:pt idx="10">
                  <c:v>9890</c:v>
                </c:pt>
                <c:pt idx="11">
                  <c:v>8743</c:v>
                </c:pt>
              </c:numCache>
            </c:numRef>
          </c:val>
          <c:extLst>
            <c:ext xmlns:c16="http://schemas.microsoft.com/office/drawing/2014/chart" uri="{C3380CC4-5D6E-409C-BE32-E72D297353CC}">
              <c16:uniqueId val="{00000003-2303-4ADF-AA2D-45930F8ED1BF}"/>
            </c:ext>
          </c:extLst>
        </c:ser>
        <c:ser>
          <c:idx val="16"/>
          <c:order val="16"/>
          <c:tx>
            <c:v>fill5</c:v>
          </c:tx>
          <c:spPr>
            <a:gradFill flip="none" rotWithShape="1">
              <a:gsLst>
                <a:gs pos="0">
                  <a:srgbClr val="8701D9">
                    <a:alpha val="0"/>
                  </a:srgbClr>
                </a:gs>
                <a:gs pos="100000">
                  <a:srgbClr val="AD27FE">
                    <a:alpha val="60000"/>
                  </a:srgbClr>
                </a:gs>
              </a:gsLst>
              <a:lin ang="16200000" scaled="0"/>
              <a:tileRect/>
            </a:gradFill>
            <a:ln>
              <a:noFill/>
            </a:ln>
            <a:effectLst/>
          </c:spPr>
          <c:val>
            <c:numRef>
              <c:f>Processing!$G$50:$G$61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4-2303-4ADF-AA2D-45930F8ED1BF}"/>
            </c:ext>
          </c:extLst>
        </c:ser>
        <c:ser>
          <c:idx val="17"/>
          <c:order val="17"/>
          <c:tx>
            <c:v>fill6</c:v>
          </c:tx>
          <c:spPr>
            <a:gradFill>
              <a:gsLst>
                <a:gs pos="0">
                  <a:srgbClr val="4A4ED5">
                    <a:alpha val="52000"/>
                  </a:srgbClr>
                </a:gs>
                <a:gs pos="100000">
                  <a:srgbClr val="4A4ED5">
                    <a:alpha val="0"/>
                  </a:srgbClr>
                </a:gs>
              </a:gsLst>
              <a:lin ang="5400000" scaled="0"/>
            </a:gradFill>
            <a:ln>
              <a:noFill/>
            </a:ln>
            <a:effectLst/>
          </c:spPr>
          <c:val>
            <c:numRef>
              <c:f>Processing!$H$50:$H$61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5-2303-4ADF-AA2D-45930F8ED1BF}"/>
            </c:ext>
          </c:extLst>
        </c:ser>
        <c:dLbls>
          <c:showLegendKey val="0"/>
          <c:showVal val="0"/>
          <c:showCatName val="0"/>
          <c:showSerName val="0"/>
          <c:showPercent val="0"/>
          <c:showBubbleSize val="0"/>
        </c:dLbls>
        <c:axId val="258697120"/>
        <c:axId val="258702880"/>
      </c:areaChart>
      <c:lineChart>
        <c:grouping val="standard"/>
        <c:varyColors val="0"/>
        <c:ser>
          <c:idx val="0"/>
          <c:order val="0"/>
          <c:tx>
            <c:strRef>
              <c:f>Processing!$C$49</c:f>
              <c:strCache>
                <c:ptCount val="1"/>
                <c:pt idx="0">
                  <c:v>Non-Fixed Incom</c:v>
                </c:pt>
              </c:strCache>
            </c:strRef>
          </c:tx>
          <c:spPr>
            <a:ln w="28575" cap="rnd">
              <a:solidFill>
                <a:srgbClr val="00B7D2"/>
              </a:solidFill>
              <a:round/>
            </a:ln>
            <a:effectLst>
              <a:outerShdw blurRad="50800" dist="38100" dir="5400000" algn="t" rotWithShape="0">
                <a:prstClr val="black">
                  <a:alpha val="40000"/>
                </a:prstClr>
              </a:outerShdw>
            </a:effectLst>
          </c:spPr>
          <c:marker>
            <c:symbol val="none"/>
          </c:marker>
          <c:cat>
            <c:strRef>
              <c:f>Processing!$B$50:$B$61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Processing!$C$50:$C$61</c:f>
              <c:numCache>
                <c:formatCode>General</c:formatCode>
                <c:ptCount val="12"/>
                <c:pt idx="0">
                  <c:v>6659</c:v>
                </c:pt>
                <c:pt idx="1">
                  <c:v>7061</c:v>
                </c:pt>
                <c:pt idx="2">
                  <c:v>7857</c:v>
                </c:pt>
                <c:pt idx="3">
                  <c:v>9817</c:v>
                </c:pt>
                <c:pt idx="4">
                  <c:v>10953</c:v>
                </c:pt>
                <c:pt idx="5">
                  <c:v>11590</c:v>
                </c:pt>
                <c:pt idx="6">
                  <c:v>10675</c:v>
                </c:pt>
                <c:pt idx="7">
                  <c:v>11695</c:v>
                </c:pt>
                <c:pt idx="8">
                  <c:v>11859</c:v>
                </c:pt>
                <c:pt idx="9">
                  <c:v>12520</c:v>
                </c:pt>
                <c:pt idx="10">
                  <c:v>12733</c:v>
                </c:pt>
                <c:pt idx="11">
                  <c:v>12742</c:v>
                </c:pt>
              </c:numCache>
            </c:numRef>
          </c:val>
          <c:smooth val="1"/>
          <c:extLst>
            <c:ext xmlns:c16="http://schemas.microsoft.com/office/drawing/2014/chart" uri="{C3380CC4-5D6E-409C-BE32-E72D297353CC}">
              <c16:uniqueId val="{00000006-2303-4ADF-AA2D-45930F8ED1BF}"/>
            </c:ext>
          </c:extLst>
        </c:ser>
        <c:ser>
          <c:idx val="1"/>
          <c:order val="1"/>
          <c:tx>
            <c:strRef>
              <c:f>Processing!$D$49</c:f>
              <c:strCache>
                <c:ptCount val="1"/>
                <c:pt idx="0">
                  <c:v>Fixed Incom</c:v>
                </c:pt>
              </c:strCache>
            </c:strRef>
          </c:tx>
          <c:spPr>
            <a:ln w="28575" cap="rnd">
              <a:solidFill>
                <a:srgbClr val="9B74FE"/>
              </a:solidFill>
              <a:round/>
            </a:ln>
            <a:effectLst>
              <a:outerShdw blurRad="50800" dist="38100" dir="5400000" algn="t" rotWithShape="0">
                <a:prstClr val="black">
                  <a:alpha val="40000"/>
                </a:prstClr>
              </a:outerShdw>
            </a:effectLst>
          </c:spPr>
          <c:marker>
            <c:symbol val="none"/>
          </c:marker>
          <c:cat>
            <c:strRef>
              <c:f>Processing!$B$50:$B$61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Processing!$D$50:$D$61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7-2303-4ADF-AA2D-45930F8ED1BF}"/>
            </c:ext>
          </c:extLst>
        </c:ser>
        <c:ser>
          <c:idx val="2"/>
          <c:order val="2"/>
          <c:tx>
            <c:strRef>
              <c:f>Processing!$E$49</c:f>
              <c:strCache>
                <c:ptCount val="1"/>
                <c:pt idx="0">
                  <c:v>Other Income</c:v>
                </c:pt>
              </c:strCache>
            </c:strRef>
          </c:tx>
          <c:spPr>
            <a:ln w="28575" cap="rnd">
              <a:solidFill>
                <a:srgbClr val="4F4FC5"/>
              </a:solidFill>
              <a:round/>
            </a:ln>
            <a:effectLst>
              <a:outerShdw blurRad="50800" dist="38100" dir="5400000" algn="t" rotWithShape="0">
                <a:prstClr val="black">
                  <a:alpha val="40000"/>
                </a:prstClr>
              </a:outerShdw>
            </a:effectLst>
          </c:spPr>
          <c:marker>
            <c:symbol val="none"/>
          </c:marker>
          <c:cat>
            <c:strRef>
              <c:f>Processing!$B$50:$B$61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Processing!$E$50:$E$61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8-2303-4ADF-AA2D-45930F8ED1BF}"/>
            </c:ext>
          </c:extLst>
        </c:ser>
        <c:ser>
          <c:idx val="3"/>
          <c:order val="3"/>
          <c:tx>
            <c:strRef>
              <c:f>Processing!$F$49</c:f>
              <c:strCache>
                <c:ptCount val="1"/>
                <c:pt idx="0">
                  <c:v>Non-Fixed Cost</c:v>
                </c:pt>
              </c:strCache>
            </c:strRef>
          </c:tx>
          <c:spPr>
            <a:ln w="28575" cap="rnd">
              <a:solidFill>
                <a:srgbClr val="476BEE"/>
              </a:solidFill>
              <a:round/>
            </a:ln>
            <a:effectLst>
              <a:outerShdw blurRad="50800" dist="38100" dir="5400000" algn="t" rotWithShape="0">
                <a:prstClr val="black">
                  <a:alpha val="40000"/>
                </a:prstClr>
              </a:outerShdw>
            </a:effectLst>
          </c:spPr>
          <c:marker>
            <c:symbol val="none"/>
          </c:marker>
          <c:cat>
            <c:strRef>
              <c:f>Processing!$B$50:$B$61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Processing!$F$50:$F$61</c:f>
              <c:numCache>
                <c:formatCode>General</c:formatCode>
                <c:ptCount val="12"/>
                <c:pt idx="0">
                  <c:v>7456</c:v>
                </c:pt>
                <c:pt idx="1">
                  <c:v>9714</c:v>
                </c:pt>
                <c:pt idx="2">
                  <c:v>8658</c:v>
                </c:pt>
                <c:pt idx="3">
                  <c:v>6727</c:v>
                </c:pt>
                <c:pt idx="4">
                  <c:v>9137</c:v>
                </c:pt>
                <c:pt idx="5">
                  <c:v>9032</c:v>
                </c:pt>
                <c:pt idx="6">
                  <c:v>7342</c:v>
                </c:pt>
                <c:pt idx="7">
                  <c:v>8546</c:v>
                </c:pt>
                <c:pt idx="8">
                  <c:v>8852</c:v>
                </c:pt>
                <c:pt idx="9">
                  <c:v>6763</c:v>
                </c:pt>
                <c:pt idx="10">
                  <c:v>9890</c:v>
                </c:pt>
                <c:pt idx="11">
                  <c:v>8743</c:v>
                </c:pt>
              </c:numCache>
            </c:numRef>
          </c:val>
          <c:smooth val="1"/>
          <c:extLst>
            <c:ext xmlns:c16="http://schemas.microsoft.com/office/drawing/2014/chart" uri="{C3380CC4-5D6E-409C-BE32-E72D297353CC}">
              <c16:uniqueId val="{00000009-2303-4ADF-AA2D-45930F8ED1BF}"/>
            </c:ext>
          </c:extLst>
        </c:ser>
        <c:ser>
          <c:idx val="4"/>
          <c:order val="4"/>
          <c:tx>
            <c:strRef>
              <c:f>Processing!$G$49</c:f>
              <c:strCache>
                <c:ptCount val="1"/>
                <c:pt idx="0">
                  <c:v>Fixed Costs</c:v>
                </c:pt>
              </c:strCache>
            </c:strRef>
          </c:tx>
          <c:spPr>
            <a:ln w="28575" cap="rnd">
              <a:solidFill>
                <a:srgbClr val="AD27FE"/>
              </a:solidFill>
              <a:round/>
            </a:ln>
            <a:effectLst>
              <a:outerShdw blurRad="50800" dist="38100" dir="5400000" algn="t" rotWithShape="0">
                <a:prstClr val="black">
                  <a:alpha val="40000"/>
                </a:prstClr>
              </a:outerShdw>
            </a:effectLst>
          </c:spPr>
          <c:marker>
            <c:symbol val="none"/>
          </c:marker>
          <c:cat>
            <c:strRef>
              <c:f>Processing!$B$50:$B$61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Processing!$G$50:$G$61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A-2303-4ADF-AA2D-45930F8ED1BF}"/>
            </c:ext>
          </c:extLst>
        </c:ser>
        <c:ser>
          <c:idx val="5"/>
          <c:order val="5"/>
          <c:tx>
            <c:strRef>
              <c:f>Processing!$H$49</c:f>
              <c:strCache>
                <c:ptCount val="1"/>
                <c:pt idx="0">
                  <c:v>Other Cost</c:v>
                </c:pt>
              </c:strCache>
            </c:strRef>
          </c:tx>
          <c:spPr>
            <a:ln w="28575" cap="rnd">
              <a:solidFill>
                <a:srgbClr val="7073DE"/>
              </a:solidFill>
              <a:round/>
            </a:ln>
            <a:effectLst>
              <a:outerShdw blurRad="50800" dist="38100" dir="5400000" algn="t" rotWithShape="0">
                <a:prstClr val="black">
                  <a:alpha val="40000"/>
                </a:prstClr>
              </a:outerShdw>
            </a:effectLst>
          </c:spPr>
          <c:marker>
            <c:symbol val="none"/>
          </c:marker>
          <c:cat>
            <c:strRef>
              <c:f>Processing!$B$50:$B$61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Processing!$H$50:$H$61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B-2303-4ADF-AA2D-45930F8ED1BF}"/>
            </c:ext>
          </c:extLst>
        </c:ser>
        <c:dLbls>
          <c:showLegendKey val="0"/>
          <c:showVal val="0"/>
          <c:showCatName val="0"/>
          <c:showSerName val="0"/>
          <c:showPercent val="0"/>
          <c:showBubbleSize val="0"/>
        </c:dLbls>
        <c:marker val="1"/>
        <c:smooth val="0"/>
        <c:axId val="258697120"/>
        <c:axId val="258702880"/>
      </c:lineChart>
      <c:scatterChart>
        <c:scatterStyle val="lineMarker"/>
        <c:varyColors val="0"/>
        <c:ser>
          <c:idx val="6"/>
          <c:order val="6"/>
          <c:tx>
            <c:strRef>
              <c:f>Processing!$I$49</c:f>
              <c:strCache>
                <c:ptCount val="1"/>
                <c:pt idx="0">
                  <c:v>Cursor 1</c:v>
                </c:pt>
              </c:strCache>
            </c:strRef>
          </c:tx>
          <c:spPr>
            <a:ln w="25400" cap="rnd">
              <a:noFill/>
              <a:round/>
            </a:ln>
            <a:effectLst/>
          </c:spPr>
          <c:marker>
            <c:symbol val="circle"/>
            <c:size val="7"/>
            <c:spPr>
              <a:solidFill>
                <a:schemeClr val="bg1"/>
              </a:solidFill>
              <a:ln w="9525">
                <a:solidFill>
                  <a:srgbClr val="00B7D2"/>
                </a:solidFill>
              </a:ln>
              <a:effectLst/>
            </c:spPr>
          </c:marker>
          <c:errBars>
            <c:errDir val="y"/>
            <c:errBarType val="minus"/>
            <c:errValType val="cust"/>
            <c:noEndCap val="1"/>
            <c:plus>
              <c:numLit>
                <c:formatCode>General</c:formatCode>
                <c:ptCount val="1"/>
                <c:pt idx="0">
                  <c:v>1</c:v>
                </c:pt>
              </c:numLit>
            </c:plus>
            <c:minus>
              <c:numRef>
                <c:f>Processing!$I$50:$I$61</c:f>
                <c:numCache>
                  <c:formatCode>General</c:formatCode>
                  <c:ptCount val="12"/>
                  <c:pt idx="0">
                    <c:v>#N/A</c:v>
                  </c:pt>
                  <c:pt idx="1">
                    <c:v>#N/A</c:v>
                  </c:pt>
                  <c:pt idx="2">
                    <c:v>#N/A</c:v>
                  </c:pt>
                  <c:pt idx="3">
                    <c:v>9817</c:v>
                  </c:pt>
                  <c:pt idx="4">
                    <c:v>#N/A</c:v>
                  </c:pt>
                  <c:pt idx="5">
                    <c:v>#N/A</c:v>
                  </c:pt>
                  <c:pt idx="6">
                    <c:v>#N/A</c:v>
                  </c:pt>
                  <c:pt idx="7">
                    <c:v>#N/A</c:v>
                  </c:pt>
                  <c:pt idx="8">
                    <c:v>#N/A</c:v>
                  </c:pt>
                  <c:pt idx="9">
                    <c:v>#N/A</c:v>
                  </c:pt>
                  <c:pt idx="10">
                    <c:v>#N/A</c:v>
                  </c:pt>
                  <c:pt idx="11">
                    <c:v>#N/A</c:v>
                  </c:pt>
                </c:numCache>
              </c:numRef>
            </c:minus>
            <c:spPr>
              <a:noFill/>
              <a:ln w="9525" cap="flat" cmpd="sng" algn="ctr">
                <a:solidFill>
                  <a:schemeClr val="accent1">
                    <a:lumMod val="60000"/>
                    <a:lumOff val="40000"/>
                  </a:schemeClr>
                </a:solidFill>
                <a:round/>
              </a:ln>
              <a:effectLst/>
            </c:spPr>
          </c:errBars>
          <c:xVal>
            <c:strRef>
              <c:f>Processing!$B$50:$B$61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Processing!$I$50:$I$61</c:f>
              <c:numCache>
                <c:formatCode>General</c:formatCode>
                <c:ptCount val="12"/>
                <c:pt idx="0">
                  <c:v>#N/A</c:v>
                </c:pt>
                <c:pt idx="1">
                  <c:v>#N/A</c:v>
                </c:pt>
                <c:pt idx="2">
                  <c:v>#N/A</c:v>
                </c:pt>
                <c:pt idx="3">
                  <c:v>9817</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C-2303-4ADF-AA2D-45930F8ED1BF}"/>
            </c:ext>
          </c:extLst>
        </c:ser>
        <c:ser>
          <c:idx val="7"/>
          <c:order val="7"/>
          <c:tx>
            <c:strRef>
              <c:f>Processing!$J$49</c:f>
              <c:strCache>
                <c:ptCount val="1"/>
                <c:pt idx="0">
                  <c:v>Cursor 2</c:v>
                </c:pt>
              </c:strCache>
            </c:strRef>
          </c:tx>
          <c:spPr>
            <a:ln w="25400" cap="rnd">
              <a:noFill/>
              <a:round/>
            </a:ln>
            <a:effectLst>
              <a:outerShdw blurRad="50800" dist="38100" dir="5400000" algn="t" rotWithShape="0">
                <a:prstClr val="black">
                  <a:alpha val="40000"/>
                </a:prstClr>
              </a:outerShdw>
            </a:effectLst>
          </c:spPr>
          <c:marker>
            <c:symbol val="circle"/>
            <c:size val="7"/>
            <c:spPr>
              <a:solidFill>
                <a:schemeClr val="bg1"/>
              </a:solidFill>
              <a:ln w="9525">
                <a:solidFill>
                  <a:srgbClr val="8D76FC"/>
                </a:solidFill>
              </a:ln>
              <a:effectLst>
                <a:outerShdw blurRad="50800" dist="38100" dir="5400000" algn="t" rotWithShape="0">
                  <a:prstClr val="black">
                    <a:alpha val="40000"/>
                  </a:prstClr>
                </a:outerShdw>
              </a:effectLst>
            </c:spPr>
          </c:marker>
          <c:errBars>
            <c:errDir val="y"/>
            <c:errBarType val="minus"/>
            <c:errValType val="cust"/>
            <c:noEndCap val="1"/>
            <c:plus>
              <c:numLit>
                <c:formatCode>General</c:formatCode>
                <c:ptCount val="1"/>
                <c:pt idx="0">
                  <c:v>1</c:v>
                </c:pt>
              </c:numLit>
            </c:plus>
            <c:minus>
              <c:numRef>
                <c:f>Processing!$J$50:$J$61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chemeClr val="accent1">
                    <a:lumMod val="60000"/>
                    <a:lumOff val="40000"/>
                  </a:schemeClr>
                </a:solidFill>
                <a:round/>
              </a:ln>
              <a:effectLst/>
            </c:spPr>
          </c:errBars>
          <c:xVal>
            <c:strRef>
              <c:f>Processing!$B$50:$B$61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Processing!$J$50:$J$61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D-2303-4ADF-AA2D-45930F8ED1BF}"/>
            </c:ext>
          </c:extLst>
        </c:ser>
        <c:ser>
          <c:idx val="8"/>
          <c:order val="8"/>
          <c:tx>
            <c:strRef>
              <c:f>Processing!$K$49</c:f>
              <c:strCache>
                <c:ptCount val="1"/>
                <c:pt idx="0">
                  <c:v>Cursor 3</c:v>
                </c:pt>
              </c:strCache>
            </c:strRef>
          </c:tx>
          <c:spPr>
            <a:ln w="25400" cap="rnd">
              <a:noFill/>
              <a:round/>
            </a:ln>
            <a:effectLst>
              <a:outerShdw blurRad="50800" dist="38100" dir="5400000" algn="t" rotWithShape="0">
                <a:prstClr val="black">
                  <a:alpha val="40000"/>
                </a:prstClr>
              </a:outerShdw>
            </a:effectLst>
          </c:spPr>
          <c:marker>
            <c:symbol val="circle"/>
            <c:size val="7"/>
            <c:spPr>
              <a:solidFill>
                <a:schemeClr val="bg1"/>
              </a:solidFill>
              <a:ln w="9525">
                <a:solidFill>
                  <a:srgbClr val="34349E"/>
                </a:solidFill>
              </a:ln>
              <a:effectLst>
                <a:outerShdw blurRad="50800" dist="38100" dir="5400000" algn="t" rotWithShape="0">
                  <a:prstClr val="black">
                    <a:alpha val="40000"/>
                  </a:prstClr>
                </a:outerShdw>
              </a:effectLst>
            </c:spPr>
          </c:marker>
          <c:errBars>
            <c:errDir val="y"/>
            <c:errBarType val="minus"/>
            <c:errValType val="cust"/>
            <c:noEndCap val="1"/>
            <c:plus>
              <c:numLit>
                <c:formatCode>General</c:formatCode>
                <c:ptCount val="1"/>
                <c:pt idx="0">
                  <c:v>1</c:v>
                </c:pt>
              </c:numLit>
            </c:plus>
            <c:minus>
              <c:numRef>
                <c:f>Processing!$K$50:$K$61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chemeClr val="accent1">
                    <a:lumMod val="60000"/>
                    <a:lumOff val="40000"/>
                  </a:schemeClr>
                </a:solidFill>
                <a:round/>
              </a:ln>
              <a:effectLst/>
            </c:spPr>
          </c:errBars>
          <c:xVal>
            <c:strRef>
              <c:f>Processing!$B$50:$B$61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Processing!$K$50:$K$61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E-2303-4ADF-AA2D-45930F8ED1BF}"/>
            </c:ext>
          </c:extLst>
        </c:ser>
        <c:ser>
          <c:idx val="9"/>
          <c:order val="9"/>
          <c:tx>
            <c:strRef>
              <c:f>Processing!$L$49</c:f>
              <c:strCache>
                <c:ptCount val="1"/>
                <c:pt idx="0">
                  <c:v>Cursor 4</c:v>
                </c:pt>
              </c:strCache>
            </c:strRef>
          </c:tx>
          <c:spPr>
            <a:ln w="25400" cap="rnd">
              <a:noFill/>
              <a:round/>
            </a:ln>
            <a:effectLst>
              <a:outerShdw blurRad="50800" dist="38100" dir="5400000" algn="t" rotWithShape="0">
                <a:prstClr val="black">
                  <a:alpha val="40000"/>
                </a:prstClr>
              </a:outerShdw>
            </a:effectLst>
          </c:spPr>
          <c:marker>
            <c:symbol val="circle"/>
            <c:size val="7"/>
            <c:spPr>
              <a:solidFill>
                <a:schemeClr val="bg1"/>
              </a:solidFill>
              <a:ln w="9525">
                <a:solidFill>
                  <a:srgbClr val="476BEE"/>
                </a:solidFill>
              </a:ln>
              <a:effectLst>
                <a:outerShdw blurRad="50800" dist="38100" dir="5400000" algn="t" rotWithShape="0">
                  <a:prstClr val="black">
                    <a:alpha val="40000"/>
                  </a:prstClr>
                </a:outerShdw>
              </a:effectLst>
            </c:spPr>
          </c:marker>
          <c:errBars>
            <c:errDir val="y"/>
            <c:errBarType val="minus"/>
            <c:errValType val="cust"/>
            <c:noEndCap val="1"/>
            <c:plus>
              <c:numLit>
                <c:formatCode>General</c:formatCode>
                <c:ptCount val="1"/>
                <c:pt idx="0">
                  <c:v>1</c:v>
                </c:pt>
              </c:numLit>
            </c:plus>
            <c:minus>
              <c:numRef>
                <c:f>Processing!$L$50:$L$61</c:f>
                <c:numCache>
                  <c:formatCode>General</c:formatCode>
                  <c:ptCount val="12"/>
                  <c:pt idx="0">
                    <c:v>#N/A</c:v>
                  </c:pt>
                  <c:pt idx="1">
                    <c:v>#N/A</c:v>
                  </c:pt>
                  <c:pt idx="2">
                    <c:v>#N/A</c:v>
                  </c:pt>
                  <c:pt idx="3">
                    <c:v>6727</c:v>
                  </c:pt>
                  <c:pt idx="4">
                    <c:v>#N/A</c:v>
                  </c:pt>
                  <c:pt idx="5">
                    <c:v>#N/A</c:v>
                  </c:pt>
                  <c:pt idx="6">
                    <c:v>#N/A</c:v>
                  </c:pt>
                  <c:pt idx="7">
                    <c:v>#N/A</c:v>
                  </c:pt>
                  <c:pt idx="8">
                    <c:v>#N/A</c:v>
                  </c:pt>
                  <c:pt idx="9">
                    <c:v>#N/A</c:v>
                  </c:pt>
                  <c:pt idx="10">
                    <c:v>#N/A</c:v>
                  </c:pt>
                  <c:pt idx="11">
                    <c:v>#N/A</c:v>
                  </c:pt>
                </c:numCache>
              </c:numRef>
            </c:minus>
            <c:spPr>
              <a:noFill/>
              <a:ln w="9525" cap="flat" cmpd="sng" algn="ctr">
                <a:solidFill>
                  <a:schemeClr val="accent1">
                    <a:lumMod val="60000"/>
                    <a:lumOff val="40000"/>
                  </a:schemeClr>
                </a:solidFill>
                <a:round/>
              </a:ln>
              <a:effectLst/>
            </c:spPr>
          </c:errBars>
          <c:xVal>
            <c:strRef>
              <c:f>Processing!$B$50:$B$61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Processing!$L$50:$L$61</c:f>
              <c:numCache>
                <c:formatCode>General</c:formatCode>
                <c:ptCount val="12"/>
                <c:pt idx="0">
                  <c:v>#N/A</c:v>
                </c:pt>
                <c:pt idx="1">
                  <c:v>#N/A</c:v>
                </c:pt>
                <c:pt idx="2">
                  <c:v>#N/A</c:v>
                </c:pt>
                <c:pt idx="3">
                  <c:v>6727</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F-2303-4ADF-AA2D-45930F8ED1BF}"/>
            </c:ext>
          </c:extLst>
        </c:ser>
        <c:ser>
          <c:idx val="10"/>
          <c:order val="10"/>
          <c:tx>
            <c:strRef>
              <c:f>Processing!$M$49</c:f>
              <c:strCache>
                <c:ptCount val="1"/>
                <c:pt idx="0">
                  <c:v>Cursor 5</c:v>
                </c:pt>
              </c:strCache>
            </c:strRef>
          </c:tx>
          <c:spPr>
            <a:ln w="25400" cap="rnd">
              <a:noFill/>
              <a:round/>
            </a:ln>
            <a:effectLst>
              <a:outerShdw blurRad="50800" dist="38100" dir="5400000" algn="t" rotWithShape="0">
                <a:prstClr val="black">
                  <a:alpha val="40000"/>
                </a:prstClr>
              </a:outerShdw>
            </a:effectLst>
          </c:spPr>
          <c:marker>
            <c:symbol val="circle"/>
            <c:size val="7"/>
            <c:spPr>
              <a:solidFill>
                <a:schemeClr val="bg1"/>
              </a:solidFill>
              <a:ln w="9525">
                <a:solidFill>
                  <a:srgbClr val="AD27FE"/>
                </a:solidFill>
              </a:ln>
              <a:effectLst>
                <a:outerShdw blurRad="50800" dist="38100" dir="5400000" algn="t" rotWithShape="0">
                  <a:prstClr val="black">
                    <a:alpha val="40000"/>
                  </a:prstClr>
                </a:outerShdw>
              </a:effectLst>
            </c:spPr>
          </c:marker>
          <c:errBars>
            <c:errDir val="y"/>
            <c:errBarType val="minus"/>
            <c:errValType val="cust"/>
            <c:noEndCap val="1"/>
            <c:plus>
              <c:numLit>
                <c:formatCode>General</c:formatCode>
                <c:ptCount val="1"/>
                <c:pt idx="0">
                  <c:v>1</c:v>
                </c:pt>
              </c:numLit>
            </c:plus>
            <c:minus>
              <c:numRef>
                <c:f>Processing!$M$50:$M$61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chemeClr val="accent1">
                    <a:lumMod val="60000"/>
                    <a:lumOff val="40000"/>
                  </a:schemeClr>
                </a:solidFill>
                <a:round/>
              </a:ln>
              <a:effectLst/>
            </c:spPr>
          </c:errBars>
          <c:xVal>
            <c:strRef>
              <c:f>Processing!$B$50:$B$61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Processing!$M$50:$M$61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10-2303-4ADF-AA2D-45930F8ED1BF}"/>
            </c:ext>
          </c:extLst>
        </c:ser>
        <c:ser>
          <c:idx val="11"/>
          <c:order val="11"/>
          <c:tx>
            <c:strRef>
              <c:f>Processing!$N$49</c:f>
              <c:strCache>
                <c:ptCount val="1"/>
                <c:pt idx="0">
                  <c:v>Cursor 6</c:v>
                </c:pt>
              </c:strCache>
            </c:strRef>
          </c:tx>
          <c:spPr>
            <a:ln w="25400" cap="rnd">
              <a:noFill/>
              <a:round/>
            </a:ln>
            <a:effectLst>
              <a:outerShdw blurRad="50800" dist="38100" dir="5400000" algn="t" rotWithShape="0">
                <a:prstClr val="black">
                  <a:alpha val="40000"/>
                </a:prstClr>
              </a:outerShdw>
            </a:effectLst>
          </c:spPr>
          <c:marker>
            <c:symbol val="circle"/>
            <c:size val="7"/>
            <c:spPr>
              <a:solidFill>
                <a:schemeClr val="bg1"/>
              </a:solidFill>
              <a:ln w="9525">
                <a:solidFill>
                  <a:srgbClr val="7073DE"/>
                </a:solidFill>
              </a:ln>
              <a:effectLst>
                <a:outerShdw blurRad="50800" dist="38100" dir="5400000" algn="t" rotWithShape="0">
                  <a:prstClr val="black">
                    <a:alpha val="40000"/>
                  </a:prstClr>
                </a:outerShdw>
              </a:effectLst>
            </c:spPr>
          </c:marker>
          <c:errBars>
            <c:errDir val="y"/>
            <c:errBarType val="minus"/>
            <c:errValType val="cust"/>
            <c:noEndCap val="0"/>
            <c:plus>
              <c:numLit>
                <c:formatCode>General</c:formatCode>
                <c:ptCount val="1"/>
                <c:pt idx="0">
                  <c:v>1</c:v>
                </c:pt>
              </c:numLit>
            </c:plus>
            <c:minus>
              <c:numRef>
                <c:f>Processing!$N$50:$N$61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chemeClr val="accent1">
                    <a:lumMod val="60000"/>
                    <a:lumOff val="40000"/>
                  </a:schemeClr>
                </a:solidFill>
                <a:round/>
              </a:ln>
              <a:effectLst/>
            </c:spPr>
          </c:errBars>
          <c:xVal>
            <c:strRef>
              <c:f>Processing!$B$50:$B$61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Processing!$N$50:$N$61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11-2303-4ADF-AA2D-45930F8ED1BF}"/>
            </c:ext>
          </c:extLst>
        </c:ser>
        <c:dLbls>
          <c:showLegendKey val="0"/>
          <c:showVal val="0"/>
          <c:showCatName val="0"/>
          <c:showSerName val="0"/>
          <c:showPercent val="0"/>
          <c:showBubbleSize val="0"/>
        </c:dLbls>
        <c:axId val="258697120"/>
        <c:axId val="258702880"/>
      </c:scatterChart>
      <c:catAx>
        <c:axId val="2586971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258702880"/>
        <c:crosses val="autoZero"/>
        <c:auto val="1"/>
        <c:lblAlgn val="ctr"/>
        <c:lblOffset val="100"/>
        <c:noMultiLvlLbl val="0"/>
      </c:catAx>
      <c:valAx>
        <c:axId val="258702880"/>
        <c:scaling>
          <c:orientation val="minMax"/>
        </c:scaling>
        <c:delete val="0"/>
        <c:axPos val="l"/>
        <c:majorGridlines>
          <c:spPr>
            <a:ln w="9525" cap="flat" cmpd="sng" algn="ctr">
              <a:solidFill>
                <a:srgbClr val="A2D8F0">
                  <a:alpha val="10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25869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Processing!$B$65</c:f>
              <c:strCache>
                <c:ptCount val="1"/>
                <c:pt idx="0">
                  <c:v>Business</c:v>
                </c:pt>
              </c:strCache>
            </c:strRef>
          </c:tx>
          <c:spPr>
            <a:solidFill>
              <a:srgbClr val="00B7D2"/>
            </a:solidFill>
            <a:ln>
              <a:noFill/>
            </a:ln>
            <a:effectLst/>
          </c:spPr>
          <c:invertIfNegative val="0"/>
          <c:cat>
            <c:strRef>
              <c:f>Processing!$A$66:$A$67</c:f>
              <c:strCache>
                <c:ptCount val="2"/>
                <c:pt idx="0">
                  <c:v>Fixed Incom</c:v>
                </c:pt>
                <c:pt idx="1">
                  <c:v>Non-Fixed Incom</c:v>
                </c:pt>
              </c:strCache>
            </c:strRef>
          </c:cat>
          <c:val>
            <c:numRef>
              <c:f>Processing!$B$66:$B$67</c:f>
              <c:numCache>
                <c:formatCode>General</c:formatCode>
                <c:ptCount val="2"/>
                <c:pt idx="0">
                  <c:v>6994</c:v>
                </c:pt>
                <c:pt idx="1">
                  <c:v>3951</c:v>
                </c:pt>
              </c:numCache>
            </c:numRef>
          </c:val>
          <c:extLst>
            <c:ext xmlns:c16="http://schemas.microsoft.com/office/drawing/2014/chart" uri="{C3380CC4-5D6E-409C-BE32-E72D297353CC}">
              <c16:uniqueId val="{00000000-22CE-4C4C-AADB-C9325CF6457A}"/>
            </c:ext>
          </c:extLst>
        </c:ser>
        <c:ser>
          <c:idx val="3"/>
          <c:order val="1"/>
          <c:tx>
            <c:strRef>
              <c:f>Processing!$C$65</c:f>
              <c:strCache>
                <c:ptCount val="1"/>
                <c:pt idx="0">
                  <c:v>Securities</c:v>
                </c:pt>
              </c:strCache>
            </c:strRef>
          </c:tx>
          <c:spPr>
            <a:solidFill>
              <a:srgbClr val="AD27FE"/>
            </a:solidFill>
            <a:ln>
              <a:noFill/>
            </a:ln>
            <a:effectLst/>
          </c:spPr>
          <c:invertIfNegative val="0"/>
          <c:cat>
            <c:strRef>
              <c:f>Processing!$A$66:$A$67</c:f>
              <c:strCache>
                <c:ptCount val="2"/>
                <c:pt idx="0">
                  <c:v>Fixed Incom</c:v>
                </c:pt>
                <c:pt idx="1">
                  <c:v>Non-Fixed Incom</c:v>
                </c:pt>
              </c:strCache>
            </c:strRef>
          </c:cat>
          <c:val>
            <c:numRef>
              <c:f>Processing!$C$66:$C$67</c:f>
              <c:numCache>
                <c:formatCode>General</c:formatCode>
                <c:ptCount val="2"/>
                <c:pt idx="0">
                  <c:v>3362</c:v>
                </c:pt>
                <c:pt idx="1">
                  <c:v>1820</c:v>
                </c:pt>
              </c:numCache>
            </c:numRef>
          </c:val>
          <c:extLst>
            <c:ext xmlns:c16="http://schemas.microsoft.com/office/drawing/2014/chart" uri="{C3380CC4-5D6E-409C-BE32-E72D297353CC}">
              <c16:uniqueId val="{00000001-22CE-4C4C-AADB-C9325CF6457A}"/>
            </c:ext>
          </c:extLst>
        </c:ser>
        <c:ser>
          <c:idx val="2"/>
          <c:order val="2"/>
          <c:tx>
            <c:strRef>
              <c:f>Processing!$D$65</c:f>
              <c:strCache>
                <c:ptCount val="1"/>
                <c:pt idx="0">
                  <c:v>Gold</c:v>
                </c:pt>
              </c:strCache>
            </c:strRef>
          </c:tx>
          <c:spPr>
            <a:solidFill>
              <a:srgbClr val="476BEE"/>
            </a:solidFill>
            <a:ln>
              <a:noFill/>
            </a:ln>
            <a:effectLst/>
          </c:spPr>
          <c:invertIfNegative val="0"/>
          <c:cat>
            <c:strRef>
              <c:f>Processing!$A$66:$A$67</c:f>
              <c:strCache>
                <c:ptCount val="2"/>
                <c:pt idx="0">
                  <c:v>Fixed Incom</c:v>
                </c:pt>
                <c:pt idx="1">
                  <c:v>Non-Fixed Incom</c:v>
                </c:pt>
              </c:strCache>
            </c:strRef>
          </c:cat>
          <c:val>
            <c:numRef>
              <c:f>Processing!$D$66:$D$67</c:f>
              <c:numCache>
                <c:formatCode>General</c:formatCode>
                <c:ptCount val="2"/>
                <c:pt idx="0">
                  <c:v>1383</c:v>
                </c:pt>
                <c:pt idx="1">
                  <c:v>1054</c:v>
                </c:pt>
              </c:numCache>
            </c:numRef>
          </c:val>
          <c:extLst>
            <c:ext xmlns:c16="http://schemas.microsoft.com/office/drawing/2014/chart" uri="{C3380CC4-5D6E-409C-BE32-E72D297353CC}">
              <c16:uniqueId val="{00000002-22CE-4C4C-AADB-C9325CF6457A}"/>
            </c:ext>
          </c:extLst>
        </c:ser>
        <c:ser>
          <c:idx val="1"/>
          <c:order val="3"/>
          <c:tx>
            <c:strRef>
              <c:f>Processing!$E$65</c:f>
              <c:strCache>
                <c:ptCount val="1"/>
                <c:pt idx="0">
                  <c:v>Real estate</c:v>
                </c:pt>
              </c:strCache>
            </c:strRef>
          </c:tx>
          <c:spPr>
            <a:solidFill>
              <a:srgbClr val="8D76FC"/>
            </a:solidFill>
            <a:ln>
              <a:noFill/>
            </a:ln>
            <a:effectLst/>
          </c:spPr>
          <c:invertIfNegative val="0"/>
          <c:cat>
            <c:strRef>
              <c:f>Processing!$A$66:$A$67</c:f>
              <c:strCache>
                <c:ptCount val="2"/>
                <c:pt idx="0">
                  <c:v>Fixed Incom</c:v>
                </c:pt>
                <c:pt idx="1">
                  <c:v>Non-Fixed Incom</c:v>
                </c:pt>
              </c:strCache>
            </c:strRef>
          </c:cat>
          <c:val>
            <c:numRef>
              <c:f>Processing!$E$66:$E$67</c:f>
              <c:numCache>
                <c:formatCode>General</c:formatCode>
                <c:ptCount val="2"/>
                <c:pt idx="0">
                  <c:v>1861</c:v>
                </c:pt>
                <c:pt idx="1">
                  <c:v>966</c:v>
                </c:pt>
              </c:numCache>
            </c:numRef>
          </c:val>
          <c:extLst>
            <c:ext xmlns:c16="http://schemas.microsoft.com/office/drawing/2014/chart" uri="{C3380CC4-5D6E-409C-BE32-E72D297353CC}">
              <c16:uniqueId val="{00000003-22CE-4C4C-AADB-C9325CF6457A}"/>
            </c:ext>
          </c:extLst>
        </c:ser>
        <c:ser>
          <c:idx val="4"/>
          <c:order val="4"/>
          <c:tx>
            <c:strRef>
              <c:f>Processing!$F$65</c:f>
              <c:strCache>
                <c:ptCount val="1"/>
                <c:pt idx="0">
                  <c:v>Cryptocurrency</c:v>
                </c:pt>
              </c:strCache>
            </c:strRef>
          </c:tx>
          <c:spPr>
            <a:solidFill>
              <a:srgbClr val="A2D8F0"/>
            </a:solidFill>
            <a:ln>
              <a:noFill/>
            </a:ln>
            <a:effectLst/>
          </c:spPr>
          <c:invertIfNegative val="0"/>
          <c:cat>
            <c:strRef>
              <c:f>Processing!$A$66:$A$67</c:f>
              <c:strCache>
                <c:ptCount val="2"/>
                <c:pt idx="0">
                  <c:v>Fixed Incom</c:v>
                </c:pt>
                <c:pt idx="1">
                  <c:v>Non-Fixed Incom</c:v>
                </c:pt>
              </c:strCache>
            </c:strRef>
          </c:cat>
          <c:val>
            <c:numRef>
              <c:f>Processing!$F$66:$F$67</c:f>
              <c:numCache>
                <c:formatCode>General</c:formatCode>
                <c:ptCount val="2"/>
                <c:pt idx="0">
                  <c:v>910</c:v>
                </c:pt>
                <c:pt idx="1">
                  <c:v>3257</c:v>
                </c:pt>
              </c:numCache>
            </c:numRef>
          </c:val>
          <c:extLst>
            <c:ext xmlns:c16="http://schemas.microsoft.com/office/drawing/2014/chart" uri="{C3380CC4-5D6E-409C-BE32-E72D297353CC}">
              <c16:uniqueId val="{00000004-22CE-4C4C-AADB-C9325CF6457A}"/>
            </c:ext>
          </c:extLst>
        </c:ser>
        <c:dLbls>
          <c:showLegendKey val="0"/>
          <c:showVal val="0"/>
          <c:showCatName val="0"/>
          <c:showSerName val="0"/>
          <c:showPercent val="0"/>
          <c:showBubbleSize val="0"/>
        </c:dLbls>
        <c:gapWidth val="150"/>
        <c:overlap val="100"/>
        <c:axId val="1064797391"/>
        <c:axId val="1064797871"/>
      </c:barChart>
      <c:catAx>
        <c:axId val="1064797391"/>
        <c:scaling>
          <c:orientation val="minMax"/>
        </c:scaling>
        <c:delete val="0"/>
        <c:axPos val="b"/>
        <c:numFmt formatCode="General" sourceLinked="1"/>
        <c:majorTickMark val="none"/>
        <c:minorTickMark val="none"/>
        <c:tickLblPos val="nextTo"/>
        <c:spPr>
          <a:noFill/>
          <a:ln w="9525" cap="flat" cmpd="sng" algn="ctr">
            <a:solidFill>
              <a:srgbClr val="A2D8F0">
                <a:alpha val="59000"/>
              </a:srgbClr>
            </a:solidFill>
            <a:round/>
          </a:ln>
          <a:effectLst/>
        </c:spPr>
        <c:txPr>
          <a:bodyPr rot="-60000000" spcFirstLastPara="1" vertOverflow="ellipsis" vert="horz" wrap="square" anchor="ctr" anchorCtr="1"/>
          <a:lstStyle/>
          <a:p>
            <a:pPr>
              <a:defRPr sz="1200" b="0" i="0" u="none" strike="noStrike" kern="1200" baseline="0">
                <a:solidFill>
                  <a:schemeClr val="tx2">
                    <a:lumMod val="25000"/>
                    <a:lumOff val="75000"/>
                  </a:schemeClr>
                </a:solidFill>
                <a:latin typeface="+mn-lt"/>
                <a:ea typeface="+mn-ea"/>
                <a:cs typeface="+mn-cs"/>
              </a:defRPr>
            </a:pPr>
            <a:endParaRPr lang="ru-RU"/>
          </a:p>
        </c:txPr>
        <c:crossAx val="1064797871"/>
        <c:crosses val="autoZero"/>
        <c:auto val="1"/>
        <c:lblAlgn val="ctr"/>
        <c:lblOffset val="100"/>
        <c:noMultiLvlLbl val="0"/>
      </c:catAx>
      <c:valAx>
        <c:axId val="1064797871"/>
        <c:scaling>
          <c:orientation val="minMax"/>
        </c:scaling>
        <c:delete val="0"/>
        <c:axPos val="l"/>
        <c:majorGridlines>
          <c:spPr>
            <a:ln w="9525" cap="flat" cmpd="sng" algn="ctr">
              <a:solidFill>
                <a:srgbClr val="A2D8F0">
                  <a:alpha val="15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FCDE4"/>
                </a:solidFill>
                <a:latin typeface="+mn-lt"/>
                <a:ea typeface="+mn-ea"/>
                <a:cs typeface="+mn-cs"/>
              </a:defRPr>
            </a:pPr>
            <a:endParaRPr lang="ru-RU"/>
          </a:p>
        </c:txPr>
        <c:crossAx val="1064797391"/>
        <c:crosses val="autoZero"/>
        <c:crossBetween val="between"/>
      </c:valAx>
      <c:spPr>
        <a:noFill/>
      </c:spPr>
    </c:plotArea>
    <c:legend>
      <c:legendPos val="b"/>
      <c:layout>
        <c:manualLayout>
          <c:xMode val="edge"/>
          <c:yMode val="edge"/>
          <c:x val="6.9620435474369502E-3"/>
          <c:y val="0.94957852449664293"/>
          <c:w val="0.96814341928316339"/>
          <c:h val="3.2883651034424768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2">
                  <a:lumMod val="25000"/>
                  <a:lumOff val="75000"/>
                </a:schemeClr>
              </a:solidFill>
              <a:latin typeface="+mn-lt"/>
              <a:ea typeface="+mn-ea"/>
              <a:cs typeface="+mn-cs"/>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994223613614562"/>
          <c:y val="4.6218372703412072E-2"/>
          <c:w val="0.65007536708513847"/>
          <c:h val="0.64747506561679791"/>
        </c:manualLayout>
      </c:layout>
      <c:pieChart>
        <c:varyColors val="1"/>
        <c:ser>
          <c:idx val="0"/>
          <c:order val="0"/>
          <c:spPr>
            <a:effectLst>
              <a:outerShdw blurRad="342900" dist="152400" dir="8100000" algn="tr" rotWithShape="0">
                <a:prstClr val="black">
                  <a:alpha val="56000"/>
                </a:prstClr>
              </a:outerShdw>
            </a:effectLst>
          </c:spPr>
          <c:dPt>
            <c:idx val="0"/>
            <c:bubble3D val="0"/>
            <c:spPr>
              <a:solidFill>
                <a:srgbClr val="00B7D2"/>
              </a:solidFill>
              <a:ln w="19050">
                <a:noFill/>
              </a:ln>
              <a:effectLst>
                <a:outerShdw blurRad="342900" dist="152400" dir="8100000" algn="tr" rotWithShape="0">
                  <a:prstClr val="black">
                    <a:alpha val="56000"/>
                  </a:prstClr>
                </a:outerShdw>
              </a:effectLst>
            </c:spPr>
            <c:extLst>
              <c:ext xmlns:c16="http://schemas.microsoft.com/office/drawing/2014/chart" uri="{C3380CC4-5D6E-409C-BE32-E72D297353CC}">
                <c16:uniqueId val="{00000001-C10D-4D4F-88C3-D5223C04C82C}"/>
              </c:ext>
            </c:extLst>
          </c:dPt>
          <c:dPt>
            <c:idx val="1"/>
            <c:bubble3D val="0"/>
            <c:spPr>
              <a:solidFill>
                <a:srgbClr val="AD27FE"/>
              </a:solidFill>
              <a:ln w="19050">
                <a:noFill/>
              </a:ln>
              <a:effectLst>
                <a:outerShdw blurRad="342900" dist="152400" dir="8100000" algn="tr" rotWithShape="0">
                  <a:prstClr val="black">
                    <a:alpha val="56000"/>
                  </a:prstClr>
                </a:outerShdw>
              </a:effectLst>
            </c:spPr>
            <c:extLst>
              <c:ext xmlns:c16="http://schemas.microsoft.com/office/drawing/2014/chart" uri="{C3380CC4-5D6E-409C-BE32-E72D297353CC}">
                <c16:uniqueId val="{00000003-C10D-4D4F-88C3-D5223C04C82C}"/>
              </c:ext>
            </c:extLst>
          </c:dPt>
          <c:dPt>
            <c:idx val="2"/>
            <c:bubble3D val="0"/>
            <c:spPr>
              <a:solidFill>
                <a:srgbClr val="476BEE"/>
              </a:solidFill>
              <a:ln w="19050">
                <a:noFill/>
              </a:ln>
              <a:effectLst>
                <a:outerShdw blurRad="342900" dist="152400" dir="8100000" algn="tr" rotWithShape="0">
                  <a:prstClr val="black">
                    <a:alpha val="56000"/>
                  </a:prstClr>
                </a:outerShdw>
              </a:effectLst>
            </c:spPr>
            <c:extLst>
              <c:ext xmlns:c16="http://schemas.microsoft.com/office/drawing/2014/chart" uri="{C3380CC4-5D6E-409C-BE32-E72D297353CC}">
                <c16:uniqueId val="{00000005-C10D-4D4F-88C3-D5223C04C82C}"/>
              </c:ext>
            </c:extLst>
          </c:dPt>
          <c:dPt>
            <c:idx val="3"/>
            <c:bubble3D val="0"/>
            <c:spPr>
              <a:solidFill>
                <a:srgbClr val="8D76FC"/>
              </a:solidFill>
              <a:ln w="19050">
                <a:noFill/>
              </a:ln>
              <a:effectLst>
                <a:outerShdw blurRad="342900" dist="152400" dir="8100000" algn="tr" rotWithShape="0">
                  <a:prstClr val="black">
                    <a:alpha val="56000"/>
                  </a:prstClr>
                </a:outerShdw>
              </a:effectLst>
            </c:spPr>
            <c:extLst>
              <c:ext xmlns:c16="http://schemas.microsoft.com/office/drawing/2014/chart" uri="{C3380CC4-5D6E-409C-BE32-E72D297353CC}">
                <c16:uniqueId val="{00000007-C10D-4D4F-88C3-D5223C04C82C}"/>
              </c:ext>
            </c:extLst>
          </c:dPt>
          <c:dPt>
            <c:idx val="4"/>
            <c:bubble3D val="0"/>
            <c:spPr>
              <a:solidFill>
                <a:srgbClr val="A2D8F0"/>
              </a:solidFill>
              <a:ln w="19050">
                <a:noFill/>
              </a:ln>
              <a:effectLst>
                <a:outerShdw blurRad="342900" dist="152400" dir="8100000" algn="tr" rotWithShape="0">
                  <a:prstClr val="black">
                    <a:alpha val="56000"/>
                  </a:prstClr>
                </a:outerShdw>
              </a:effectLst>
            </c:spPr>
            <c:extLst>
              <c:ext xmlns:c16="http://schemas.microsoft.com/office/drawing/2014/chart" uri="{C3380CC4-5D6E-409C-BE32-E72D297353CC}">
                <c16:uniqueId val="{00000009-C10D-4D4F-88C3-D5223C04C82C}"/>
              </c:ext>
            </c:extLst>
          </c:dPt>
          <c:dLbls>
            <c:dLbl>
              <c:idx val="0"/>
              <c:layout>
                <c:manualLayout>
                  <c:x val="-0.12676084917096206"/>
                  <c:y val="2.876745406824146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10D-4D4F-88C3-D5223C04C82C}"/>
                </c:ext>
              </c:extLst>
            </c:dLbl>
            <c:dLbl>
              <c:idx val="1"/>
              <c:layout>
                <c:manualLayout>
                  <c:x val="7.4695896446679108E-2"/>
                  <c:y val="-9.170104986876639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10D-4D4F-88C3-D5223C04C82C}"/>
                </c:ext>
              </c:extLst>
            </c:dLbl>
            <c:dLbl>
              <c:idx val="2"/>
              <c:layout>
                <c:manualLayout>
                  <c:x val="0.10302311608639282"/>
                  <c:y val="-1.707716535433070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10D-4D4F-88C3-D5223C04C82C}"/>
                </c:ext>
              </c:extLst>
            </c:dLbl>
            <c:dLbl>
              <c:idx val="3"/>
              <c:layout>
                <c:manualLayout>
                  <c:x val="0.10676590877947485"/>
                  <c:y val="5.386325459317588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10D-4D4F-88C3-D5223C04C82C}"/>
                </c:ext>
              </c:extLst>
            </c:dLbl>
            <c:dLbl>
              <c:idx val="4"/>
              <c:layout>
                <c:manualLayout>
                  <c:x val="7.0711191221579234E-2"/>
                  <c:y val="9.805406824146981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10D-4D4F-88C3-D5223C04C82C}"/>
                </c:ext>
              </c:extLst>
            </c:dLbl>
            <c:spPr>
              <a:solidFill>
                <a:schemeClr val="lt1">
                  <a:alpha val="73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ru-RU"/>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c15:spPr>
              </c:ext>
            </c:extLst>
          </c:dLbls>
          <c:cat>
            <c:strRef>
              <c:f>Processing!$B$65:$F$65</c:f>
              <c:strCache>
                <c:ptCount val="5"/>
                <c:pt idx="0">
                  <c:v>Business</c:v>
                </c:pt>
                <c:pt idx="1">
                  <c:v>Securities</c:v>
                </c:pt>
                <c:pt idx="2">
                  <c:v>Gold</c:v>
                </c:pt>
                <c:pt idx="3">
                  <c:v>Real estate</c:v>
                </c:pt>
                <c:pt idx="4">
                  <c:v>Cryptocurrency</c:v>
                </c:pt>
              </c:strCache>
            </c:strRef>
          </c:cat>
          <c:val>
            <c:numRef>
              <c:f>Processing!$B$68:$F$68</c:f>
              <c:numCache>
                <c:formatCode>General</c:formatCode>
                <c:ptCount val="5"/>
                <c:pt idx="0">
                  <c:v>10945</c:v>
                </c:pt>
                <c:pt idx="1">
                  <c:v>5182</c:v>
                </c:pt>
                <c:pt idx="2">
                  <c:v>2437</c:v>
                </c:pt>
                <c:pt idx="3">
                  <c:v>2827</c:v>
                </c:pt>
                <c:pt idx="4">
                  <c:v>4167</c:v>
                </c:pt>
              </c:numCache>
            </c:numRef>
          </c:val>
          <c:extLst>
            <c:ext xmlns:c16="http://schemas.microsoft.com/office/drawing/2014/chart" uri="{C3380CC4-5D6E-409C-BE32-E72D297353CC}">
              <c16:uniqueId val="{0000000A-C10D-4D4F-88C3-D5223C04C82C}"/>
            </c:ext>
          </c:extLst>
        </c:ser>
        <c:dLbls>
          <c:showLegendKey val="0"/>
          <c:showVal val="0"/>
          <c:showCatName val="0"/>
          <c:showSerName val="0"/>
          <c:showPercent val="0"/>
          <c:showBubbleSize val="0"/>
          <c:showLeaderLines val="1"/>
        </c:dLbls>
        <c:firstSliceAng val="30"/>
      </c:pieChart>
    </c:plotArea>
    <c:legend>
      <c:legendPos val="b"/>
      <c:layout>
        <c:manualLayout>
          <c:xMode val="edge"/>
          <c:yMode val="edge"/>
          <c:x val="4.9999895097045721E-2"/>
          <c:y val="0.77656903348712103"/>
          <c:w val="0.89999994754852286"/>
          <c:h val="5.6205429357301565E-2"/>
        </c:manualLayout>
      </c:layout>
      <c:overlay val="0"/>
      <c:txPr>
        <a:bodyPr/>
        <a:lstStyle/>
        <a:p>
          <a:pPr rtl="0">
            <a:defRPr sz="900">
              <a:solidFill>
                <a:schemeClr val="tx2">
                  <a:lumMod val="25000"/>
                  <a:lumOff val="75000"/>
                </a:schemeClr>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a:gsLst>
                <a:gs pos="0">
                  <a:srgbClr val="0070B1">
                    <a:lumMod val="99000"/>
                    <a:lumOff val="1000"/>
                  </a:srgbClr>
                </a:gs>
                <a:gs pos="100000">
                  <a:srgbClr val="00B7D2"/>
                </a:gs>
              </a:gsLst>
              <a:lin ang="0" scaled="0"/>
            </a:gradFill>
            <a:ln w="101600">
              <a:gradFill>
                <a:gsLst>
                  <a:gs pos="0">
                    <a:srgbClr val="0070B1"/>
                  </a:gs>
                  <a:gs pos="100000">
                    <a:srgbClr val="00B7D2"/>
                  </a:gs>
                </a:gsLst>
                <a:lin ang="0" scaled="0"/>
              </a:grad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Processing!$C$70:$C$74</c:f>
              <c:strCache>
                <c:ptCount val="5"/>
                <c:pt idx="0">
                  <c:v>Business</c:v>
                </c:pt>
                <c:pt idx="1">
                  <c:v>Securities</c:v>
                </c:pt>
                <c:pt idx="2">
                  <c:v>Cryptocurrency</c:v>
                </c:pt>
                <c:pt idx="3">
                  <c:v>Real estate</c:v>
                </c:pt>
                <c:pt idx="4">
                  <c:v>Gold</c:v>
                </c:pt>
              </c:strCache>
            </c:strRef>
          </c:cat>
          <c:val>
            <c:numRef>
              <c:f>Processing!$D$70:$D$74</c:f>
              <c:numCache>
                <c:formatCode>General</c:formatCode>
                <c:ptCount val="5"/>
                <c:pt idx="0">
                  <c:v>10945</c:v>
                </c:pt>
                <c:pt idx="1">
                  <c:v>5182</c:v>
                </c:pt>
                <c:pt idx="2">
                  <c:v>4167</c:v>
                </c:pt>
                <c:pt idx="3">
                  <c:v>2827</c:v>
                </c:pt>
                <c:pt idx="4">
                  <c:v>2437</c:v>
                </c:pt>
              </c:numCache>
            </c:numRef>
          </c:val>
          <c:extLst>
            <c:ext xmlns:c16="http://schemas.microsoft.com/office/drawing/2014/chart" uri="{C3380CC4-5D6E-409C-BE32-E72D297353CC}">
              <c16:uniqueId val="{00000000-1D04-44B2-8DCA-5FD28299147B}"/>
            </c:ext>
          </c:extLst>
        </c:ser>
        <c:dLbls>
          <c:showLegendKey val="0"/>
          <c:showVal val="0"/>
          <c:showCatName val="0"/>
          <c:showSerName val="0"/>
          <c:showPercent val="0"/>
          <c:showBubbleSize val="0"/>
        </c:dLbls>
        <c:gapWidth val="200"/>
        <c:axId val="553018431"/>
        <c:axId val="553006431"/>
      </c:barChart>
      <c:catAx>
        <c:axId val="55301843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553006431"/>
        <c:crosses val="autoZero"/>
        <c:auto val="1"/>
        <c:lblAlgn val="ctr"/>
        <c:lblOffset val="100"/>
        <c:noMultiLvlLbl val="0"/>
      </c:catAx>
      <c:valAx>
        <c:axId val="553006431"/>
        <c:scaling>
          <c:orientation val="minMax"/>
        </c:scaling>
        <c:delete val="1"/>
        <c:axPos val="t"/>
        <c:numFmt formatCode="General" sourceLinked="1"/>
        <c:majorTickMark val="none"/>
        <c:minorTickMark val="none"/>
        <c:tickLblPos val="nextTo"/>
        <c:crossAx val="55301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Processing!$B$65</c:f>
              <c:strCache>
                <c:ptCount val="1"/>
                <c:pt idx="0">
                  <c:v>Business</c:v>
                </c:pt>
              </c:strCache>
            </c:strRef>
          </c:tx>
          <c:spPr>
            <a:solidFill>
              <a:srgbClr val="00B7D2"/>
            </a:solidFill>
            <a:ln>
              <a:noFill/>
            </a:ln>
            <a:effectLst/>
          </c:spPr>
          <c:invertIfNegative val="0"/>
          <c:cat>
            <c:strRef>
              <c:f>Processing!$A$66:$A$67</c:f>
              <c:strCache>
                <c:ptCount val="2"/>
                <c:pt idx="0">
                  <c:v>Fixed Incom</c:v>
                </c:pt>
                <c:pt idx="1">
                  <c:v>Non-Fixed Incom</c:v>
                </c:pt>
              </c:strCache>
            </c:strRef>
          </c:cat>
          <c:val>
            <c:numRef>
              <c:f>Processing!$B$66:$B$67</c:f>
              <c:numCache>
                <c:formatCode>General</c:formatCode>
                <c:ptCount val="2"/>
                <c:pt idx="0">
                  <c:v>6994</c:v>
                </c:pt>
                <c:pt idx="1">
                  <c:v>3951</c:v>
                </c:pt>
              </c:numCache>
            </c:numRef>
          </c:val>
          <c:extLst>
            <c:ext xmlns:c16="http://schemas.microsoft.com/office/drawing/2014/chart" uri="{C3380CC4-5D6E-409C-BE32-E72D297353CC}">
              <c16:uniqueId val="{00000000-D530-41CA-8CF7-4A73562E027E}"/>
            </c:ext>
          </c:extLst>
        </c:ser>
        <c:ser>
          <c:idx val="3"/>
          <c:order val="1"/>
          <c:tx>
            <c:strRef>
              <c:f>Processing!$C$65</c:f>
              <c:strCache>
                <c:ptCount val="1"/>
                <c:pt idx="0">
                  <c:v>Securities</c:v>
                </c:pt>
              </c:strCache>
            </c:strRef>
          </c:tx>
          <c:spPr>
            <a:solidFill>
              <a:srgbClr val="AD27FE"/>
            </a:solidFill>
            <a:ln>
              <a:noFill/>
            </a:ln>
            <a:effectLst/>
          </c:spPr>
          <c:invertIfNegative val="0"/>
          <c:cat>
            <c:strRef>
              <c:f>Processing!$A$66:$A$67</c:f>
              <c:strCache>
                <c:ptCount val="2"/>
                <c:pt idx="0">
                  <c:v>Fixed Incom</c:v>
                </c:pt>
                <c:pt idx="1">
                  <c:v>Non-Fixed Incom</c:v>
                </c:pt>
              </c:strCache>
            </c:strRef>
          </c:cat>
          <c:val>
            <c:numRef>
              <c:f>Processing!$C$66:$C$67</c:f>
              <c:numCache>
                <c:formatCode>General</c:formatCode>
                <c:ptCount val="2"/>
                <c:pt idx="0">
                  <c:v>3362</c:v>
                </c:pt>
                <c:pt idx="1">
                  <c:v>1820</c:v>
                </c:pt>
              </c:numCache>
            </c:numRef>
          </c:val>
          <c:extLst>
            <c:ext xmlns:c16="http://schemas.microsoft.com/office/drawing/2014/chart" uri="{C3380CC4-5D6E-409C-BE32-E72D297353CC}">
              <c16:uniqueId val="{00000001-D530-41CA-8CF7-4A73562E027E}"/>
            </c:ext>
          </c:extLst>
        </c:ser>
        <c:ser>
          <c:idx val="2"/>
          <c:order val="2"/>
          <c:tx>
            <c:strRef>
              <c:f>Processing!$D$65</c:f>
              <c:strCache>
                <c:ptCount val="1"/>
                <c:pt idx="0">
                  <c:v>Gold</c:v>
                </c:pt>
              </c:strCache>
            </c:strRef>
          </c:tx>
          <c:spPr>
            <a:solidFill>
              <a:srgbClr val="476BEE"/>
            </a:solidFill>
            <a:ln>
              <a:noFill/>
            </a:ln>
            <a:effectLst/>
          </c:spPr>
          <c:invertIfNegative val="0"/>
          <c:cat>
            <c:strRef>
              <c:f>Processing!$A$66:$A$67</c:f>
              <c:strCache>
                <c:ptCount val="2"/>
                <c:pt idx="0">
                  <c:v>Fixed Incom</c:v>
                </c:pt>
                <c:pt idx="1">
                  <c:v>Non-Fixed Incom</c:v>
                </c:pt>
              </c:strCache>
            </c:strRef>
          </c:cat>
          <c:val>
            <c:numRef>
              <c:f>Processing!$D$66:$D$67</c:f>
              <c:numCache>
                <c:formatCode>General</c:formatCode>
                <c:ptCount val="2"/>
                <c:pt idx="0">
                  <c:v>1383</c:v>
                </c:pt>
                <c:pt idx="1">
                  <c:v>1054</c:v>
                </c:pt>
              </c:numCache>
            </c:numRef>
          </c:val>
          <c:extLst>
            <c:ext xmlns:c16="http://schemas.microsoft.com/office/drawing/2014/chart" uri="{C3380CC4-5D6E-409C-BE32-E72D297353CC}">
              <c16:uniqueId val="{00000002-D530-41CA-8CF7-4A73562E027E}"/>
            </c:ext>
          </c:extLst>
        </c:ser>
        <c:ser>
          <c:idx val="1"/>
          <c:order val="3"/>
          <c:tx>
            <c:strRef>
              <c:f>Processing!$E$65</c:f>
              <c:strCache>
                <c:ptCount val="1"/>
                <c:pt idx="0">
                  <c:v>Real estate</c:v>
                </c:pt>
              </c:strCache>
            </c:strRef>
          </c:tx>
          <c:spPr>
            <a:solidFill>
              <a:srgbClr val="8D76FC"/>
            </a:solidFill>
            <a:ln>
              <a:noFill/>
            </a:ln>
            <a:effectLst/>
          </c:spPr>
          <c:invertIfNegative val="0"/>
          <c:cat>
            <c:strRef>
              <c:f>Processing!$A$66:$A$67</c:f>
              <c:strCache>
                <c:ptCount val="2"/>
                <c:pt idx="0">
                  <c:v>Fixed Incom</c:v>
                </c:pt>
                <c:pt idx="1">
                  <c:v>Non-Fixed Incom</c:v>
                </c:pt>
              </c:strCache>
            </c:strRef>
          </c:cat>
          <c:val>
            <c:numRef>
              <c:f>Processing!$E$66:$E$67</c:f>
              <c:numCache>
                <c:formatCode>General</c:formatCode>
                <c:ptCount val="2"/>
                <c:pt idx="0">
                  <c:v>1861</c:v>
                </c:pt>
                <c:pt idx="1">
                  <c:v>966</c:v>
                </c:pt>
              </c:numCache>
            </c:numRef>
          </c:val>
          <c:extLst>
            <c:ext xmlns:c16="http://schemas.microsoft.com/office/drawing/2014/chart" uri="{C3380CC4-5D6E-409C-BE32-E72D297353CC}">
              <c16:uniqueId val="{00000003-D530-41CA-8CF7-4A73562E027E}"/>
            </c:ext>
          </c:extLst>
        </c:ser>
        <c:ser>
          <c:idx val="4"/>
          <c:order val="4"/>
          <c:tx>
            <c:strRef>
              <c:f>Processing!$F$65</c:f>
              <c:strCache>
                <c:ptCount val="1"/>
                <c:pt idx="0">
                  <c:v>Cryptocurrency</c:v>
                </c:pt>
              </c:strCache>
            </c:strRef>
          </c:tx>
          <c:spPr>
            <a:solidFill>
              <a:srgbClr val="A2D8F0"/>
            </a:solidFill>
            <a:ln>
              <a:noFill/>
            </a:ln>
            <a:effectLst/>
          </c:spPr>
          <c:invertIfNegative val="0"/>
          <c:cat>
            <c:strRef>
              <c:f>Processing!$A$66:$A$67</c:f>
              <c:strCache>
                <c:ptCount val="2"/>
                <c:pt idx="0">
                  <c:v>Fixed Incom</c:v>
                </c:pt>
                <c:pt idx="1">
                  <c:v>Non-Fixed Incom</c:v>
                </c:pt>
              </c:strCache>
            </c:strRef>
          </c:cat>
          <c:val>
            <c:numRef>
              <c:f>Processing!$F$66:$F$67</c:f>
              <c:numCache>
                <c:formatCode>General</c:formatCode>
                <c:ptCount val="2"/>
                <c:pt idx="0">
                  <c:v>910</c:v>
                </c:pt>
                <c:pt idx="1">
                  <c:v>3257</c:v>
                </c:pt>
              </c:numCache>
            </c:numRef>
          </c:val>
          <c:extLst>
            <c:ext xmlns:c16="http://schemas.microsoft.com/office/drawing/2014/chart" uri="{C3380CC4-5D6E-409C-BE32-E72D297353CC}">
              <c16:uniqueId val="{00000004-D530-41CA-8CF7-4A73562E027E}"/>
            </c:ext>
          </c:extLst>
        </c:ser>
        <c:dLbls>
          <c:showLegendKey val="0"/>
          <c:showVal val="0"/>
          <c:showCatName val="0"/>
          <c:showSerName val="0"/>
          <c:showPercent val="0"/>
          <c:showBubbleSize val="0"/>
        </c:dLbls>
        <c:gapWidth val="150"/>
        <c:overlap val="100"/>
        <c:axId val="1064797391"/>
        <c:axId val="1064797871"/>
      </c:barChart>
      <c:catAx>
        <c:axId val="1064797391"/>
        <c:scaling>
          <c:orientation val="minMax"/>
        </c:scaling>
        <c:delete val="0"/>
        <c:axPos val="b"/>
        <c:numFmt formatCode="General" sourceLinked="1"/>
        <c:majorTickMark val="none"/>
        <c:minorTickMark val="none"/>
        <c:tickLblPos val="nextTo"/>
        <c:spPr>
          <a:noFill/>
          <a:ln w="9525" cap="flat" cmpd="sng" algn="ctr">
            <a:solidFill>
              <a:srgbClr val="A2D8F0">
                <a:alpha val="59000"/>
              </a:srgbClr>
            </a:solidFill>
            <a:round/>
          </a:ln>
          <a:effectLst/>
        </c:spPr>
        <c:txPr>
          <a:bodyPr rot="-60000000" spcFirstLastPara="1" vertOverflow="ellipsis" vert="horz" wrap="square" anchor="ctr" anchorCtr="1"/>
          <a:lstStyle/>
          <a:p>
            <a:pPr>
              <a:defRPr sz="1200" b="0" i="0" u="none" strike="noStrike" kern="1200" baseline="0">
                <a:solidFill>
                  <a:srgbClr val="455177"/>
                </a:solidFill>
                <a:latin typeface="+mn-lt"/>
                <a:ea typeface="+mn-ea"/>
                <a:cs typeface="+mn-cs"/>
              </a:defRPr>
            </a:pPr>
            <a:endParaRPr lang="ru-RU"/>
          </a:p>
        </c:txPr>
        <c:crossAx val="1064797871"/>
        <c:crosses val="autoZero"/>
        <c:auto val="1"/>
        <c:lblAlgn val="ctr"/>
        <c:lblOffset val="100"/>
        <c:noMultiLvlLbl val="0"/>
      </c:catAx>
      <c:valAx>
        <c:axId val="1064797871"/>
        <c:scaling>
          <c:orientation val="minMax"/>
        </c:scaling>
        <c:delete val="0"/>
        <c:axPos val="l"/>
        <c:majorGridlines>
          <c:spPr>
            <a:ln w="9525" cap="flat" cmpd="sng" algn="ctr">
              <a:solidFill>
                <a:srgbClr val="A2D8F0">
                  <a:alpha val="40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1064797391"/>
        <c:crosses val="autoZero"/>
        <c:crossBetween val="between"/>
      </c:valAx>
      <c:spPr>
        <a:noFill/>
      </c:spPr>
    </c:plotArea>
    <c:legend>
      <c:legendPos val="b"/>
      <c:layout>
        <c:manualLayout>
          <c:xMode val="edge"/>
          <c:yMode val="edge"/>
          <c:x val="6.9620435474369502E-3"/>
          <c:y val="0.94957852449664293"/>
          <c:w val="0.96814341928316339"/>
          <c:h val="3.2883651034424768E-2"/>
        </c:manualLayout>
      </c:layout>
      <c:overlay val="0"/>
      <c:spPr>
        <a:noFill/>
        <a:ln>
          <a:noFill/>
        </a:ln>
        <a:effectLst/>
      </c:spPr>
      <c:txPr>
        <a:bodyPr rot="0" spcFirstLastPara="1" vertOverflow="ellipsis" vert="horz" wrap="square" anchor="ctr" anchorCtr="1"/>
        <a:lstStyle/>
        <a:p>
          <a:pPr>
            <a:defRPr sz="800" b="0" i="0" u="none" strike="noStrike" kern="1200" baseline="0">
              <a:solidFill>
                <a:srgbClr val="455177"/>
              </a:solidFill>
              <a:latin typeface="+mn-lt"/>
              <a:ea typeface="+mn-ea"/>
              <a:cs typeface="+mn-cs"/>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994223613614562"/>
          <c:y val="4.6218372703412072E-2"/>
          <c:w val="0.65007536708513847"/>
          <c:h val="0.64747506561679791"/>
        </c:manualLayout>
      </c:layout>
      <c:pieChart>
        <c:varyColors val="1"/>
        <c:ser>
          <c:idx val="0"/>
          <c:order val="0"/>
          <c:spPr>
            <a:effectLst>
              <a:outerShdw blurRad="342900" dist="152400" dir="8100000" algn="tr" rotWithShape="0">
                <a:srgbClr val="0D328D">
                  <a:alpha val="56000"/>
                </a:srgbClr>
              </a:outerShdw>
            </a:effectLst>
          </c:spPr>
          <c:dPt>
            <c:idx val="0"/>
            <c:bubble3D val="0"/>
            <c:spPr>
              <a:solidFill>
                <a:srgbClr val="00B7D2"/>
              </a:solidFill>
              <a:ln w="19050">
                <a:noFill/>
              </a:ln>
              <a:effectLst>
                <a:outerShdw blurRad="342900" dist="152400" dir="8100000" algn="tr" rotWithShape="0">
                  <a:srgbClr val="0D328D">
                    <a:alpha val="56000"/>
                  </a:srgbClr>
                </a:outerShdw>
              </a:effectLst>
            </c:spPr>
            <c:extLst>
              <c:ext xmlns:c16="http://schemas.microsoft.com/office/drawing/2014/chart" uri="{C3380CC4-5D6E-409C-BE32-E72D297353CC}">
                <c16:uniqueId val="{00000001-D02A-40F2-85ED-8A647E1645E2}"/>
              </c:ext>
            </c:extLst>
          </c:dPt>
          <c:dPt>
            <c:idx val="1"/>
            <c:bubble3D val="0"/>
            <c:spPr>
              <a:solidFill>
                <a:srgbClr val="AD27FE"/>
              </a:solidFill>
              <a:ln w="19050">
                <a:noFill/>
              </a:ln>
              <a:effectLst>
                <a:outerShdw blurRad="342900" dist="152400" dir="8100000" algn="tr" rotWithShape="0">
                  <a:srgbClr val="0D328D">
                    <a:alpha val="56000"/>
                  </a:srgbClr>
                </a:outerShdw>
              </a:effectLst>
            </c:spPr>
            <c:extLst>
              <c:ext xmlns:c16="http://schemas.microsoft.com/office/drawing/2014/chart" uri="{C3380CC4-5D6E-409C-BE32-E72D297353CC}">
                <c16:uniqueId val="{00000003-D02A-40F2-85ED-8A647E1645E2}"/>
              </c:ext>
            </c:extLst>
          </c:dPt>
          <c:dPt>
            <c:idx val="2"/>
            <c:bubble3D val="0"/>
            <c:spPr>
              <a:solidFill>
                <a:srgbClr val="476BEE"/>
              </a:solidFill>
              <a:ln w="19050">
                <a:noFill/>
              </a:ln>
              <a:effectLst>
                <a:outerShdw blurRad="342900" dist="152400" dir="8100000" algn="tr" rotWithShape="0">
                  <a:srgbClr val="0D328D">
                    <a:alpha val="56000"/>
                  </a:srgbClr>
                </a:outerShdw>
              </a:effectLst>
            </c:spPr>
            <c:extLst>
              <c:ext xmlns:c16="http://schemas.microsoft.com/office/drawing/2014/chart" uri="{C3380CC4-5D6E-409C-BE32-E72D297353CC}">
                <c16:uniqueId val="{00000005-D02A-40F2-85ED-8A647E1645E2}"/>
              </c:ext>
            </c:extLst>
          </c:dPt>
          <c:dPt>
            <c:idx val="3"/>
            <c:bubble3D val="0"/>
            <c:spPr>
              <a:solidFill>
                <a:srgbClr val="8D76FC"/>
              </a:solidFill>
              <a:ln w="19050">
                <a:noFill/>
              </a:ln>
              <a:effectLst>
                <a:outerShdw blurRad="342900" dist="152400" dir="8100000" algn="tr" rotWithShape="0">
                  <a:srgbClr val="0D328D">
                    <a:alpha val="56000"/>
                  </a:srgbClr>
                </a:outerShdw>
              </a:effectLst>
            </c:spPr>
            <c:extLst>
              <c:ext xmlns:c16="http://schemas.microsoft.com/office/drawing/2014/chart" uri="{C3380CC4-5D6E-409C-BE32-E72D297353CC}">
                <c16:uniqueId val="{00000007-D02A-40F2-85ED-8A647E1645E2}"/>
              </c:ext>
            </c:extLst>
          </c:dPt>
          <c:dPt>
            <c:idx val="4"/>
            <c:bubble3D val="0"/>
            <c:spPr>
              <a:solidFill>
                <a:srgbClr val="A2D8F0"/>
              </a:solidFill>
              <a:ln w="19050">
                <a:noFill/>
              </a:ln>
              <a:effectLst>
                <a:outerShdw blurRad="342900" dist="152400" dir="8100000" algn="tr" rotWithShape="0">
                  <a:srgbClr val="0D328D">
                    <a:alpha val="56000"/>
                  </a:srgbClr>
                </a:outerShdw>
              </a:effectLst>
            </c:spPr>
            <c:extLst>
              <c:ext xmlns:c16="http://schemas.microsoft.com/office/drawing/2014/chart" uri="{C3380CC4-5D6E-409C-BE32-E72D297353CC}">
                <c16:uniqueId val="{00000009-D02A-40F2-85ED-8A647E1645E2}"/>
              </c:ext>
            </c:extLst>
          </c:dPt>
          <c:dLbls>
            <c:dLbl>
              <c:idx val="0"/>
              <c:layout>
                <c:manualLayout>
                  <c:x val="-0.12676084917096206"/>
                  <c:y val="2.876745406824146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02A-40F2-85ED-8A647E1645E2}"/>
                </c:ext>
              </c:extLst>
            </c:dLbl>
            <c:dLbl>
              <c:idx val="1"/>
              <c:layout>
                <c:manualLayout>
                  <c:x val="7.4695896446679108E-2"/>
                  <c:y val="-9.170104986876639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02A-40F2-85ED-8A647E1645E2}"/>
                </c:ext>
              </c:extLst>
            </c:dLbl>
            <c:dLbl>
              <c:idx val="2"/>
              <c:layout>
                <c:manualLayout>
                  <c:x val="0.10302311608639282"/>
                  <c:y val="-1.707716535433070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02A-40F2-85ED-8A647E1645E2}"/>
                </c:ext>
              </c:extLst>
            </c:dLbl>
            <c:dLbl>
              <c:idx val="3"/>
              <c:layout>
                <c:manualLayout>
                  <c:x val="0.10676590877947485"/>
                  <c:y val="5.386325459317588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02A-40F2-85ED-8A647E1645E2}"/>
                </c:ext>
              </c:extLst>
            </c:dLbl>
            <c:dLbl>
              <c:idx val="4"/>
              <c:layout>
                <c:manualLayout>
                  <c:x val="7.0711191221579234E-2"/>
                  <c:y val="9.805406824146981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02A-40F2-85ED-8A647E1645E2}"/>
                </c:ext>
              </c:extLst>
            </c:dLbl>
            <c:spPr>
              <a:solidFill>
                <a:schemeClr val="lt1">
                  <a:alpha val="73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ru-RU"/>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c15:spPr>
              </c:ext>
            </c:extLst>
          </c:dLbls>
          <c:cat>
            <c:strRef>
              <c:f>Processing!$B$65:$F$65</c:f>
              <c:strCache>
                <c:ptCount val="5"/>
                <c:pt idx="0">
                  <c:v>Business</c:v>
                </c:pt>
                <c:pt idx="1">
                  <c:v>Securities</c:v>
                </c:pt>
                <c:pt idx="2">
                  <c:v>Gold</c:v>
                </c:pt>
                <c:pt idx="3">
                  <c:v>Real estate</c:v>
                </c:pt>
                <c:pt idx="4">
                  <c:v>Cryptocurrency</c:v>
                </c:pt>
              </c:strCache>
            </c:strRef>
          </c:cat>
          <c:val>
            <c:numRef>
              <c:f>Processing!$B$68:$F$68</c:f>
              <c:numCache>
                <c:formatCode>General</c:formatCode>
                <c:ptCount val="5"/>
                <c:pt idx="0">
                  <c:v>10945</c:v>
                </c:pt>
                <c:pt idx="1">
                  <c:v>5182</c:v>
                </c:pt>
                <c:pt idx="2">
                  <c:v>2437</c:v>
                </c:pt>
                <c:pt idx="3">
                  <c:v>2827</c:v>
                </c:pt>
                <c:pt idx="4">
                  <c:v>4167</c:v>
                </c:pt>
              </c:numCache>
            </c:numRef>
          </c:val>
          <c:extLst>
            <c:ext xmlns:c16="http://schemas.microsoft.com/office/drawing/2014/chart" uri="{C3380CC4-5D6E-409C-BE32-E72D297353CC}">
              <c16:uniqueId val="{0000000A-D02A-40F2-85ED-8A647E1645E2}"/>
            </c:ext>
          </c:extLst>
        </c:ser>
        <c:dLbls>
          <c:showLegendKey val="0"/>
          <c:showVal val="0"/>
          <c:showCatName val="0"/>
          <c:showSerName val="0"/>
          <c:showPercent val="0"/>
          <c:showBubbleSize val="0"/>
          <c:showLeaderLines val="1"/>
        </c:dLbls>
        <c:firstSliceAng val="30"/>
      </c:pieChart>
    </c:plotArea>
    <c:legend>
      <c:legendPos val="b"/>
      <c:layout>
        <c:manualLayout>
          <c:xMode val="edge"/>
          <c:yMode val="edge"/>
          <c:x val="4.9999895097045721E-2"/>
          <c:y val="0.77656903348712103"/>
          <c:w val="0.89999994754852286"/>
          <c:h val="5.6205429357301565E-2"/>
        </c:manualLayout>
      </c:layout>
      <c:overlay val="0"/>
      <c:txPr>
        <a:bodyPr/>
        <a:lstStyle/>
        <a:p>
          <a:pPr rtl="0">
            <a:defRPr sz="900">
              <a:solidFill>
                <a:srgbClr val="455177"/>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a:gsLst>
                <a:gs pos="0">
                  <a:srgbClr val="0070B1">
                    <a:lumMod val="99000"/>
                    <a:lumOff val="1000"/>
                  </a:srgbClr>
                </a:gs>
                <a:gs pos="100000">
                  <a:srgbClr val="00B7D2"/>
                </a:gs>
              </a:gsLst>
              <a:lin ang="0" scaled="0"/>
            </a:gradFill>
            <a:ln w="101600">
              <a:gradFill>
                <a:gsLst>
                  <a:gs pos="0">
                    <a:srgbClr val="0070B1"/>
                  </a:gs>
                  <a:gs pos="100000">
                    <a:srgbClr val="00B7D2"/>
                  </a:gs>
                </a:gsLst>
                <a:lin ang="0" scaled="0"/>
              </a:gradFill>
            </a:ln>
            <a:effectLst>
              <a:outerShdw blurRad="50800" dist="38100" dir="5400000" algn="t" rotWithShape="0">
                <a:srgbClr val="0D328D">
                  <a:alpha val="4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Processing!$C$70:$C$74</c:f>
              <c:strCache>
                <c:ptCount val="5"/>
                <c:pt idx="0">
                  <c:v>Business</c:v>
                </c:pt>
                <c:pt idx="1">
                  <c:v>Securities</c:v>
                </c:pt>
                <c:pt idx="2">
                  <c:v>Cryptocurrency</c:v>
                </c:pt>
                <c:pt idx="3">
                  <c:v>Real estate</c:v>
                </c:pt>
                <c:pt idx="4">
                  <c:v>Gold</c:v>
                </c:pt>
              </c:strCache>
            </c:strRef>
          </c:cat>
          <c:val>
            <c:numRef>
              <c:f>Processing!$D$70:$D$74</c:f>
              <c:numCache>
                <c:formatCode>General</c:formatCode>
                <c:ptCount val="5"/>
                <c:pt idx="0">
                  <c:v>10945</c:v>
                </c:pt>
                <c:pt idx="1">
                  <c:v>5182</c:v>
                </c:pt>
                <c:pt idx="2">
                  <c:v>4167</c:v>
                </c:pt>
                <c:pt idx="3">
                  <c:v>2827</c:v>
                </c:pt>
                <c:pt idx="4">
                  <c:v>2437</c:v>
                </c:pt>
              </c:numCache>
            </c:numRef>
          </c:val>
          <c:extLst>
            <c:ext xmlns:c16="http://schemas.microsoft.com/office/drawing/2014/chart" uri="{C3380CC4-5D6E-409C-BE32-E72D297353CC}">
              <c16:uniqueId val="{00000000-B8C6-43DD-A899-3F27C4184140}"/>
            </c:ext>
          </c:extLst>
        </c:ser>
        <c:dLbls>
          <c:showLegendKey val="0"/>
          <c:showVal val="0"/>
          <c:showCatName val="0"/>
          <c:showSerName val="0"/>
          <c:showPercent val="0"/>
          <c:showBubbleSize val="0"/>
        </c:dLbls>
        <c:gapWidth val="200"/>
        <c:axId val="553018431"/>
        <c:axId val="553006431"/>
      </c:barChart>
      <c:catAx>
        <c:axId val="55301843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553006431"/>
        <c:crosses val="autoZero"/>
        <c:auto val="1"/>
        <c:lblAlgn val="ctr"/>
        <c:lblOffset val="100"/>
        <c:noMultiLvlLbl val="0"/>
      </c:catAx>
      <c:valAx>
        <c:axId val="553006431"/>
        <c:scaling>
          <c:orientation val="minMax"/>
        </c:scaling>
        <c:delete val="1"/>
        <c:axPos val="t"/>
        <c:numFmt formatCode="General" sourceLinked="1"/>
        <c:majorTickMark val="none"/>
        <c:minorTickMark val="none"/>
        <c:tickLblPos val="nextTo"/>
        <c:crossAx val="55301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a:gsLst>
                <a:gs pos="0">
                  <a:srgbClr val="3647E3"/>
                </a:gs>
                <a:gs pos="100000">
                  <a:srgbClr val="8D76FC"/>
                </a:gs>
              </a:gsLst>
              <a:lin ang="0" scaled="0"/>
            </a:gradFill>
            <a:ln w="63500">
              <a:gradFill>
                <a:gsLst>
                  <a:gs pos="0">
                    <a:srgbClr val="3647E3"/>
                  </a:gs>
                  <a:gs pos="100000">
                    <a:srgbClr val="8D76FC"/>
                  </a:gs>
                </a:gsLst>
                <a:lin ang="0" scaled="0"/>
              </a:grad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Processing!$F$77:$F$107</c:f>
              <c:strCache>
                <c:ptCount val="31"/>
                <c:pt idx="0">
                  <c:v>Loans</c:v>
                </c:pt>
                <c:pt idx="1">
                  <c:v>Food</c:v>
                </c:pt>
                <c:pt idx="2">
                  <c:v>Holidays</c:v>
                </c:pt>
                <c:pt idx="3">
                  <c:v>Hairdresser</c:v>
                </c:pt>
                <c:pt idx="4">
                  <c:v>Utility Payments</c:v>
                </c:pt>
                <c:pt idx="5">
                  <c:v>Restaurants</c:v>
                </c:pt>
                <c:pt idx="6">
                  <c:v>Travel public transport</c:v>
                </c:pt>
                <c:pt idx="7">
                  <c:v>Furniture &amp; utensils</c:v>
                </c:pt>
                <c:pt idx="8">
                  <c:v>Cosmetics &amp; perfum</c:v>
                </c:pt>
                <c:pt idx="9">
                  <c:v>Snacks on the way</c:v>
                </c:pt>
                <c:pt idx="10">
                  <c:v>Fuel</c:v>
                </c:pt>
                <c:pt idx="11">
                  <c:v>Clothing &amp; footwear</c:v>
                </c:pt>
                <c:pt idx="12">
                  <c:v>Hotels</c:v>
                </c:pt>
                <c:pt idx="13">
                  <c:v>Unexpected expenses</c:v>
                </c:pt>
                <c:pt idx="14">
                  <c:v>Insurance</c:v>
                </c:pt>
                <c:pt idx="15">
                  <c:v>Hobby</c:v>
                </c:pt>
                <c:pt idx="16">
                  <c:v>Washing</c:v>
                </c:pt>
                <c:pt idx="17">
                  <c:v>Excursions</c:v>
                </c:pt>
                <c:pt idx="18">
                  <c:v>Alcohol</c:v>
                </c:pt>
                <c:pt idx="19">
                  <c:v>Training courses</c:v>
                </c:pt>
                <c:pt idx="20">
                  <c:v>BedLinen &amp; tablecloth</c:v>
                </c:pt>
                <c:pt idx="21">
                  <c:v>Gym</c:v>
                </c:pt>
                <c:pt idx="22">
                  <c:v>Mobile connection</c:v>
                </c:pt>
                <c:pt idx="23">
                  <c:v>Medications</c:v>
                </c:pt>
                <c:pt idx="24">
                  <c:v>Hygiene products</c:v>
                </c:pt>
                <c:pt idx="25">
                  <c:v>Household chemicals</c:v>
                </c:pt>
                <c:pt idx="26">
                  <c:v>Internet &amp; TV</c:v>
                </c:pt>
                <c:pt idx="27">
                  <c:v>Spare parts</c:v>
                </c:pt>
                <c:pt idx="28">
                  <c:v>Bags, packages, boxes</c:v>
                </c:pt>
                <c:pt idx="29">
                  <c:v>Parking</c:v>
                </c:pt>
                <c:pt idx="30">
                  <c:v>Cat food</c:v>
                </c:pt>
              </c:strCache>
            </c:strRef>
          </c:cat>
          <c:val>
            <c:numRef>
              <c:f>Processing!$G$77:$G$107</c:f>
              <c:numCache>
                <c:formatCode>General</c:formatCode>
                <c:ptCount val="31"/>
                <c:pt idx="0">
                  <c:v>1762</c:v>
                </c:pt>
                <c:pt idx="1">
                  <c:v>1612</c:v>
                </c:pt>
                <c:pt idx="2">
                  <c:v>1600</c:v>
                </c:pt>
                <c:pt idx="3">
                  <c:v>1477</c:v>
                </c:pt>
                <c:pt idx="4">
                  <c:v>1401</c:v>
                </c:pt>
                <c:pt idx="5">
                  <c:v>1175</c:v>
                </c:pt>
                <c:pt idx="6">
                  <c:v>1014</c:v>
                </c:pt>
                <c:pt idx="7">
                  <c:v>820</c:v>
                </c:pt>
                <c:pt idx="8">
                  <c:v>790</c:v>
                </c:pt>
                <c:pt idx="9">
                  <c:v>665</c:v>
                </c:pt>
                <c:pt idx="10">
                  <c:v>631</c:v>
                </c:pt>
                <c:pt idx="11">
                  <c:v>618</c:v>
                </c:pt>
                <c:pt idx="12">
                  <c:v>611</c:v>
                </c:pt>
                <c:pt idx="13">
                  <c:v>599</c:v>
                </c:pt>
                <c:pt idx="14">
                  <c:v>498</c:v>
                </c:pt>
                <c:pt idx="15">
                  <c:v>475</c:v>
                </c:pt>
                <c:pt idx="16">
                  <c:v>430</c:v>
                </c:pt>
                <c:pt idx="17">
                  <c:v>362</c:v>
                </c:pt>
                <c:pt idx="18">
                  <c:v>344</c:v>
                </c:pt>
                <c:pt idx="19">
                  <c:v>317</c:v>
                </c:pt>
                <c:pt idx="20">
                  <c:v>288</c:v>
                </c:pt>
                <c:pt idx="21">
                  <c:v>281</c:v>
                </c:pt>
                <c:pt idx="22">
                  <c:v>279</c:v>
                </c:pt>
                <c:pt idx="23">
                  <c:v>277</c:v>
                </c:pt>
                <c:pt idx="24">
                  <c:v>267</c:v>
                </c:pt>
                <c:pt idx="25">
                  <c:v>252</c:v>
                </c:pt>
                <c:pt idx="26">
                  <c:v>244</c:v>
                </c:pt>
                <c:pt idx="27">
                  <c:v>222</c:v>
                </c:pt>
                <c:pt idx="28">
                  <c:v>122</c:v>
                </c:pt>
                <c:pt idx="29">
                  <c:v>104</c:v>
                </c:pt>
                <c:pt idx="30">
                  <c:v>77</c:v>
                </c:pt>
              </c:numCache>
            </c:numRef>
          </c:val>
          <c:extLst>
            <c:ext xmlns:c16="http://schemas.microsoft.com/office/drawing/2014/chart" uri="{C3380CC4-5D6E-409C-BE32-E72D297353CC}">
              <c16:uniqueId val="{00000000-B63C-44BC-A13F-E567FB455300}"/>
            </c:ext>
          </c:extLst>
        </c:ser>
        <c:dLbls>
          <c:showLegendKey val="0"/>
          <c:showVal val="0"/>
          <c:showCatName val="0"/>
          <c:showSerName val="0"/>
          <c:showPercent val="0"/>
          <c:showBubbleSize val="0"/>
        </c:dLbls>
        <c:gapWidth val="500"/>
        <c:axId val="553018431"/>
        <c:axId val="553006431"/>
      </c:barChart>
      <c:catAx>
        <c:axId val="55301843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553006431"/>
        <c:crosses val="autoZero"/>
        <c:auto val="1"/>
        <c:lblAlgn val="ctr"/>
        <c:lblOffset val="100"/>
        <c:noMultiLvlLbl val="0"/>
      </c:catAx>
      <c:valAx>
        <c:axId val="553006431"/>
        <c:scaling>
          <c:orientation val="minMax"/>
        </c:scaling>
        <c:delete val="1"/>
        <c:axPos val="t"/>
        <c:numFmt formatCode="General" sourceLinked="1"/>
        <c:majorTickMark val="none"/>
        <c:minorTickMark val="none"/>
        <c:tickLblPos val="nextTo"/>
        <c:crossAx val="553018431"/>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a:gsLst>
                <a:gs pos="0">
                  <a:srgbClr val="8701DA"/>
                </a:gs>
                <a:gs pos="100000">
                  <a:srgbClr val="AD27FE"/>
                </a:gs>
              </a:gsLst>
              <a:lin ang="0" scaled="0"/>
            </a:gradFill>
            <a:ln w="63500">
              <a:gradFill>
                <a:gsLst>
                  <a:gs pos="0">
                    <a:srgbClr val="8701DA"/>
                  </a:gs>
                  <a:gs pos="100000">
                    <a:srgbClr val="AD27FE"/>
                  </a:gs>
                </a:gsLst>
                <a:lin ang="0" scaled="0"/>
              </a:grad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Processing!$I$86:$J$107</c:f>
              <c:multiLvlStrCache>
                <c:ptCount val="22"/>
                <c:lvl>
                  <c:pt idx="0">
                    <c:v>Loans</c:v>
                  </c:pt>
                  <c:pt idx="1">
                    <c:v>Travel public transport</c:v>
                  </c:pt>
                  <c:pt idx="2">
                    <c:v>Training courses</c:v>
                  </c:pt>
                  <c:pt idx="3">
                    <c:v>Mobile connection</c:v>
                  </c:pt>
                  <c:pt idx="4">
                    <c:v>Food</c:v>
                  </c:pt>
                  <c:pt idx="5">
                    <c:v>Utility Payments</c:v>
                  </c:pt>
                  <c:pt idx="6">
                    <c:v>Furniture &amp; utensils</c:v>
                  </c:pt>
                  <c:pt idx="7">
                    <c:v>BedLinen &amp; tablecloth</c:v>
                  </c:pt>
                  <c:pt idx="8">
                    <c:v>Household chemicals</c:v>
                  </c:pt>
                  <c:pt idx="9">
                    <c:v>Internet &amp; TV</c:v>
                  </c:pt>
                  <c:pt idx="10">
                    <c:v>Cat food</c:v>
                  </c:pt>
                  <c:pt idx="11">
                    <c:v>Hairdresser</c:v>
                  </c:pt>
                  <c:pt idx="12">
                    <c:v>Cosmetics &amp; perfum</c:v>
                  </c:pt>
                  <c:pt idx="13">
                    <c:v>Clothing &amp; footwear</c:v>
                  </c:pt>
                  <c:pt idx="14">
                    <c:v>Gym</c:v>
                  </c:pt>
                  <c:pt idx="15">
                    <c:v>Medications</c:v>
                  </c:pt>
                  <c:pt idx="16">
                    <c:v>Hygiene products</c:v>
                  </c:pt>
                  <c:pt idx="17">
                    <c:v>Fuel</c:v>
                  </c:pt>
                  <c:pt idx="18">
                    <c:v>Insurance</c:v>
                  </c:pt>
                  <c:pt idx="19">
                    <c:v>Washing</c:v>
                  </c:pt>
                  <c:pt idx="20">
                    <c:v>Spare parts</c:v>
                  </c:pt>
                  <c:pt idx="21">
                    <c:v>Parking</c:v>
                  </c:pt>
                </c:lvl>
                <c:lvl>
                  <c:pt idx="0">
                    <c:v>Business</c:v>
                  </c:pt>
                  <c:pt idx="4">
                    <c:v>Home</c:v>
                  </c:pt>
                  <c:pt idx="11">
                    <c:v>Image</c:v>
                  </c:pt>
                  <c:pt idx="17">
                    <c:v>Car</c:v>
                  </c:pt>
                </c:lvl>
              </c:multiLvlStrCache>
            </c:multiLvlStrRef>
          </c:cat>
          <c:val>
            <c:numRef>
              <c:f>Processing!$K$86:$K$107</c:f>
              <c:numCache>
                <c:formatCode>General</c:formatCode>
                <c:ptCount val="22"/>
                <c:pt idx="0">
                  <c:v>1762</c:v>
                </c:pt>
                <c:pt idx="1">
                  <c:v>1014</c:v>
                </c:pt>
                <c:pt idx="2">
                  <c:v>317</c:v>
                </c:pt>
                <c:pt idx="3">
                  <c:v>279</c:v>
                </c:pt>
                <c:pt idx="4">
                  <c:v>1612</c:v>
                </c:pt>
                <c:pt idx="5">
                  <c:v>1401</c:v>
                </c:pt>
                <c:pt idx="6">
                  <c:v>820</c:v>
                </c:pt>
                <c:pt idx="7">
                  <c:v>288</c:v>
                </c:pt>
                <c:pt idx="8">
                  <c:v>252</c:v>
                </c:pt>
                <c:pt idx="9">
                  <c:v>244</c:v>
                </c:pt>
                <c:pt idx="10">
                  <c:v>77</c:v>
                </c:pt>
                <c:pt idx="11">
                  <c:v>1477</c:v>
                </c:pt>
                <c:pt idx="12">
                  <c:v>790</c:v>
                </c:pt>
                <c:pt idx="13">
                  <c:v>618</c:v>
                </c:pt>
                <c:pt idx="14">
                  <c:v>281</c:v>
                </c:pt>
                <c:pt idx="15">
                  <c:v>277</c:v>
                </c:pt>
                <c:pt idx="16">
                  <c:v>267</c:v>
                </c:pt>
                <c:pt idx="17">
                  <c:v>631</c:v>
                </c:pt>
                <c:pt idx="18">
                  <c:v>498</c:v>
                </c:pt>
                <c:pt idx="19">
                  <c:v>430</c:v>
                </c:pt>
                <c:pt idx="20">
                  <c:v>222</c:v>
                </c:pt>
                <c:pt idx="21">
                  <c:v>104</c:v>
                </c:pt>
              </c:numCache>
            </c:numRef>
          </c:val>
          <c:extLst>
            <c:ext xmlns:c16="http://schemas.microsoft.com/office/drawing/2014/chart" uri="{C3380CC4-5D6E-409C-BE32-E72D297353CC}">
              <c16:uniqueId val="{00000002-FC22-4FA8-A62D-7F69D2676CB2}"/>
            </c:ext>
          </c:extLst>
        </c:ser>
        <c:dLbls>
          <c:showLegendKey val="0"/>
          <c:showVal val="0"/>
          <c:showCatName val="0"/>
          <c:showSerName val="0"/>
          <c:showPercent val="0"/>
          <c:showBubbleSize val="0"/>
        </c:dLbls>
        <c:gapWidth val="500"/>
        <c:axId val="553018431"/>
        <c:axId val="553006431"/>
      </c:barChart>
      <c:catAx>
        <c:axId val="553018431"/>
        <c:scaling>
          <c:orientation val="maxMin"/>
        </c:scaling>
        <c:delete val="0"/>
        <c:axPos val="l"/>
        <c:numFmt formatCode="General" sourceLinked="1"/>
        <c:majorTickMark val="none"/>
        <c:minorTickMark val="none"/>
        <c:tickLblPos val="nextTo"/>
        <c:spPr>
          <a:noFill/>
          <a:ln w="9525" cap="flat" cmpd="sng" algn="ctr">
            <a:solidFill>
              <a:schemeClr val="tx2">
                <a:lumMod val="25000"/>
                <a:lumOff val="75000"/>
                <a:alpha val="38000"/>
              </a:schemeClr>
            </a:solid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553006431"/>
        <c:crosses val="autoZero"/>
        <c:auto val="1"/>
        <c:lblAlgn val="ctr"/>
        <c:lblOffset val="100"/>
        <c:noMultiLvlLbl val="0"/>
      </c:catAx>
      <c:valAx>
        <c:axId val="553006431"/>
        <c:scaling>
          <c:orientation val="minMax"/>
        </c:scaling>
        <c:delete val="1"/>
        <c:axPos val="t"/>
        <c:numFmt formatCode="General" sourceLinked="1"/>
        <c:majorTickMark val="none"/>
        <c:minorTickMark val="none"/>
        <c:tickLblPos val="nextTo"/>
        <c:crossAx val="553018431"/>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a:gsLst>
                <a:gs pos="0">
                  <a:srgbClr val="3A5CE2"/>
                </a:gs>
                <a:gs pos="100000">
                  <a:srgbClr val="476BEE"/>
                </a:gs>
              </a:gsLst>
              <a:lin ang="0" scaled="0"/>
            </a:gradFill>
            <a:ln w="63500">
              <a:gradFill>
                <a:gsLst>
                  <a:gs pos="0">
                    <a:srgbClr val="3A5CE2"/>
                  </a:gs>
                  <a:gs pos="100000">
                    <a:srgbClr val="476BEE"/>
                  </a:gs>
                </a:gsLst>
                <a:lin ang="0" scaled="0"/>
              </a:grad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Processing!$I$77:$J$85</c:f>
              <c:multiLvlStrCache>
                <c:ptCount val="9"/>
                <c:lvl>
                  <c:pt idx="0">
                    <c:v>Holidays</c:v>
                  </c:pt>
                  <c:pt idx="1">
                    <c:v>Restaurants</c:v>
                  </c:pt>
                  <c:pt idx="2">
                    <c:v>Snacks on the way</c:v>
                  </c:pt>
                  <c:pt idx="3">
                    <c:v>Hotels</c:v>
                  </c:pt>
                  <c:pt idx="4">
                    <c:v>Excursions</c:v>
                  </c:pt>
                  <c:pt idx="5">
                    <c:v>Alcohol</c:v>
                  </c:pt>
                  <c:pt idx="6">
                    <c:v>Bags, packages, boxes</c:v>
                  </c:pt>
                  <c:pt idx="7">
                    <c:v>Unexpected expenses</c:v>
                  </c:pt>
                  <c:pt idx="8">
                    <c:v>Hobby</c:v>
                  </c:pt>
                </c:lvl>
                <c:lvl>
                  <c:pt idx="0">
                    <c:v>Rest</c:v>
                  </c:pt>
                  <c:pt idx="7">
                    <c:v>Other</c:v>
                  </c:pt>
                </c:lvl>
              </c:multiLvlStrCache>
            </c:multiLvlStrRef>
          </c:cat>
          <c:val>
            <c:numRef>
              <c:f>Processing!$K$77:$K$85</c:f>
              <c:numCache>
                <c:formatCode>General</c:formatCode>
                <c:ptCount val="9"/>
                <c:pt idx="0">
                  <c:v>1600</c:v>
                </c:pt>
                <c:pt idx="1">
                  <c:v>1175</c:v>
                </c:pt>
                <c:pt idx="2">
                  <c:v>665</c:v>
                </c:pt>
                <c:pt idx="3">
                  <c:v>611</c:v>
                </c:pt>
                <c:pt idx="4">
                  <c:v>362</c:v>
                </c:pt>
                <c:pt idx="5">
                  <c:v>344</c:v>
                </c:pt>
                <c:pt idx="6">
                  <c:v>122</c:v>
                </c:pt>
                <c:pt idx="7">
                  <c:v>599</c:v>
                </c:pt>
                <c:pt idx="8">
                  <c:v>475</c:v>
                </c:pt>
              </c:numCache>
            </c:numRef>
          </c:val>
          <c:extLst>
            <c:ext xmlns:c16="http://schemas.microsoft.com/office/drawing/2014/chart" uri="{C3380CC4-5D6E-409C-BE32-E72D297353CC}">
              <c16:uniqueId val="{00000002-DE50-432A-A8E7-E27153826136}"/>
            </c:ext>
          </c:extLst>
        </c:ser>
        <c:dLbls>
          <c:showLegendKey val="0"/>
          <c:showVal val="0"/>
          <c:showCatName val="0"/>
          <c:showSerName val="0"/>
          <c:showPercent val="0"/>
          <c:showBubbleSize val="0"/>
        </c:dLbls>
        <c:gapWidth val="500"/>
        <c:axId val="553018431"/>
        <c:axId val="553006431"/>
      </c:barChart>
      <c:catAx>
        <c:axId val="553018431"/>
        <c:scaling>
          <c:orientation val="maxMin"/>
        </c:scaling>
        <c:delete val="0"/>
        <c:axPos val="l"/>
        <c:numFmt formatCode="General" sourceLinked="1"/>
        <c:majorTickMark val="none"/>
        <c:minorTickMark val="none"/>
        <c:tickLblPos val="nextTo"/>
        <c:spPr>
          <a:noFill/>
          <a:ln w="9525" cap="flat" cmpd="sng" algn="ctr">
            <a:solidFill>
              <a:schemeClr val="tx2">
                <a:lumMod val="25000"/>
                <a:lumOff val="75000"/>
                <a:alpha val="38000"/>
              </a:schemeClr>
            </a:solid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553006431"/>
        <c:crosses val="autoZero"/>
        <c:auto val="1"/>
        <c:lblAlgn val="ctr"/>
        <c:lblOffset val="100"/>
        <c:noMultiLvlLbl val="0"/>
      </c:catAx>
      <c:valAx>
        <c:axId val="553006431"/>
        <c:scaling>
          <c:orientation val="minMax"/>
        </c:scaling>
        <c:delete val="1"/>
        <c:axPos val="t"/>
        <c:numFmt formatCode="General" sourceLinked="1"/>
        <c:majorTickMark val="none"/>
        <c:minorTickMark val="none"/>
        <c:tickLblPos val="nextTo"/>
        <c:crossAx val="553018431"/>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a:gsLst>
                <a:gs pos="0">
                  <a:srgbClr val="3647E3"/>
                </a:gs>
                <a:gs pos="100000">
                  <a:srgbClr val="8D76FC"/>
                </a:gs>
              </a:gsLst>
              <a:lin ang="0" scaled="0"/>
            </a:gradFill>
            <a:ln w="63500">
              <a:gradFill>
                <a:gsLst>
                  <a:gs pos="0">
                    <a:srgbClr val="3647E3"/>
                  </a:gs>
                  <a:gs pos="100000">
                    <a:srgbClr val="8D76FC"/>
                  </a:gs>
                </a:gsLst>
                <a:lin ang="0" scaled="0"/>
              </a:gradFill>
            </a:ln>
            <a:effectLst>
              <a:outerShdw blurRad="50800" dist="38100" dir="5400000" algn="t" rotWithShape="0">
                <a:srgbClr val="0D328D">
                  <a:alpha val="4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Processing!$F$77:$F$107</c:f>
              <c:strCache>
                <c:ptCount val="31"/>
                <c:pt idx="0">
                  <c:v>Loans</c:v>
                </c:pt>
                <c:pt idx="1">
                  <c:v>Food</c:v>
                </c:pt>
                <c:pt idx="2">
                  <c:v>Holidays</c:v>
                </c:pt>
                <c:pt idx="3">
                  <c:v>Hairdresser</c:v>
                </c:pt>
                <c:pt idx="4">
                  <c:v>Utility Payments</c:v>
                </c:pt>
                <c:pt idx="5">
                  <c:v>Restaurants</c:v>
                </c:pt>
                <c:pt idx="6">
                  <c:v>Travel public transport</c:v>
                </c:pt>
                <c:pt idx="7">
                  <c:v>Furniture &amp; utensils</c:v>
                </c:pt>
                <c:pt idx="8">
                  <c:v>Cosmetics &amp; perfum</c:v>
                </c:pt>
                <c:pt idx="9">
                  <c:v>Snacks on the way</c:v>
                </c:pt>
                <c:pt idx="10">
                  <c:v>Fuel</c:v>
                </c:pt>
                <c:pt idx="11">
                  <c:v>Clothing &amp; footwear</c:v>
                </c:pt>
                <c:pt idx="12">
                  <c:v>Hotels</c:v>
                </c:pt>
                <c:pt idx="13">
                  <c:v>Unexpected expenses</c:v>
                </c:pt>
                <c:pt idx="14">
                  <c:v>Insurance</c:v>
                </c:pt>
                <c:pt idx="15">
                  <c:v>Hobby</c:v>
                </c:pt>
                <c:pt idx="16">
                  <c:v>Washing</c:v>
                </c:pt>
                <c:pt idx="17">
                  <c:v>Excursions</c:v>
                </c:pt>
                <c:pt idx="18">
                  <c:v>Alcohol</c:v>
                </c:pt>
                <c:pt idx="19">
                  <c:v>Training courses</c:v>
                </c:pt>
                <c:pt idx="20">
                  <c:v>BedLinen &amp; tablecloth</c:v>
                </c:pt>
                <c:pt idx="21">
                  <c:v>Gym</c:v>
                </c:pt>
                <c:pt idx="22">
                  <c:v>Mobile connection</c:v>
                </c:pt>
                <c:pt idx="23">
                  <c:v>Medications</c:v>
                </c:pt>
                <c:pt idx="24">
                  <c:v>Hygiene products</c:v>
                </c:pt>
                <c:pt idx="25">
                  <c:v>Household chemicals</c:v>
                </c:pt>
                <c:pt idx="26">
                  <c:v>Internet &amp; TV</c:v>
                </c:pt>
                <c:pt idx="27">
                  <c:v>Spare parts</c:v>
                </c:pt>
                <c:pt idx="28">
                  <c:v>Bags, packages, boxes</c:v>
                </c:pt>
                <c:pt idx="29">
                  <c:v>Parking</c:v>
                </c:pt>
                <c:pt idx="30">
                  <c:v>Cat food</c:v>
                </c:pt>
              </c:strCache>
            </c:strRef>
          </c:cat>
          <c:val>
            <c:numRef>
              <c:f>Processing!$G$77:$G$107</c:f>
              <c:numCache>
                <c:formatCode>General</c:formatCode>
                <c:ptCount val="31"/>
                <c:pt idx="0">
                  <c:v>1762</c:v>
                </c:pt>
                <c:pt idx="1">
                  <c:v>1612</c:v>
                </c:pt>
                <c:pt idx="2">
                  <c:v>1600</c:v>
                </c:pt>
                <c:pt idx="3">
                  <c:v>1477</c:v>
                </c:pt>
                <c:pt idx="4">
                  <c:v>1401</c:v>
                </c:pt>
                <c:pt idx="5">
                  <c:v>1175</c:v>
                </c:pt>
                <c:pt idx="6">
                  <c:v>1014</c:v>
                </c:pt>
                <c:pt idx="7">
                  <c:v>820</c:v>
                </c:pt>
                <c:pt idx="8">
                  <c:v>790</c:v>
                </c:pt>
                <c:pt idx="9">
                  <c:v>665</c:v>
                </c:pt>
                <c:pt idx="10">
                  <c:v>631</c:v>
                </c:pt>
                <c:pt idx="11">
                  <c:v>618</c:v>
                </c:pt>
                <c:pt idx="12">
                  <c:v>611</c:v>
                </c:pt>
                <c:pt idx="13">
                  <c:v>599</c:v>
                </c:pt>
                <c:pt idx="14">
                  <c:v>498</c:v>
                </c:pt>
                <c:pt idx="15">
                  <c:v>475</c:v>
                </c:pt>
                <c:pt idx="16">
                  <c:v>430</c:v>
                </c:pt>
                <c:pt idx="17">
                  <c:v>362</c:v>
                </c:pt>
                <c:pt idx="18">
                  <c:v>344</c:v>
                </c:pt>
                <c:pt idx="19">
                  <c:v>317</c:v>
                </c:pt>
                <c:pt idx="20">
                  <c:v>288</c:v>
                </c:pt>
                <c:pt idx="21">
                  <c:v>281</c:v>
                </c:pt>
                <c:pt idx="22">
                  <c:v>279</c:v>
                </c:pt>
                <c:pt idx="23">
                  <c:v>277</c:v>
                </c:pt>
                <c:pt idx="24">
                  <c:v>267</c:v>
                </c:pt>
                <c:pt idx="25">
                  <c:v>252</c:v>
                </c:pt>
                <c:pt idx="26">
                  <c:v>244</c:v>
                </c:pt>
                <c:pt idx="27">
                  <c:v>222</c:v>
                </c:pt>
                <c:pt idx="28">
                  <c:v>122</c:v>
                </c:pt>
                <c:pt idx="29">
                  <c:v>104</c:v>
                </c:pt>
                <c:pt idx="30">
                  <c:v>77</c:v>
                </c:pt>
              </c:numCache>
            </c:numRef>
          </c:val>
          <c:extLst>
            <c:ext xmlns:c16="http://schemas.microsoft.com/office/drawing/2014/chart" uri="{C3380CC4-5D6E-409C-BE32-E72D297353CC}">
              <c16:uniqueId val="{00000000-E95A-4C9E-A9F6-B2AF86D55E49}"/>
            </c:ext>
          </c:extLst>
        </c:ser>
        <c:dLbls>
          <c:showLegendKey val="0"/>
          <c:showVal val="0"/>
          <c:showCatName val="0"/>
          <c:showSerName val="0"/>
          <c:showPercent val="0"/>
          <c:showBubbleSize val="0"/>
        </c:dLbls>
        <c:gapWidth val="500"/>
        <c:axId val="553018431"/>
        <c:axId val="553006431"/>
      </c:barChart>
      <c:catAx>
        <c:axId val="55301843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553006431"/>
        <c:crosses val="autoZero"/>
        <c:auto val="1"/>
        <c:lblAlgn val="ctr"/>
        <c:lblOffset val="100"/>
        <c:noMultiLvlLbl val="0"/>
      </c:catAx>
      <c:valAx>
        <c:axId val="553006431"/>
        <c:scaling>
          <c:orientation val="minMax"/>
        </c:scaling>
        <c:delete val="1"/>
        <c:axPos val="t"/>
        <c:numFmt formatCode="General" sourceLinked="1"/>
        <c:majorTickMark val="none"/>
        <c:minorTickMark val="none"/>
        <c:tickLblPos val="nextTo"/>
        <c:crossAx val="553018431"/>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a:gsLst>
                <a:gs pos="0">
                  <a:srgbClr val="8701DA"/>
                </a:gs>
                <a:gs pos="100000">
                  <a:srgbClr val="AD27FE"/>
                </a:gs>
              </a:gsLst>
              <a:lin ang="0" scaled="0"/>
            </a:gradFill>
            <a:ln w="63500">
              <a:gradFill>
                <a:gsLst>
                  <a:gs pos="0">
                    <a:srgbClr val="8701DA"/>
                  </a:gs>
                  <a:gs pos="100000">
                    <a:srgbClr val="AD27FE"/>
                  </a:gs>
                </a:gsLst>
                <a:lin ang="0" scaled="0"/>
              </a:gradFill>
            </a:ln>
            <a:effectLst>
              <a:outerShdw blurRad="50800" dist="38100" dir="5400000" algn="t" rotWithShape="0">
                <a:srgbClr val="0D328D">
                  <a:alpha val="4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Processing!$I$86:$J$107</c:f>
              <c:multiLvlStrCache>
                <c:ptCount val="22"/>
                <c:lvl>
                  <c:pt idx="0">
                    <c:v>Loans</c:v>
                  </c:pt>
                  <c:pt idx="1">
                    <c:v>Travel public transport</c:v>
                  </c:pt>
                  <c:pt idx="2">
                    <c:v>Training courses</c:v>
                  </c:pt>
                  <c:pt idx="3">
                    <c:v>Mobile connection</c:v>
                  </c:pt>
                  <c:pt idx="4">
                    <c:v>Food</c:v>
                  </c:pt>
                  <c:pt idx="5">
                    <c:v>Utility Payments</c:v>
                  </c:pt>
                  <c:pt idx="6">
                    <c:v>Furniture &amp; utensils</c:v>
                  </c:pt>
                  <c:pt idx="7">
                    <c:v>BedLinen &amp; tablecloth</c:v>
                  </c:pt>
                  <c:pt idx="8">
                    <c:v>Household chemicals</c:v>
                  </c:pt>
                  <c:pt idx="9">
                    <c:v>Internet &amp; TV</c:v>
                  </c:pt>
                  <c:pt idx="10">
                    <c:v>Cat food</c:v>
                  </c:pt>
                  <c:pt idx="11">
                    <c:v>Hairdresser</c:v>
                  </c:pt>
                  <c:pt idx="12">
                    <c:v>Cosmetics &amp; perfum</c:v>
                  </c:pt>
                  <c:pt idx="13">
                    <c:v>Clothing &amp; footwear</c:v>
                  </c:pt>
                  <c:pt idx="14">
                    <c:v>Gym</c:v>
                  </c:pt>
                  <c:pt idx="15">
                    <c:v>Medications</c:v>
                  </c:pt>
                  <c:pt idx="16">
                    <c:v>Hygiene products</c:v>
                  </c:pt>
                  <c:pt idx="17">
                    <c:v>Fuel</c:v>
                  </c:pt>
                  <c:pt idx="18">
                    <c:v>Insurance</c:v>
                  </c:pt>
                  <c:pt idx="19">
                    <c:v>Washing</c:v>
                  </c:pt>
                  <c:pt idx="20">
                    <c:v>Spare parts</c:v>
                  </c:pt>
                  <c:pt idx="21">
                    <c:v>Parking</c:v>
                  </c:pt>
                </c:lvl>
                <c:lvl>
                  <c:pt idx="0">
                    <c:v>Business</c:v>
                  </c:pt>
                  <c:pt idx="4">
                    <c:v>Home</c:v>
                  </c:pt>
                  <c:pt idx="11">
                    <c:v>Image</c:v>
                  </c:pt>
                  <c:pt idx="17">
                    <c:v>Car</c:v>
                  </c:pt>
                </c:lvl>
              </c:multiLvlStrCache>
            </c:multiLvlStrRef>
          </c:cat>
          <c:val>
            <c:numRef>
              <c:f>Processing!$K$86:$K$107</c:f>
              <c:numCache>
                <c:formatCode>General</c:formatCode>
                <c:ptCount val="22"/>
                <c:pt idx="0">
                  <c:v>1762</c:v>
                </c:pt>
                <c:pt idx="1">
                  <c:v>1014</c:v>
                </c:pt>
                <c:pt idx="2">
                  <c:v>317</c:v>
                </c:pt>
                <c:pt idx="3">
                  <c:v>279</c:v>
                </c:pt>
                <c:pt idx="4">
                  <c:v>1612</c:v>
                </c:pt>
                <c:pt idx="5">
                  <c:v>1401</c:v>
                </c:pt>
                <c:pt idx="6">
                  <c:v>820</c:v>
                </c:pt>
                <c:pt idx="7">
                  <c:v>288</c:v>
                </c:pt>
                <c:pt idx="8">
                  <c:v>252</c:v>
                </c:pt>
                <c:pt idx="9">
                  <c:v>244</c:v>
                </c:pt>
                <c:pt idx="10">
                  <c:v>77</c:v>
                </c:pt>
                <c:pt idx="11">
                  <c:v>1477</c:v>
                </c:pt>
                <c:pt idx="12">
                  <c:v>790</c:v>
                </c:pt>
                <c:pt idx="13">
                  <c:v>618</c:v>
                </c:pt>
                <c:pt idx="14">
                  <c:v>281</c:v>
                </c:pt>
                <c:pt idx="15">
                  <c:v>277</c:v>
                </c:pt>
                <c:pt idx="16">
                  <c:v>267</c:v>
                </c:pt>
                <c:pt idx="17">
                  <c:v>631</c:v>
                </c:pt>
                <c:pt idx="18">
                  <c:v>498</c:v>
                </c:pt>
                <c:pt idx="19">
                  <c:v>430</c:v>
                </c:pt>
                <c:pt idx="20">
                  <c:v>222</c:v>
                </c:pt>
                <c:pt idx="21">
                  <c:v>104</c:v>
                </c:pt>
              </c:numCache>
            </c:numRef>
          </c:val>
          <c:extLst>
            <c:ext xmlns:c16="http://schemas.microsoft.com/office/drawing/2014/chart" uri="{C3380CC4-5D6E-409C-BE32-E72D297353CC}">
              <c16:uniqueId val="{00000000-00C8-4150-B410-128FFE368456}"/>
            </c:ext>
          </c:extLst>
        </c:ser>
        <c:dLbls>
          <c:showLegendKey val="0"/>
          <c:showVal val="0"/>
          <c:showCatName val="0"/>
          <c:showSerName val="0"/>
          <c:showPercent val="0"/>
          <c:showBubbleSize val="0"/>
        </c:dLbls>
        <c:gapWidth val="500"/>
        <c:axId val="553018431"/>
        <c:axId val="553006431"/>
      </c:barChart>
      <c:catAx>
        <c:axId val="553018431"/>
        <c:scaling>
          <c:orientation val="maxMin"/>
        </c:scaling>
        <c:delete val="0"/>
        <c:axPos val="l"/>
        <c:numFmt formatCode="General" sourceLinked="1"/>
        <c:majorTickMark val="none"/>
        <c:minorTickMark val="none"/>
        <c:tickLblPos val="nextTo"/>
        <c:spPr>
          <a:noFill/>
          <a:ln w="9525" cap="flat" cmpd="sng" algn="ctr">
            <a:solidFill>
              <a:schemeClr val="tx2">
                <a:lumMod val="25000"/>
                <a:lumOff val="75000"/>
                <a:alpha val="38000"/>
              </a:schemeClr>
            </a:solidFill>
            <a:round/>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553006431"/>
        <c:crosses val="autoZero"/>
        <c:auto val="1"/>
        <c:lblAlgn val="ctr"/>
        <c:lblOffset val="100"/>
        <c:noMultiLvlLbl val="0"/>
      </c:catAx>
      <c:valAx>
        <c:axId val="553006431"/>
        <c:scaling>
          <c:orientation val="minMax"/>
        </c:scaling>
        <c:delete val="1"/>
        <c:axPos val="t"/>
        <c:numFmt formatCode="General" sourceLinked="1"/>
        <c:majorTickMark val="none"/>
        <c:minorTickMark val="none"/>
        <c:tickLblPos val="nextTo"/>
        <c:crossAx val="553018431"/>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a:gsLst>
                <a:gs pos="0">
                  <a:srgbClr val="3A5CE2"/>
                </a:gs>
                <a:gs pos="100000">
                  <a:srgbClr val="476BEE"/>
                </a:gs>
              </a:gsLst>
              <a:lin ang="0" scaled="0"/>
            </a:gradFill>
            <a:ln w="63500">
              <a:gradFill>
                <a:gsLst>
                  <a:gs pos="0">
                    <a:srgbClr val="3A5CE2"/>
                  </a:gs>
                  <a:gs pos="100000">
                    <a:srgbClr val="476BEE"/>
                  </a:gs>
                </a:gsLst>
                <a:lin ang="0" scaled="0"/>
              </a:gradFill>
            </a:ln>
            <a:effectLst>
              <a:outerShdw blurRad="50800" dist="38100" dir="5400000" algn="t" rotWithShape="0">
                <a:srgbClr val="0D328D">
                  <a:alpha val="4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Processing!$I$77:$J$85</c:f>
              <c:multiLvlStrCache>
                <c:ptCount val="9"/>
                <c:lvl>
                  <c:pt idx="0">
                    <c:v>Holidays</c:v>
                  </c:pt>
                  <c:pt idx="1">
                    <c:v>Restaurants</c:v>
                  </c:pt>
                  <c:pt idx="2">
                    <c:v>Snacks on the way</c:v>
                  </c:pt>
                  <c:pt idx="3">
                    <c:v>Hotels</c:v>
                  </c:pt>
                  <c:pt idx="4">
                    <c:v>Excursions</c:v>
                  </c:pt>
                  <c:pt idx="5">
                    <c:v>Alcohol</c:v>
                  </c:pt>
                  <c:pt idx="6">
                    <c:v>Bags, packages, boxes</c:v>
                  </c:pt>
                  <c:pt idx="7">
                    <c:v>Unexpected expenses</c:v>
                  </c:pt>
                  <c:pt idx="8">
                    <c:v>Hobby</c:v>
                  </c:pt>
                </c:lvl>
                <c:lvl>
                  <c:pt idx="0">
                    <c:v>Rest</c:v>
                  </c:pt>
                  <c:pt idx="7">
                    <c:v>Other</c:v>
                  </c:pt>
                </c:lvl>
              </c:multiLvlStrCache>
            </c:multiLvlStrRef>
          </c:cat>
          <c:val>
            <c:numRef>
              <c:f>Processing!$K$77:$K$85</c:f>
              <c:numCache>
                <c:formatCode>General</c:formatCode>
                <c:ptCount val="9"/>
                <c:pt idx="0">
                  <c:v>1600</c:v>
                </c:pt>
                <c:pt idx="1">
                  <c:v>1175</c:v>
                </c:pt>
                <c:pt idx="2">
                  <c:v>665</c:v>
                </c:pt>
                <c:pt idx="3">
                  <c:v>611</c:v>
                </c:pt>
                <c:pt idx="4">
                  <c:v>362</c:v>
                </c:pt>
                <c:pt idx="5">
                  <c:v>344</c:v>
                </c:pt>
                <c:pt idx="6">
                  <c:v>122</c:v>
                </c:pt>
                <c:pt idx="7">
                  <c:v>599</c:v>
                </c:pt>
                <c:pt idx="8">
                  <c:v>475</c:v>
                </c:pt>
              </c:numCache>
            </c:numRef>
          </c:val>
          <c:extLst>
            <c:ext xmlns:c16="http://schemas.microsoft.com/office/drawing/2014/chart" uri="{C3380CC4-5D6E-409C-BE32-E72D297353CC}">
              <c16:uniqueId val="{00000000-5114-4D04-99B8-4013414614AD}"/>
            </c:ext>
          </c:extLst>
        </c:ser>
        <c:dLbls>
          <c:showLegendKey val="0"/>
          <c:showVal val="0"/>
          <c:showCatName val="0"/>
          <c:showSerName val="0"/>
          <c:showPercent val="0"/>
          <c:showBubbleSize val="0"/>
        </c:dLbls>
        <c:gapWidth val="500"/>
        <c:axId val="553018431"/>
        <c:axId val="553006431"/>
      </c:barChart>
      <c:catAx>
        <c:axId val="553018431"/>
        <c:scaling>
          <c:orientation val="maxMin"/>
        </c:scaling>
        <c:delete val="0"/>
        <c:axPos val="l"/>
        <c:numFmt formatCode="General" sourceLinked="1"/>
        <c:majorTickMark val="none"/>
        <c:minorTickMark val="none"/>
        <c:tickLblPos val="nextTo"/>
        <c:spPr>
          <a:noFill/>
          <a:ln w="9525" cap="flat" cmpd="sng" algn="ctr">
            <a:solidFill>
              <a:schemeClr val="tx2">
                <a:lumMod val="25000"/>
                <a:lumOff val="75000"/>
                <a:alpha val="38000"/>
              </a:schemeClr>
            </a:solidFill>
            <a:round/>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553006431"/>
        <c:crosses val="autoZero"/>
        <c:auto val="1"/>
        <c:lblAlgn val="ctr"/>
        <c:lblOffset val="100"/>
        <c:noMultiLvlLbl val="0"/>
      </c:catAx>
      <c:valAx>
        <c:axId val="553006431"/>
        <c:scaling>
          <c:orientation val="minMax"/>
        </c:scaling>
        <c:delete val="1"/>
        <c:axPos val="t"/>
        <c:numFmt formatCode="General" sourceLinked="1"/>
        <c:majorTickMark val="none"/>
        <c:minorTickMark val="none"/>
        <c:tickLblPos val="nextTo"/>
        <c:crossAx val="553018431"/>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Processing!$G$110</c:f>
              <c:strCache>
                <c:ptCount val="1"/>
                <c:pt idx="0">
                  <c:v>Cursor</c:v>
                </c:pt>
              </c:strCache>
            </c:strRef>
          </c:tx>
          <c:spPr>
            <a:solidFill>
              <a:schemeClr val="tx2">
                <a:lumMod val="25000"/>
                <a:lumOff val="75000"/>
                <a:alpha val="25000"/>
              </a:schemeClr>
            </a:solidFill>
            <a:ln>
              <a:noFill/>
            </a:ln>
            <a:effectLst/>
          </c:spPr>
          <c:invertIfNegative val="0"/>
          <c:val>
            <c:numRef>
              <c:f>Processing!$G$111:$G$123</c:f>
              <c:numCache>
                <c:formatCode>0%</c:formatCode>
                <c:ptCount val="13"/>
                <c:pt idx="0">
                  <c:v>#N/A</c:v>
                </c:pt>
                <c:pt idx="1">
                  <c:v>#N/A</c:v>
                </c:pt>
                <c:pt idx="2">
                  <c:v>#N/A</c:v>
                </c:pt>
                <c:pt idx="3">
                  <c:v>0.4406126178816589</c:v>
                </c:pt>
                <c:pt idx="4">
                  <c:v>#N/A</c:v>
                </c:pt>
                <c:pt idx="5">
                  <c:v>#N/A</c:v>
                </c:pt>
                <c:pt idx="6">
                  <c:v>#N/A</c:v>
                </c:pt>
                <c:pt idx="7">
                  <c:v>#N/A</c:v>
                </c:pt>
                <c:pt idx="8">
                  <c:v>#N/A</c:v>
                </c:pt>
                <c:pt idx="9">
                  <c:v>#N/A</c:v>
                </c:pt>
                <c:pt idx="10">
                  <c:v>#N/A</c:v>
                </c:pt>
                <c:pt idx="11">
                  <c:v>#N/A</c:v>
                </c:pt>
                <c:pt idx="12">
                  <c:v>#N/A</c:v>
                </c:pt>
              </c:numCache>
            </c:numRef>
          </c:val>
          <c:extLst>
            <c:ext xmlns:c16="http://schemas.microsoft.com/office/drawing/2014/chart" uri="{C3380CC4-5D6E-409C-BE32-E72D297353CC}">
              <c16:uniqueId val="{00000000-5491-403A-BDD1-98ECDC46B956}"/>
            </c:ext>
          </c:extLst>
        </c:ser>
        <c:dLbls>
          <c:showLegendKey val="0"/>
          <c:showVal val="0"/>
          <c:showCatName val="0"/>
          <c:showSerName val="0"/>
          <c:showPercent val="0"/>
          <c:showBubbleSize val="0"/>
        </c:dLbls>
        <c:gapWidth val="80"/>
        <c:axId val="1241963327"/>
        <c:axId val="1241978207"/>
      </c:barChart>
      <c:catAx>
        <c:axId val="1241963327"/>
        <c:scaling>
          <c:orientation val="minMax"/>
        </c:scaling>
        <c:delete val="1"/>
        <c:axPos val="b"/>
        <c:majorTickMark val="out"/>
        <c:minorTickMark val="none"/>
        <c:tickLblPos val="nextTo"/>
        <c:crossAx val="1241978207"/>
        <c:crosses val="autoZero"/>
        <c:auto val="1"/>
        <c:lblAlgn val="ctr"/>
        <c:lblOffset val="100"/>
        <c:noMultiLvlLbl val="0"/>
      </c:catAx>
      <c:valAx>
        <c:axId val="1241978207"/>
        <c:scaling>
          <c:orientation val="minMax"/>
          <c:max val="1"/>
          <c:min val="0"/>
        </c:scaling>
        <c:delete val="1"/>
        <c:axPos val="l"/>
        <c:numFmt formatCode="0%" sourceLinked="1"/>
        <c:majorTickMark val="out"/>
        <c:minorTickMark val="none"/>
        <c:tickLblPos val="nextTo"/>
        <c:crossAx val="124196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23882481565927"/>
          <c:y val="0.20490141690565486"/>
          <c:w val="0.44007792272372043"/>
          <c:h val="0.73346314977596971"/>
        </c:manualLayout>
      </c:layout>
      <c:doughnutChart>
        <c:varyColors val="1"/>
        <c:ser>
          <c:idx val="0"/>
          <c:order val="0"/>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01-3893-4408-B758-17674C85E8A9}"/>
              </c:ext>
            </c:extLst>
          </c:dPt>
          <c:dPt>
            <c:idx val="1"/>
            <c:bubble3D val="0"/>
            <c:spPr>
              <a:gradFill>
                <a:gsLst>
                  <a:gs pos="0">
                    <a:srgbClr val="0070B1"/>
                  </a:gs>
                  <a:gs pos="100000">
                    <a:srgbClr val="00B7D2"/>
                  </a:gs>
                </a:gsLst>
                <a:lin ang="0" scaled="0"/>
              </a:gradFill>
              <a:ln w="19050">
                <a:noFill/>
              </a:ln>
              <a:effectLst/>
            </c:spPr>
            <c:extLst>
              <c:ext xmlns:c16="http://schemas.microsoft.com/office/drawing/2014/chart" uri="{C3380CC4-5D6E-409C-BE32-E72D297353CC}">
                <c16:uniqueId val="{00000003-3893-4408-B758-17674C85E8A9}"/>
              </c:ext>
            </c:extLst>
          </c:dPt>
          <c:dPt>
            <c:idx val="2"/>
            <c:bubble3D val="0"/>
            <c:spPr>
              <a:gradFill>
                <a:gsLst>
                  <a:gs pos="0">
                    <a:srgbClr val="476BEE"/>
                  </a:gs>
                  <a:gs pos="100000">
                    <a:srgbClr val="3A5CE2"/>
                  </a:gs>
                </a:gsLst>
                <a:lin ang="5400000" scaled="1"/>
              </a:gradFill>
              <a:ln w="19050">
                <a:noFill/>
              </a:ln>
              <a:effectLst/>
            </c:spPr>
            <c:extLst>
              <c:ext xmlns:c16="http://schemas.microsoft.com/office/drawing/2014/chart" uri="{C3380CC4-5D6E-409C-BE32-E72D297353CC}">
                <c16:uniqueId val="{00000005-3893-4408-B758-17674C85E8A9}"/>
              </c:ext>
            </c:extLst>
          </c:dPt>
          <c:dPt>
            <c:idx val="3"/>
            <c:bubble3D val="0"/>
            <c:spPr>
              <a:gradFill>
                <a:gsLst>
                  <a:gs pos="0">
                    <a:srgbClr val="34349E"/>
                  </a:gs>
                  <a:gs pos="100000">
                    <a:srgbClr val="212469"/>
                  </a:gs>
                </a:gsLst>
                <a:lin ang="5400000" scaled="1"/>
              </a:gradFill>
              <a:ln w="19050">
                <a:noFill/>
              </a:ln>
              <a:effectLst/>
            </c:spPr>
            <c:extLst>
              <c:ext xmlns:c16="http://schemas.microsoft.com/office/drawing/2014/chart" uri="{C3380CC4-5D6E-409C-BE32-E72D297353CC}">
                <c16:uniqueId val="{00000007-3893-4408-B758-17674C85E8A9}"/>
              </c:ext>
            </c:extLst>
          </c:dPt>
          <c:dPt>
            <c:idx val="4"/>
            <c:bubble3D val="0"/>
            <c:spPr>
              <a:gradFill>
                <a:gsLst>
                  <a:gs pos="43000">
                    <a:srgbClr val="8701D9"/>
                  </a:gs>
                  <a:gs pos="100000">
                    <a:srgbClr val="AD27FE"/>
                  </a:gs>
                </a:gsLst>
                <a:path path="circle">
                  <a:fillToRect t="100000" r="100000"/>
                </a:path>
              </a:gradFill>
              <a:ln w="19050">
                <a:noFill/>
              </a:ln>
              <a:effectLst>
                <a:outerShdw blurRad="50800" dist="38100" algn="l" rotWithShape="0">
                  <a:prstClr val="black">
                    <a:alpha val="40000"/>
                  </a:prstClr>
                </a:outerShdw>
              </a:effectLst>
            </c:spPr>
            <c:extLst>
              <c:ext xmlns:c16="http://schemas.microsoft.com/office/drawing/2014/chart" uri="{C3380CC4-5D6E-409C-BE32-E72D297353CC}">
                <c16:uniqueId val="{00000009-3893-4408-B758-17674C85E8A9}"/>
              </c:ext>
            </c:extLst>
          </c:dPt>
          <c:dPt>
            <c:idx val="5"/>
            <c:bubble3D val="0"/>
            <c:spPr>
              <a:noFill/>
              <a:ln w="19050">
                <a:noFill/>
              </a:ln>
              <a:effectLst/>
            </c:spPr>
            <c:extLst>
              <c:ext xmlns:c16="http://schemas.microsoft.com/office/drawing/2014/chart" uri="{C3380CC4-5D6E-409C-BE32-E72D297353CC}">
                <c16:uniqueId val="{0000000B-3893-4408-B758-17674C85E8A9}"/>
              </c:ext>
            </c:extLst>
          </c:dPt>
          <c:dLbls>
            <c:delete val="1"/>
          </c:dLbls>
          <c:cat>
            <c:strRef>
              <c:f>Processing!$L$23:$L$27</c:f>
              <c:strCache>
                <c:ptCount val="5"/>
                <c:pt idx="0">
                  <c:v>Business</c:v>
                </c:pt>
                <c:pt idx="1">
                  <c:v>Securities</c:v>
                </c:pt>
                <c:pt idx="2">
                  <c:v>Gold</c:v>
                </c:pt>
                <c:pt idx="3">
                  <c:v>Rent</c:v>
                </c:pt>
                <c:pt idx="4">
                  <c:v>Crypto</c:v>
                </c:pt>
              </c:strCache>
            </c:strRef>
          </c:cat>
          <c:val>
            <c:numRef>
              <c:f>Processing!$G$23:$G$28</c:f>
              <c:numCache>
                <c:formatCode>0%</c:formatCode>
                <c:ptCount val="6"/>
                <c:pt idx="0">
                  <c:v>0.30180366410022175</c:v>
                </c:pt>
                <c:pt idx="1">
                  <c:v>0.19746608340270325</c:v>
                </c:pt>
                <c:pt idx="2">
                  <c:v>0.16037010721024028</c:v>
                </c:pt>
                <c:pt idx="3">
                  <c:v>0.15684540077810796</c:v>
                </c:pt>
                <c:pt idx="4">
                  <c:v>0.18351474450872682</c:v>
                </c:pt>
                <c:pt idx="5">
                  <c:v>0.99999999999999989</c:v>
                </c:pt>
              </c:numCache>
            </c:numRef>
          </c:val>
          <c:extLst>
            <c:ext xmlns:c16="http://schemas.microsoft.com/office/drawing/2014/chart" uri="{C3380CC4-5D6E-409C-BE32-E72D297353CC}">
              <c16:uniqueId val="{0000000C-3893-4408-B758-17674C85E8A9}"/>
            </c:ext>
          </c:extLst>
        </c:ser>
        <c:ser>
          <c:idx val="1"/>
          <c:order val="1"/>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0E-3893-4408-B758-17674C85E8A9}"/>
              </c:ext>
            </c:extLst>
          </c:dPt>
          <c:dPt>
            <c:idx val="1"/>
            <c:bubble3D val="0"/>
            <c:spPr>
              <a:gradFill>
                <a:gsLst>
                  <a:gs pos="0">
                    <a:srgbClr val="0070B1"/>
                  </a:gs>
                  <a:gs pos="100000">
                    <a:srgbClr val="00B7D2"/>
                  </a:gs>
                </a:gsLst>
                <a:lin ang="0" scaled="0"/>
              </a:gradFill>
              <a:ln w="19050">
                <a:noFill/>
              </a:ln>
              <a:effectLst/>
            </c:spPr>
            <c:extLst>
              <c:ext xmlns:c16="http://schemas.microsoft.com/office/drawing/2014/chart" uri="{C3380CC4-5D6E-409C-BE32-E72D297353CC}">
                <c16:uniqueId val="{00000010-3893-4408-B758-17674C85E8A9}"/>
              </c:ext>
            </c:extLst>
          </c:dPt>
          <c:dPt>
            <c:idx val="2"/>
            <c:bubble3D val="0"/>
            <c:spPr>
              <a:gradFill>
                <a:gsLst>
                  <a:gs pos="0">
                    <a:srgbClr val="476BEE"/>
                  </a:gs>
                  <a:gs pos="100000">
                    <a:srgbClr val="3A5CE2"/>
                  </a:gs>
                </a:gsLst>
                <a:lin ang="5400000" scaled="1"/>
              </a:gradFill>
              <a:ln w="19050">
                <a:noFill/>
              </a:ln>
              <a:effectLst/>
            </c:spPr>
            <c:extLst>
              <c:ext xmlns:c16="http://schemas.microsoft.com/office/drawing/2014/chart" uri="{C3380CC4-5D6E-409C-BE32-E72D297353CC}">
                <c16:uniqueId val="{00000012-3893-4408-B758-17674C85E8A9}"/>
              </c:ext>
            </c:extLst>
          </c:dPt>
          <c:dPt>
            <c:idx val="3"/>
            <c:bubble3D val="0"/>
            <c:spPr>
              <a:gradFill>
                <a:gsLst>
                  <a:gs pos="0">
                    <a:srgbClr val="34349E"/>
                  </a:gs>
                  <a:gs pos="100000">
                    <a:srgbClr val="212469"/>
                  </a:gs>
                </a:gsLst>
                <a:lin ang="5400000" scaled="1"/>
              </a:gradFill>
              <a:ln w="19050">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14-3893-4408-B758-17674C85E8A9}"/>
              </c:ext>
            </c:extLst>
          </c:dPt>
          <c:dPt>
            <c:idx val="4"/>
            <c:bubble3D val="0"/>
            <c:spPr>
              <a:noFill/>
              <a:ln w="19050">
                <a:noFill/>
              </a:ln>
              <a:effectLst/>
            </c:spPr>
            <c:extLst>
              <c:ext xmlns:c16="http://schemas.microsoft.com/office/drawing/2014/chart" uri="{C3380CC4-5D6E-409C-BE32-E72D297353CC}">
                <c16:uniqueId val="{00000016-3893-4408-B758-17674C85E8A9}"/>
              </c:ext>
            </c:extLst>
          </c:dPt>
          <c:dPt>
            <c:idx val="5"/>
            <c:bubble3D val="0"/>
            <c:spPr>
              <a:noFill/>
              <a:ln w="19050">
                <a:noFill/>
              </a:ln>
              <a:effectLst/>
            </c:spPr>
            <c:extLst>
              <c:ext xmlns:c16="http://schemas.microsoft.com/office/drawing/2014/chart" uri="{C3380CC4-5D6E-409C-BE32-E72D297353CC}">
                <c16:uniqueId val="{00000018-3893-4408-B758-17674C85E8A9}"/>
              </c:ext>
            </c:extLst>
          </c:dPt>
          <c:dLbls>
            <c:delete val="1"/>
          </c:dLbls>
          <c:cat>
            <c:strRef>
              <c:f>Processing!$L$23:$L$27</c:f>
              <c:strCache>
                <c:ptCount val="5"/>
                <c:pt idx="0">
                  <c:v>Business</c:v>
                </c:pt>
                <c:pt idx="1">
                  <c:v>Securities</c:v>
                </c:pt>
                <c:pt idx="2">
                  <c:v>Gold</c:v>
                </c:pt>
                <c:pt idx="3">
                  <c:v>Rent</c:v>
                </c:pt>
                <c:pt idx="4">
                  <c:v>Crypto</c:v>
                </c:pt>
              </c:strCache>
            </c:strRef>
          </c:cat>
          <c:val>
            <c:numRef>
              <c:f>Processing!$H$23:$H$28</c:f>
              <c:numCache>
                <c:formatCode>0%</c:formatCode>
                <c:ptCount val="6"/>
                <c:pt idx="0">
                  <c:v>0.30180366410022175</c:v>
                </c:pt>
                <c:pt idx="1">
                  <c:v>0.19746608340270325</c:v>
                </c:pt>
                <c:pt idx="2">
                  <c:v>0.16037010721024028</c:v>
                </c:pt>
                <c:pt idx="3">
                  <c:v>0.15684540077810796</c:v>
                </c:pt>
                <c:pt idx="4">
                  <c:v>0.18351474450872682</c:v>
                </c:pt>
                <c:pt idx="5">
                  <c:v>0.99999999999999989</c:v>
                </c:pt>
              </c:numCache>
            </c:numRef>
          </c:val>
          <c:extLst>
            <c:ext xmlns:c16="http://schemas.microsoft.com/office/drawing/2014/chart" uri="{C3380CC4-5D6E-409C-BE32-E72D297353CC}">
              <c16:uniqueId val="{00000019-3893-4408-B758-17674C85E8A9}"/>
            </c:ext>
          </c:extLst>
        </c:ser>
        <c:ser>
          <c:idx val="2"/>
          <c:order val="2"/>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1B-3893-4408-B758-17674C85E8A9}"/>
              </c:ext>
            </c:extLst>
          </c:dPt>
          <c:dPt>
            <c:idx val="1"/>
            <c:bubble3D val="0"/>
            <c:spPr>
              <a:gradFill>
                <a:gsLst>
                  <a:gs pos="0">
                    <a:srgbClr val="0070B1"/>
                  </a:gs>
                  <a:gs pos="100000">
                    <a:srgbClr val="00B7D2"/>
                  </a:gs>
                </a:gsLst>
                <a:lin ang="0" scaled="0"/>
              </a:gradFill>
              <a:ln w="19050">
                <a:noFill/>
              </a:ln>
              <a:effectLst/>
            </c:spPr>
            <c:extLst>
              <c:ext xmlns:c16="http://schemas.microsoft.com/office/drawing/2014/chart" uri="{C3380CC4-5D6E-409C-BE32-E72D297353CC}">
                <c16:uniqueId val="{0000001D-3893-4408-B758-17674C85E8A9}"/>
              </c:ext>
            </c:extLst>
          </c:dPt>
          <c:dPt>
            <c:idx val="2"/>
            <c:bubble3D val="0"/>
            <c:spPr>
              <a:gradFill>
                <a:gsLst>
                  <a:gs pos="0">
                    <a:srgbClr val="476BEE"/>
                  </a:gs>
                  <a:gs pos="100000">
                    <a:srgbClr val="3A5CE2"/>
                  </a:gs>
                </a:gsLst>
                <a:lin ang="5400000" scaled="1"/>
              </a:gradFill>
              <a:ln w="19050">
                <a:noFill/>
              </a:ln>
              <a:effectLst>
                <a:outerShdw blurRad="50800" dist="38100" dir="16200000" rotWithShape="0">
                  <a:prstClr val="black">
                    <a:alpha val="40000"/>
                  </a:prstClr>
                </a:outerShdw>
              </a:effectLst>
            </c:spPr>
            <c:extLst>
              <c:ext xmlns:c16="http://schemas.microsoft.com/office/drawing/2014/chart" uri="{C3380CC4-5D6E-409C-BE32-E72D297353CC}">
                <c16:uniqueId val="{0000001F-3893-4408-B758-17674C85E8A9}"/>
              </c:ext>
            </c:extLst>
          </c:dPt>
          <c:dPt>
            <c:idx val="3"/>
            <c:bubble3D val="0"/>
            <c:spPr>
              <a:noFill/>
              <a:ln w="19050">
                <a:noFill/>
              </a:ln>
              <a:effectLst/>
            </c:spPr>
            <c:extLst>
              <c:ext xmlns:c16="http://schemas.microsoft.com/office/drawing/2014/chart" uri="{C3380CC4-5D6E-409C-BE32-E72D297353CC}">
                <c16:uniqueId val="{00000021-3893-4408-B758-17674C85E8A9}"/>
              </c:ext>
            </c:extLst>
          </c:dPt>
          <c:dPt>
            <c:idx val="4"/>
            <c:bubble3D val="0"/>
            <c:spPr>
              <a:noFill/>
              <a:ln w="19050">
                <a:noFill/>
              </a:ln>
              <a:effectLst/>
            </c:spPr>
            <c:extLst>
              <c:ext xmlns:c16="http://schemas.microsoft.com/office/drawing/2014/chart" uri="{C3380CC4-5D6E-409C-BE32-E72D297353CC}">
                <c16:uniqueId val="{00000023-3893-4408-B758-17674C85E8A9}"/>
              </c:ext>
            </c:extLst>
          </c:dPt>
          <c:dPt>
            <c:idx val="5"/>
            <c:bubble3D val="0"/>
            <c:spPr>
              <a:noFill/>
              <a:ln w="19050">
                <a:noFill/>
              </a:ln>
              <a:effectLst/>
            </c:spPr>
            <c:extLst>
              <c:ext xmlns:c16="http://schemas.microsoft.com/office/drawing/2014/chart" uri="{C3380CC4-5D6E-409C-BE32-E72D297353CC}">
                <c16:uniqueId val="{00000025-3893-4408-B758-17674C85E8A9}"/>
              </c:ext>
            </c:extLst>
          </c:dPt>
          <c:dLbls>
            <c:delete val="1"/>
          </c:dLbls>
          <c:cat>
            <c:strRef>
              <c:f>Processing!$L$23:$L$27</c:f>
              <c:strCache>
                <c:ptCount val="5"/>
                <c:pt idx="0">
                  <c:v>Business</c:v>
                </c:pt>
                <c:pt idx="1">
                  <c:v>Securities</c:v>
                </c:pt>
                <c:pt idx="2">
                  <c:v>Gold</c:v>
                </c:pt>
                <c:pt idx="3">
                  <c:v>Rent</c:v>
                </c:pt>
                <c:pt idx="4">
                  <c:v>Crypto</c:v>
                </c:pt>
              </c:strCache>
            </c:strRef>
          </c:cat>
          <c:val>
            <c:numRef>
              <c:f>Processing!$I$23:$I$28</c:f>
              <c:numCache>
                <c:formatCode>0%</c:formatCode>
                <c:ptCount val="6"/>
                <c:pt idx="0">
                  <c:v>0.30180366410022175</c:v>
                </c:pt>
                <c:pt idx="1">
                  <c:v>0.19746608340270325</c:v>
                </c:pt>
                <c:pt idx="2">
                  <c:v>0.16037010721024028</c:v>
                </c:pt>
                <c:pt idx="3">
                  <c:v>0.15684540077810796</c:v>
                </c:pt>
                <c:pt idx="4">
                  <c:v>0.18351474450872682</c:v>
                </c:pt>
                <c:pt idx="5">
                  <c:v>0.99999999999999989</c:v>
                </c:pt>
              </c:numCache>
            </c:numRef>
          </c:val>
          <c:extLst>
            <c:ext xmlns:c16="http://schemas.microsoft.com/office/drawing/2014/chart" uri="{C3380CC4-5D6E-409C-BE32-E72D297353CC}">
              <c16:uniqueId val="{00000026-3893-4408-B758-17674C85E8A9}"/>
            </c:ext>
          </c:extLst>
        </c:ser>
        <c:ser>
          <c:idx val="3"/>
          <c:order val="3"/>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28-3893-4408-B758-17674C85E8A9}"/>
              </c:ext>
            </c:extLst>
          </c:dPt>
          <c:dPt>
            <c:idx val="1"/>
            <c:bubble3D val="0"/>
            <c:spPr>
              <a:gradFill>
                <a:gsLst>
                  <a:gs pos="0">
                    <a:srgbClr val="0070B1"/>
                  </a:gs>
                  <a:gs pos="100000">
                    <a:srgbClr val="00B7D2"/>
                  </a:gs>
                </a:gsLst>
                <a:lin ang="0" scaled="0"/>
              </a:gradFill>
              <a:ln w="19050">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2A-3893-4408-B758-17674C85E8A9}"/>
              </c:ext>
            </c:extLst>
          </c:dPt>
          <c:dPt>
            <c:idx val="2"/>
            <c:bubble3D val="0"/>
            <c:spPr>
              <a:noFill/>
              <a:ln w="19050">
                <a:noFill/>
              </a:ln>
              <a:effectLst/>
            </c:spPr>
            <c:extLst>
              <c:ext xmlns:c16="http://schemas.microsoft.com/office/drawing/2014/chart" uri="{C3380CC4-5D6E-409C-BE32-E72D297353CC}">
                <c16:uniqueId val="{0000002C-3893-4408-B758-17674C85E8A9}"/>
              </c:ext>
            </c:extLst>
          </c:dPt>
          <c:dPt>
            <c:idx val="3"/>
            <c:bubble3D val="0"/>
            <c:spPr>
              <a:noFill/>
              <a:ln w="19050">
                <a:noFill/>
              </a:ln>
              <a:effectLst/>
            </c:spPr>
            <c:extLst>
              <c:ext xmlns:c16="http://schemas.microsoft.com/office/drawing/2014/chart" uri="{C3380CC4-5D6E-409C-BE32-E72D297353CC}">
                <c16:uniqueId val="{0000002E-3893-4408-B758-17674C85E8A9}"/>
              </c:ext>
            </c:extLst>
          </c:dPt>
          <c:dPt>
            <c:idx val="4"/>
            <c:bubble3D val="0"/>
            <c:spPr>
              <a:noFill/>
              <a:ln w="19050">
                <a:noFill/>
              </a:ln>
              <a:effectLst/>
            </c:spPr>
            <c:extLst>
              <c:ext xmlns:c16="http://schemas.microsoft.com/office/drawing/2014/chart" uri="{C3380CC4-5D6E-409C-BE32-E72D297353CC}">
                <c16:uniqueId val="{00000030-3893-4408-B758-17674C85E8A9}"/>
              </c:ext>
            </c:extLst>
          </c:dPt>
          <c:dPt>
            <c:idx val="5"/>
            <c:bubble3D val="0"/>
            <c:spPr>
              <a:noFill/>
              <a:ln w="19050">
                <a:noFill/>
              </a:ln>
              <a:effectLst/>
            </c:spPr>
            <c:extLst>
              <c:ext xmlns:c16="http://schemas.microsoft.com/office/drawing/2014/chart" uri="{C3380CC4-5D6E-409C-BE32-E72D297353CC}">
                <c16:uniqueId val="{00000032-3893-4408-B758-17674C85E8A9}"/>
              </c:ext>
            </c:extLst>
          </c:dPt>
          <c:dLbls>
            <c:delete val="1"/>
          </c:dLbls>
          <c:cat>
            <c:strRef>
              <c:f>Processing!$L$23:$L$27</c:f>
              <c:strCache>
                <c:ptCount val="5"/>
                <c:pt idx="0">
                  <c:v>Business</c:v>
                </c:pt>
                <c:pt idx="1">
                  <c:v>Securities</c:v>
                </c:pt>
                <c:pt idx="2">
                  <c:v>Gold</c:v>
                </c:pt>
                <c:pt idx="3">
                  <c:v>Rent</c:v>
                </c:pt>
                <c:pt idx="4">
                  <c:v>Crypto</c:v>
                </c:pt>
              </c:strCache>
            </c:strRef>
          </c:cat>
          <c:val>
            <c:numRef>
              <c:f>Processing!$J$23:$J$28</c:f>
              <c:numCache>
                <c:formatCode>0%</c:formatCode>
                <c:ptCount val="6"/>
                <c:pt idx="0">
                  <c:v>0.30180366410022175</c:v>
                </c:pt>
                <c:pt idx="1">
                  <c:v>0.19746608340270325</c:v>
                </c:pt>
                <c:pt idx="2">
                  <c:v>0.16037010721024028</c:v>
                </c:pt>
                <c:pt idx="3">
                  <c:v>0.15684540077810796</c:v>
                </c:pt>
                <c:pt idx="4">
                  <c:v>0.18351474450872682</c:v>
                </c:pt>
                <c:pt idx="5">
                  <c:v>0.99999999999999989</c:v>
                </c:pt>
              </c:numCache>
            </c:numRef>
          </c:val>
          <c:extLst>
            <c:ext xmlns:c16="http://schemas.microsoft.com/office/drawing/2014/chart" uri="{C3380CC4-5D6E-409C-BE32-E72D297353CC}">
              <c16:uniqueId val="{00000033-3893-4408-B758-17674C85E8A9}"/>
            </c:ext>
          </c:extLst>
        </c:ser>
        <c:ser>
          <c:idx val="4"/>
          <c:order val="4"/>
          <c:spPr>
            <a:ln>
              <a:noFill/>
            </a:ln>
          </c:spPr>
          <c:dPt>
            <c:idx val="0"/>
            <c:bubble3D val="0"/>
            <c:spPr>
              <a:gradFill>
                <a:gsLst>
                  <a:gs pos="0">
                    <a:srgbClr val="8D76FC"/>
                  </a:gs>
                  <a:gs pos="100000">
                    <a:srgbClr val="3647E3"/>
                  </a:gs>
                </a:gsLst>
                <a:lin ang="5400000" scaled="1"/>
              </a:gra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35-3893-4408-B758-17674C85E8A9}"/>
              </c:ext>
            </c:extLst>
          </c:dPt>
          <c:dPt>
            <c:idx val="1"/>
            <c:bubble3D val="0"/>
            <c:spPr>
              <a:noFill/>
              <a:ln w="19050">
                <a:noFill/>
              </a:ln>
              <a:effectLst/>
            </c:spPr>
            <c:extLst>
              <c:ext xmlns:c16="http://schemas.microsoft.com/office/drawing/2014/chart" uri="{C3380CC4-5D6E-409C-BE32-E72D297353CC}">
                <c16:uniqueId val="{00000037-3893-4408-B758-17674C85E8A9}"/>
              </c:ext>
            </c:extLst>
          </c:dPt>
          <c:dPt>
            <c:idx val="2"/>
            <c:bubble3D val="0"/>
            <c:spPr>
              <a:noFill/>
              <a:ln w="19050">
                <a:noFill/>
              </a:ln>
              <a:effectLst/>
            </c:spPr>
            <c:extLst>
              <c:ext xmlns:c16="http://schemas.microsoft.com/office/drawing/2014/chart" uri="{C3380CC4-5D6E-409C-BE32-E72D297353CC}">
                <c16:uniqueId val="{00000039-3893-4408-B758-17674C85E8A9}"/>
              </c:ext>
            </c:extLst>
          </c:dPt>
          <c:dPt>
            <c:idx val="3"/>
            <c:bubble3D val="0"/>
            <c:spPr>
              <a:noFill/>
              <a:ln w="19050">
                <a:noFill/>
              </a:ln>
              <a:effectLst/>
            </c:spPr>
            <c:extLst>
              <c:ext xmlns:c16="http://schemas.microsoft.com/office/drawing/2014/chart" uri="{C3380CC4-5D6E-409C-BE32-E72D297353CC}">
                <c16:uniqueId val="{0000003B-3893-4408-B758-17674C85E8A9}"/>
              </c:ext>
            </c:extLst>
          </c:dPt>
          <c:dPt>
            <c:idx val="4"/>
            <c:bubble3D val="0"/>
            <c:spPr>
              <a:noFill/>
              <a:ln w="19050">
                <a:noFill/>
              </a:ln>
              <a:effectLst/>
            </c:spPr>
            <c:extLst>
              <c:ext xmlns:c16="http://schemas.microsoft.com/office/drawing/2014/chart" uri="{C3380CC4-5D6E-409C-BE32-E72D297353CC}">
                <c16:uniqueId val="{0000003D-3893-4408-B758-17674C85E8A9}"/>
              </c:ext>
            </c:extLst>
          </c:dPt>
          <c:dPt>
            <c:idx val="5"/>
            <c:bubble3D val="0"/>
            <c:spPr>
              <a:noFill/>
              <a:ln w="19050">
                <a:noFill/>
              </a:ln>
              <a:effectLst/>
            </c:spPr>
            <c:extLst>
              <c:ext xmlns:c16="http://schemas.microsoft.com/office/drawing/2014/chart" uri="{C3380CC4-5D6E-409C-BE32-E72D297353CC}">
                <c16:uniqueId val="{0000003F-3893-4408-B758-17674C85E8A9}"/>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4.2473712887176648E-2"/>
                      <c:h val="3.5923805902358101E-2"/>
                    </c:manualLayout>
                  </c15:layout>
                </c:ext>
                <c:ext xmlns:c16="http://schemas.microsoft.com/office/drawing/2014/chart" uri="{C3380CC4-5D6E-409C-BE32-E72D297353CC}">
                  <c16:uniqueId val="{00000035-3893-4408-B758-17674C85E8A9}"/>
                </c:ext>
              </c:extLst>
            </c:dLbl>
            <c:dLbl>
              <c:idx val="1"/>
              <c:showLegendKey val="0"/>
              <c:showVal val="1"/>
              <c:showCatName val="0"/>
              <c:showSerName val="0"/>
              <c:showPercent val="0"/>
              <c:showBubbleSize val="0"/>
              <c:extLst>
                <c:ext xmlns:c15="http://schemas.microsoft.com/office/drawing/2012/chart" uri="{CE6537A1-D6FC-4f65-9D91-7224C49458BB}">
                  <c15:layout>
                    <c:manualLayout>
                      <c:w val="4.2473712887176648E-2"/>
                      <c:h val="3.5923805902358101E-2"/>
                    </c:manualLayout>
                  </c15:layout>
                </c:ext>
                <c:ext xmlns:c16="http://schemas.microsoft.com/office/drawing/2014/chart" uri="{C3380CC4-5D6E-409C-BE32-E72D297353CC}">
                  <c16:uniqueId val="{00000037-3893-4408-B758-17674C85E8A9}"/>
                </c:ext>
              </c:extLst>
            </c:dLbl>
            <c:dLbl>
              <c:idx val="2"/>
              <c:showLegendKey val="0"/>
              <c:showVal val="1"/>
              <c:showCatName val="0"/>
              <c:showSerName val="0"/>
              <c:showPercent val="0"/>
              <c:showBubbleSize val="0"/>
              <c:extLst>
                <c:ext xmlns:c15="http://schemas.microsoft.com/office/drawing/2012/chart" uri="{CE6537A1-D6FC-4f65-9D91-7224C49458BB}">
                  <c15:layout>
                    <c:manualLayout>
                      <c:w val="4.2473712887176648E-2"/>
                      <c:h val="3.5923805902358101E-2"/>
                    </c:manualLayout>
                  </c15:layout>
                </c:ext>
                <c:ext xmlns:c16="http://schemas.microsoft.com/office/drawing/2014/chart" uri="{C3380CC4-5D6E-409C-BE32-E72D297353CC}">
                  <c16:uniqueId val="{00000039-3893-4408-B758-17674C85E8A9}"/>
                </c:ext>
              </c:extLst>
            </c:dLbl>
            <c:dLbl>
              <c:idx val="3"/>
              <c:showLegendKey val="0"/>
              <c:showVal val="1"/>
              <c:showCatName val="0"/>
              <c:showSerName val="0"/>
              <c:showPercent val="0"/>
              <c:showBubbleSize val="0"/>
              <c:extLst>
                <c:ext xmlns:c15="http://schemas.microsoft.com/office/drawing/2012/chart" uri="{CE6537A1-D6FC-4f65-9D91-7224C49458BB}">
                  <c15:layout>
                    <c:manualLayout>
                      <c:w val="4.2473712887176648E-2"/>
                      <c:h val="3.5923805902358101E-2"/>
                    </c:manualLayout>
                  </c15:layout>
                </c:ext>
                <c:ext xmlns:c16="http://schemas.microsoft.com/office/drawing/2014/chart" uri="{C3380CC4-5D6E-409C-BE32-E72D297353CC}">
                  <c16:uniqueId val="{0000003B-3893-4408-B758-17674C85E8A9}"/>
                </c:ext>
              </c:extLst>
            </c:dLbl>
            <c:dLbl>
              <c:idx val="4"/>
              <c:showLegendKey val="0"/>
              <c:showVal val="1"/>
              <c:showCatName val="0"/>
              <c:showSerName val="0"/>
              <c:showPercent val="0"/>
              <c:showBubbleSize val="0"/>
              <c:extLst>
                <c:ext xmlns:c15="http://schemas.microsoft.com/office/drawing/2012/chart" uri="{CE6537A1-D6FC-4f65-9D91-7224C49458BB}">
                  <c15:layout>
                    <c:manualLayout>
                      <c:w val="4.2473712887176648E-2"/>
                      <c:h val="3.5923805902358101E-2"/>
                    </c:manualLayout>
                  </c15:layout>
                </c:ext>
                <c:ext xmlns:c16="http://schemas.microsoft.com/office/drawing/2014/chart" uri="{C3380CC4-5D6E-409C-BE32-E72D297353CC}">
                  <c16:uniqueId val="{0000003D-3893-4408-B758-17674C85E8A9}"/>
                </c:ext>
              </c:extLst>
            </c:dLbl>
            <c:dLbl>
              <c:idx val="5"/>
              <c:delete val="1"/>
              <c:extLst>
                <c:ext xmlns:c15="http://schemas.microsoft.com/office/drawing/2012/chart" uri="{CE6537A1-D6FC-4f65-9D91-7224C49458BB}"/>
                <c:ext xmlns:c16="http://schemas.microsoft.com/office/drawing/2014/chart" uri="{C3380CC4-5D6E-409C-BE32-E72D297353CC}">
                  <c16:uniqueId val="{0000003F-3893-4408-B758-17674C85E8A9}"/>
                </c:ext>
              </c:extLst>
            </c:dLbl>
            <c:spPr>
              <a:solidFill>
                <a:schemeClr val="tx2">
                  <a:lumMod val="25000"/>
                  <a:lumOff val="75000"/>
                </a:schemeClr>
              </a:solidFill>
              <a:ln>
                <a:noFill/>
              </a:ln>
              <a:effectLst>
                <a:outerShdw blurRad="50800" dist="38100" dir="8100000" algn="tr" rotWithShape="0">
                  <a:prstClr val="black">
                    <a:alpha val="40000"/>
                  </a:prstClr>
                </a:outerShdw>
              </a:effectLst>
            </c:spPr>
            <c:showLegendKey val="0"/>
            <c:showVal val="1"/>
            <c:showCatName val="0"/>
            <c:showSerName val="0"/>
            <c:showPercent val="0"/>
            <c:showBubbleSize val="0"/>
            <c:showLeaderLines val="1"/>
            <c:extLst>
              <c:ext xmlns:c15="http://schemas.microsoft.com/office/drawing/2012/chart" uri="{CE6537A1-D6FC-4f65-9D91-7224C49458BB}">
                <c15:spPr xmlns:c15="http://schemas.microsoft.com/office/drawing/2012/chart">
                  <a:prstGeom prst="roundRect">
                    <a:avLst/>
                  </a:prstGeom>
                </c15:spPr>
              </c:ext>
            </c:extLst>
          </c:dLbls>
          <c:cat>
            <c:strRef>
              <c:f>Processing!$L$23:$L$27</c:f>
              <c:strCache>
                <c:ptCount val="5"/>
                <c:pt idx="0">
                  <c:v>Business</c:v>
                </c:pt>
                <c:pt idx="1">
                  <c:v>Securities</c:v>
                </c:pt>
                <c:pt idx="2">
                  <c:v>Gold</c:v>
                </c:pt>
                <c:pt idx="3">
                  <c:v>Rent</c:v>
                </c:pt>
                <c:pt idx="4">
                  <c:v>Crypto</c:v>
                </c:pt>
              </c:strCache>
            </c:strRef>
          </c:cat>
          <c:val>
            <c:numRef>
              <c:f>Processing!$K$23:$K$28</c:f>
              <c:numCache>
                <c:formatCode>0%</c:formatCode>
                <c:ptCount val="6"/>
                <c:pt idx="0">
                  <c:v>0.30180366410022175</c:v>
                </c:pt>
                <c:pt idx="1">
                  <c:v>0.19746608340270325</c:v>
                </c:pt>
                <c:pt idx="2">
                  <c:v>0.16037010721024028</c:v>
                </c:pt>
                <c:pt idx="3">
                  <c:v>0.15684540077810796</c:v>
                </c:pt>
                <c:pt idx="4">
                  <c:v>0.18351474450872682</c:v>
                </c:pt>
                <c:pt idx="5">
                  <c:v>0.99999999999999989</c:v>
                </c:pt>
              </c:numCache>
            </c:numRef>
          </c:val>
          <c:extLst>
            <c:ext xmlns:c16="http://schemas.microsoft.com/office/drawing/2014/chart" uri="{C3380CC4-5D6E-409C-BE32-E72D297353CC}">
              <c16:uniqueId val="{00000040-3893-4408-B758-17674C85E8A9}"/>
            </c:ext>
          </c:extLst>
        </c:ser>
        <c:dLbls>
          <c:showLegendKey val="0"/>
          <c:showVal val="1"/>
          <c:showCatName val="0"/>
          <c:showSerName val="0"/>
          <c:showPercent val="0"/>
          <c:showBubbleSize val="0"/>
          <c:showLeaderLines val="1"/>
        </c:dLbls>
        <c:firstSliceAng val="270"/>
        <c:holeSize val="29"/>
      </c:doughnutChart>
    </c:plotArea>
    <c:legend>
      <c:legendPos val="b"/>
      <c:layout>
        <c:manualLayout>
          <c:xMode val="edge"/>
          <c:yMode val="edge"/>
          <c:x val="0.17197138434470516"/>
          <c:y val="0.58196497320513063"/>
          <c:w val="0.66815581289747472"/>
          <c:h val="8.0197188957031471E-2"/>
        </c:manualLayout>
      </c:layout>
      <c:overlay val="0"/>
      <c:txPr>
        <a:bodyPr/>
        <a:lstStyle/>
        <a:p>
          <a:pPr rtl="0">
            <a:defRPr sz="1200">
              <a:solidFill>
                <a:schemeClr val="tx2">
                  <a:lumMod val="25000"/>
                  <a:lumOff val="75000"/>
                </a:schemeClr>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Processing!$G$110</c:f>
              <c:strCache>
                <c:ptCount val="1"/>
                <c:pt idx="0">
                  <c:v>Cursor</c:v>
                </c:pt>
              </c:strCache>
            </c:strRef>
          </c:tx>
          <c:spPr>
            <a:solidFill>
              <a:schemeClr val="tx2">
                <a:lumMod val="25000"/>
                <a:lumOff val="75000"/>
                <a:alpha val="25000"/>
              </a:schemeClr>
            </a:solidFill>
            <a:ln>
              <a:noFill/>
            </a:ln>
            <a:effectLst/>
          </c:spPr>
          <c:invertIfNegative val="0"/>
          <c:val>
            <c:numRef>
              <c:f>Processing!$G$111:$G$123</c:f>
              <c:numCache>
                <c:formatCode>0%</c:formatCode>
                <c:ptCount val="13"/>
                <c:pt idx="0">
                  <c:v>#N/A</c:v>
                </c:pt>
                <c:pt idx="1">
                  <c:v>#N/A</c:v>
                </c:pt>
                <c:pt idx="2">
                  <c:v>#N/A</c:v>
                </c:pt>
                <c:pt idx="3">
                  <c:v>0.4406126178816589</c:v>
                </c:pt>
                <c:pt idx="4">
                  <c:v>#N/A</c:v>
                </c:pt>
                <c:pt idx="5">
                  <c:v>#N/A</c:v>
                </c:pt>
                <c:pt idx="6">
                  <c:v>#N/A</c:v>
                </c:pt>
                <c:pt idx="7">
                  <c:v>#N/A</c:v>
                </c:pt>
                <c:pt idx="8">
                  <c:v>#N/A</c:v>
                </c:pt>
                <c:pt idx="9">
                  <c:v>#N/A</c:v>
                </c:pt>
                <c:pt idx="10">
                  <c:v>#N/A</c:v>
                </c:pt>
                <c:pt idx="11">
                  <c:v>#N/A</c:v>
                </c:pt>
                <c:pt idx="12">
                  <c:v>#N/A</c:v>
                </c:pt>
              </c:numCache>
            </c:numRef>
          </c:val>
          <c:extLst>
            <c:ext xmlns:c16="http://schemas.microsoft.com/office/drawing/2014/chart" uri="{C3380CC4-5D6E-409C-BE32-E72D297353CC}">
              <c16:uniqueId val="{00000000-C6BB-41AD-A6CC-1A92D700AF5A}"/>
            </c:ext>
          </c:extLst>
        </c:ser>
        <c:dLbls>
          <c:showLegendKey val="0"/>
          <c:showVal val="0"/>
          <c:showCatName val="0"/>
          <c:showSerName val="0"/>
          <c:showPercent val="0"/>
          <c:showBubbleSize val="0"/>
        </c:dLbls>
        <c:gapWidth val="80"/>
        <c:axId val="1241963327"/>
        <c:axId val="1241978207"/>
      </c:barChart>
      <c:catAx>
        <c:axId val="1241963327"/>
        <c:scaling>
          <c:orientation val="minMax"/>
        </c:scaling>
        <c:delete val="1"/>
        <c:axPos val="b"/>
        <c:majorTickMark val="out"/>
        <c:minorTickMark val="none"/>
        <c:tickLblPos val="nextTo"/>
        <c:crossAx val="1241978207"/>
        <c:crosses val="autoZero"/>
        <c:auto val="1"/>
        <c:lblAlgn val="ctr"/>
        <c:lblOffset val="100"/>
        <c:noMultiLvlLbl val="0"/>
      </c:catAx>
      <c:valAx>
        <c:axId val="1241978207"/>
        <c:scaling>
          <c:orientation val="minMax"/>
          <c:max val="1"/>
          <c:min val="0"/>
        </c:scaling>
        <c:delete val="1"/>
        <c:axPos val="l"/>
        <c:numFmt formatCode="0%" sourceLinked="1"/>
        <c:majorTickMark val="out"/>
        <c:minorTickMark val="none"/>
        <c:tickLblPos val="nextTo"/>
        <c:crossAx val="124196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23882481565927"/>
          <c:y val="0.20490141690565486"/>
          <c:w val="0.44007792272372043"/>
          <c:h val="0.73346314977596971"/>
        </c:manualLayout>
      </c:layout>
      <c:doughnutChart>
        <c:varyColors val="1"/>
        <c:ser>
          <c:idx val="0"/>
          <c:order val="0"/>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01-8F57-4765-85CA-2724ED931FC6}"/>
              </c:ext>
            </c:extLst>
          </c:dPt>
          <c:dPt>
            <c:idx val="1"/>
            <c:bubble3D val="0"/>
            <c:spPr>
              <a:gradFill>
                <a:gsLst>
                  <a:gs pos="0">
                    <a:srgbClr val="0070B1"/>
                  </a:gs>
                  <a:gs pos="100000">
                    <a:srgbClr val="00B7D2"/>
                  </a:gs>
                </a:gsLst>
                <a:lin ang="0" scaled="0"/>
              </a:gradFill>
              <a:ln w="19050">
                <a:noFill/>
              </a:ln>
              <a:effectLst/>
            </c:spPr>
            <c:extLst>
              <c:ext xmlns:c16="http://schemas.microsoft.com/office/drawing/2014/chart" uri="{C3380CC4-5D6E-409C-BE32-E72D297353CC}">
                <c16:uniqueId val="{00000003-8F57-4765-85CA-2724ED931FC6}"/>
              </c:ext>
            </c:extLst>
          </c:dPt>
          <c:dPt>
            <c:idx val="2"/>
            <c:bubble3D val="0"/>
            <c:spPr>
              <a:gradFill>
                <a:gsLst>
                  <a:gs pos="0">
                    <a:srgbClr val="476BEE"/>
                  </a:gs>
                  <a:gs pos="100000">
                    <a:srgbClr val="3A5CE2"/>
                  </a:gs>
                </a:gsLst>
                <a:lin ang="5400000" scaled="1"/>
              </a:gradFill>
              <a:ln w="19050">
                <a:noFill/>
              </a:ln>
              <a:effectLst/>
            </c:spPr>
            <c:extLst>
              <c:ext xmlns:c16="http://schemas.microsoft.com/office/drawing/2014/chart" uri="{C3380CC4-5D6E-409C-BE32-E72D297353CC}">
                <c16:uniqueId val="{00000005-8F57-4765-85CA-2724ED931FC6}"/>
              </c:ext>
            </c:extLst>
          </c:dPt>
          <c:dPt>
            <c:idx val="3"/>
            <c:bubble3D val="0"/>
            <c:spPr>
              <a:gradFill>
                <a:gsLst>
                  <a:gs pos="0">
                    <a:srgbClr val="34349E"/>
                  </a:gs>
                  <a:gs pos="100000">
                    <a:srgbClr val="212469"/>
                  </a:gs>
                </a:gsLst>
                <a:lin ang="5400000" scaled="1"/>
              </a:gradFill>
              <a:ln w="19050">
                <a:noFill/>
              </a:ln>
              <a:effectLst/>
            </c:spPr>
            <c:extLst>
              <c:ext xmlns:c16="http://schemas.microsoft.com/office/drawing/2014/chart" uri="{C3380CC4-5D6E-409C-BE32-E72D297353CC}">
                <c16:uniqueId val="{00000007-8F57-4765-85CA-2724ED931FC6}"/>
              </c:ext>
            </c:extLst>
          </c:dPt>
          <c:dPt>
            <c:idx val="4"/>
            <c:bubble3D val="0"/>
            <c:spPr>
              <a:gradFill>
                <a:gsLst>
                  <a:gs pos="43000">
                    <a:srgbClr val="8701D9"/>
                  </a:gs>
                  <a:gs pos="100000">
                    <a:srgbClr val="AD27FE"/>
                  </a:gs>
                </a:gsLst>
                <a:path path="circle">
                  <a:fillToRect t="100000" r="100000"/>
                </a:path>
              </a:gradFill>
              <a:ln w="19050">
                <a:noFill/>
              </a:ln>
              <a:effectLst>
                <a:outerShdw blurRad="50800" dist="38100" algn="l" rotWithShape="0">
                  <a:prstClr val="black">
                    <a:alpha val="40000"/>
                  </a:prstClr>
                </a:outerShdw>
              </a:effectLst>
            </c:spPr>
            <c:extLst>
              <c:ext xmlns:c16="http://schemas.microsoft.com/office/drawing/2014/chart" uri="{C3380CC4-5D6E-409C-BE32-E72D297353CC}">
                <c16:uniqueId val="{00000009-8F57-4765-85CA-2724ED931FC6}"/>
              </c:ext>
            </c:extLst>
          </c:dPt>
          <c:dPt>
            <c:idx val="5"/>
            <c:bubble3D val="0"/>
            <c:spPr>
              <a:noFill/>
              <a:ln w="19050">
                <a:noFill/>
              </a:ln>
              <a:effectLst/>
            </c:spPr>
            <c:extLst>
              <c:ext xmlns:c16="http://schemas.microsoft.com/office/drawing/2014/chart" uri="{C3380CC4-5D6E-409C-BE32-E72D297353CC}">
                <c16:uniqueId val="{0000000B-8F57-4765-85CA-2724ED931FC6}"/>
              </c:ext>
            </c:extLst>
          </c:dPt>
          <c:dLbls>
            <c:delete val="1"/>
          </c:dLbls>
          <c:cat>
            <c:strRef>
              <c:f>Processing!$L$23:$L$27</c:f>
              <c:strCache>
                <c:ptCount val="5"/>
                <c:pt idx="0">
                  <c:v>Business</c:v>
                </c:pt>
                <c:pt idx="1">
                  <c:v>Securities</c:v>
                </c:pt>
                <c:pt idx="2">
                  <c:v>Gold</c:v>
                </c:pt>
                <c:pt idx="3">
                  <c:v>Rent</c:v>
                </c:pt>
                <c:pt idx="4">
                  <c:v>Crypto</c:v>
                </c:pt>
              </c:strCache>
            </c:strRef>
          </c:cat>
          <c:val>
            <c:numRef>
              <c:f>Processing!$G$23:$G$28</c:f>
              <c:numCache>
                <c:formatCode>0%</c:formatCode>
                <c:ptCount val="6"/>
                <c:pt idx="0">
                  <c:v>0.30180366410022175</c:v>
                </c:pt>
                <c:pt idx="1">
                  <c:v>0.19746608340270325</c:v>
                </c:pt>
                <c:pt idx="2">
                  <c:v>0.16037010721024028</c:v>
                </c:pt>
                <c:pt idx="3">
                  <c:v>0.15684540077810796</c:v>
                </c:pt>
                <c:pt idx="4">
                  <c:v>0.18351474450872682</c:v>
                </c:pt>
                <c:pt idx="5">
                  <c:v>0.99999999999999989</c:v>
                </c:pt>
              </c:numCache>
            </c:numRef>
          </c:val>
          <c:extLst>
            <c:ext xmlns:c16="http://schemas.microsoft.com/office/drawing/2014/chart" uri="{C3380CC4-5D6E-409C-BE32-E72D297353CC}">
              <c16:uniqueId val="{0000000C-8F57-4765-85CA-2724ED931FC6}"/>
            </c:ext>
          </c:extLst>
        </c:ser>
        <c:ser>
          <c:idx val="1"/>
          <c:order val="1"/>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0E-8F57-4765-85CA-2724ED931FC6}"/>
              </c:ext>
            </c:extLst>
          </c:dPt>
          <c:dPt>
            <c:idx val="1"/>
            <c:bubble3D val="0"/>
            <c:spPr>
              <a:gradFill>
                <a:gsLst>
                  <a:gs pos="0">
                    <a:srgbClr val="0070B1"/>
                  </a:gs>
                  <a:gs pos="100000">
                    <a:srgbClr val="00B7D2"/>
                  </a:gs>
                </a:gsLst>
                <a:lin ang="0" scaled="0"/>
              </a:gradFill>
              <a:ln w="19050">
                <a:noFill/>
              </a:ln>
              <a:effectLst/>
            </c:spPr>
            <c:extLst>
              <c:ext xmlns:c16="http://schemas.microsoft.com/office/drawing/2014/chart" uri="{C3380CC4-5D6E-409C-BE32-E72D297353CC}">
                <c16:uniqueId val="{00000010-8F57-4765-85CA-2724ED931FC6}"/>
              </c:ext>
            </c:extLst>
          </c:dPt>
          <c:dPt>
            <c:idx val="2"/>
            <c:bubble3D val="0"/>
            <c:spPr>
              <a:gradFill>
                <a:gsLst>
                  <a:gs pos="0">
                    <a:srgbClr val="476BEE"/>
                  </a:gs>
                  <a:gs pos="100000">
                    <a:srgbClr val="3A5CE2"/>
                  </a:gs>
                </a:gsLst>
                <a:lin ang="5400000" scaled="1"/>
              </a:gradFill>
              <a:ln w="19050">
                <a:noFill/>
              </a:ln>
              <a:effectLst/>
            </c:spPr>
            <c:extLst>
              <c:ext xmlns:c16="http://schemas.microsoft.com/office/drawing/2014/chart" uri="{C3380CC4-5D6E-409C-BE32-E72D297353CC}">
                <c16:uniqueId val="{00000012-8F57-4765-85CA-2724ED931FC6}"/>
              </c:ext>
            </c:extLst>
          </c:dPt>
          <c:dPt>
            <c:idx val="3"/>
            <c:bubble3D val="0"/>
            <c:spPr>
              <a:gradFill>
                <a:gsLst>
                  <a:gs pos="0">
                    <a:srgbClr val="34349E"/>
                  </a:gs>
                  <a:gs pos="100000">
                    <a:srgbClr val="212469"/>
                  </a:gs>
                </a:gsLst>
                <a:lin ang="5400000" scaled="1"/>
              </a:gradFill>
              <a:ln w="19050">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14-8F57-4765-85CA-2724ED931FC6}"/>
              </c:ext>
            </c:extLst>
          </c:dPt>
          <c:dPt>
            <c:idx val="4"/>
            <c:bubble3D val="0"/>
            <c:spPr>
              <a:noFill/>
              <a:ln w="19050">
                <a:noFill/>
              </a:ln>
              <a:effectLst/>
            </c:spPr>
            <c:extLst>
              <c:ext xmlns:c16="http://schemas.microsoft.com/office/drawing/2014/chart" uri="{C3380CC4-5D6E-409C-BE32-E72D297353CC}">
                <c16:uniqueId val="{00000016-8F57-4765-85CA-2724ED931FC6}"/>
              </c:ext>
            </c:extLst>
          </c:dPt>
          <c:dPt>
            <c:idx val="5"/>
            <c:bubble3D val="0"/>
            <c:spPr>
              <a:noFill/>
              <a:ln w="19050">
                <a:noFill/>
              </a:ln>
              <a:effectLst/>
            </c:spPr>
            <c:extLst>
              <c:ext xmlns:c16="http://schemas.microsoft.com/office/drawing/2014/chart" uri="{C3380CC4-5D6E-409C-BE32-E72D297353CC}">
                <c16:uniqueId val="{00000018-8F57-4765-85CA-2724ED931FC6}"/>
              </c:ext>
            </c:extLst>
          </c:dPt>
          <c:dLbls>
            <c:delete val="1"/>
          </c:dLbls>
          <c:cat>
            <c:strRef>
              <c:f>Processing!$L$23:$L$27</c:f>
              <c:strCache>
                <c:ptCount val="5"/>
                <c:pt idx="0">
                  <c:v>Business</c:v>
                </c:pt>
                <c:pt idx="1">
                  <c:v>Securities</c:v>
                </c:pt>
                <c:pt idx="2">
                  <c:v>Gold</c:v>
                </c:pt>
                <c:pt idx="3">
                  <c:v>Rent</c:v>
                </c:pt>
                <c:pt idx="4">
                  <c:v>Crypto</c:v>
                </c:pt>
              </c:strCache>
            </c:strRef>
          </c:cat>
          <c:val>
            <c:numRef>
              <c:f>Processing!$H$23:$H$28</c:f>
              <c:numCache>
                <c:formatCode>0%</c:formatCode>
                <c:ptCount val="6"/>
                <c:pt idx="0">
                  <c:v>0.30180366410022175</c:v>
                </c:pt>
                <c:pt idx="1">
                  <c:v>0.19746608340270325</c:v>
                </c:pt>
                <c:pt idx="2">
                  <c:v>0.16037010721024028</c:v>
                </c:pt>
                <c:pt idx="3">
                  <c:v>0.15684540077810796</c:v>
                </c:pt>
                <c:pt idx="4">
                  <c:v>0.18351474450872682</c:v>
                </c:pt>
                <c:pt idx="5">
                  <c:v>0.99999999999999989</c:v>
                </c:pt>
              </c:numCache>
            </c:numRef>
          </c:val>
          <c:extLst>
            <c:ext xmlns:c16="http://schemas.microsoft.com/office/drawing/2014/chart" uri="{C3380CC4-5D6E-409C-BE32-E72D297353CC}">
              <c16:uniqueId val="{00000019-8F57-4765-85CA-2724ED931FC6}"/>
            </c:ext>
          </c:extLst>
        </c:ser>
        <c:ser>
          <c:idx val="2"/>
          <c:order val="2"/>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1B-8F57-4765-85CA-2724ED931FC6}"/>
              </c:ext>
            </c:extLst>
          </c:dPt>
          <c:dPt>
            <c:idx val="1"/>
            <c:bubble3D val="0"/>
            <c:spPr>
              <a:gradFill>
                <a:gsLst>
                  <a:gs pos="0">
                    <a:srgbClr val="0070B1"/>
                  </a:gs>
                  <a:gs pos="100000">
                    <a:srgbClr val="00B7D2"/>
                  </a:gs>
                </a:gsLst>
                <a:lin ang="0" scaled="0"/>
              </a:gradFill>
              <a:ln w="19050">
                <a:noFill/>
              </a:ln>
              <a:effectLst/>
            </c:spPr>
            <c:extLst>
              <c:ext xmlns:c16="http://schemas.microsoft.com/office/drawing/2014/chart" uri="{C3380CC4-5D6E-409C-BE32-E72D297353CC}">
                <c16:uniqueId val="{0000001D-8F57-4765-85CA-2724ED931FC6}"/>
              </c:ext>
            </c:extLst>
          </c:dPt>
          <c:dPt>
            <c:idx val="2"/>
            <c:bubble3D val="0"/>
            <c:spPr>
              <a:gradFill>
                <a:gsLst>
                  <a:gs pos="0">
                    <a:srgbClr val="476BEE"/>
                  </a:gs>
                  <a:gs pos="100000">
                    <a:srgbClr val="3A5CE2"/>
                  </a:gs>
                </a:gsLst>
                <a:lin ang="5400000" scaled="1"/>
              </a:gradFill>
              <a:ln w="19050">
                <a:noFill/>
              </a:ln>
              <a:effectLst>
                <a:outerShdw blurRad="50800" dist="38100" dir="16200000" rotWithShape="0">
                  <a:prstClr val="black">
                    <a:alpha val="40000"/>
                  </a:prstClr>
                </a:outerShdw>
              </a:effectLst>
            </c:spPr>
            <c:extLst>
              <c:ext xmlns:c16="http://schemas.microsoft.com/office/drawing/2014/chart" uri="{C3380CC4-5D6E-409C-BE32-E72D297353CC}">
                <c16:uniqueId val="{0000001F-8F57-4765-85CA-2724ED931FC6}"/>
              </c:ext>
            </c:extLst>
          </c:dPt>
          <c:dPt>
            <c:idx val="3"/>
            <c:bubble3D val="0"/>
            <c:spPr>
              <a:noFill/>
              <a:ln w="19050">
                <a:noFill/>
              </a:ln>
              <a:effectLst/>
            </c:spPr>
            <c:extLst>
              <c:ext xmlns:c16="http://schemas.microsoft.com/office/drawing/2014/chart" uri="{C3380CC4-5D6E-409C-BE32-E72D297353CC}">
                <c16:uniqueId val="{00000021-8F57-4765-85CA-2724ED931FC6}"/>
              </c:ext>
            </c:extLst>
          </c:dPt>
          <c:dPt>
            <c:idx val="4"/>
            <c:bubble3D val="0"/>
            <c:spPr>
              <a:noFill/>
              <a:ln w="19050">
                <a:noFill/>
              </a:ln>
              <a:effectLst/>
            </c:spPr>
            <c:extLst>
              <c:ext xmlns:c16="http://schemas.microsoft.com/office/drawing/2014/chart" uri="{C3380CC4-5D6E-409C-BE32-E72D297353CC}">
                <c16:uniqueId val="{00000023-8F57-4765-85CA-2724ED931FC6}"/>
              </c:ext>
            </c:extLst>
          </c:dPt>
          <c:dPt>
            <c:idx val="5"/>
            <c:bubble3D val="0"/>
            <c:spPr>
              <a:noFill/>
              <a:ln w="19050">
                <a:noFill/>
              </a:ln>
              <a:effectLst/>
            </c:spPr>
            <c:extLst>
              <c:ext xmlns:c16="http://schemas.microsoft.com/office/drawing/2014/chart" uri="{C3380CC4-5D6E-409C-BE32-E72D297353CC}">
                <c16:uniqueId val="{00000025-8F57-4765-85CA-2724ED931FC6}"/>
              </c:ext>
            </c:extLst>
          </c:dPt>
          <c:dLbls>
            <c:delete val="1"/>
          </c:dLbls>
          <c:cat>
            <c:strRef>
              <c:f>Processing!$L$23:$L$27</c:f>
              <c:strCache>
                <c:ptCount val="5"/>
                <c:pt idx="0">
                  <c:v>Business</c:v>
                </c:pt>
                <c:pt idx="1">
                  <c:v>Securities</c:v>
                </c:pt>
                <c:pt idx="2">
                  <c:v>Gold</c:v>
                </c:pt>
                <c:pt idx="3">
                  <c:v>Rent</c:v>
                </c:pt>
                <c:pt idx="4">
                  <c:v>Crypto</c:v>
                </c:pt>
              </c:strCache>
            </c:strRef>
          </c:cat>
          <c:val>
            <c:numRef>
              <c:f>Processing!$I$23:$I$28</c:f>
              <c:numCache>
                <c:formatCode>0%</c:formatCode>
                <c:ptCount val="6"/>
                <c:pt idx="0">
                  <c:v>0.30180366410022175</c:v>
                </c:pt>
                <c:pt idx="1">
                  <c:v>0.19746608340270325</c:v>
                </c:pt>
                <c:pt idx="2">
                  <c:v>0.16037010721024028</c:v>
                </c:pt>
                <c:pt idx="3">
                  <c:v>0.15684540077810796</c:v>
                </c:pt>
                <c:pt idx="4">
                  <c:v>0.18351474450872682</c:v>
                </c:pt>
                <c:pt idx="5">
                  <c:v>0.99999999999999989</c:v>
                </c:pt>
              </c:numCache>
            </c:numRef>
          </c:val>
          <c:extLst>
            <c:ext xmlns:c16="http://schemas.microsoft.com/office/drawing/2014/chart" uri="{C3380CC4-5D6E-409C-BE32-E72D297353CC}">
              <c16:uniqueId val="{00000026-8F57-4765-85CA-2724ED931FC6}"/>
            </c:ext>
          </c:extLst>
        </c:ser>
        <c:ser>
          <c:idx val="3"/>
          <c:order val="3"/>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28-8F57-4765-85CA-2724ED931FC6}"/>
              </c:ext>
            </c:extLst>
          </c:dPt>
          <c:dPt>
            <c:idx val="1"/>
            <c:bubble3D val="0"/>
            <c:spPr>
              <a:gradFill>
                <a:gsLst>
                  <a:gs pos="0">
                    <a:srgbClr val="0070B1"/>
                  </a:gs>
                  <a:gs pos="100000">
                    <a:srgbClr val="00B7D2"/>
                  </a:gs>
                </a:gsLst>
                <a:lin ang="0" scaled="0"/>
              </a:gradFill>
              <a:ln w="19050">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2A-8F57-4765-85CA-2724ED931FC6}"/>
              </c:ext>
            </c:extLst>
          </c:dPt>
          <c:dPt>
            <c:idx val="2"/>
            <c:bubble3D val="0"/>
            <c:spPr>
              <a:noFill/>
              <a:ln w="19050">
                <a:noFill/>
              </a:ln>
              <a:effectLst/>
            </c:spPr>
            <c:extLst>
              <c:ext xmlns:c16="http://schemas.microsoft.com/office/drawing/2014/chart" uri="{C3380CC4-5D6E-409C-BE32-E72D297353CC}">
                <c16:uniqueId val="{0000002C-8F57-4765-85CA-2724ED931FC6}"/>
              </c:ext>
            </c:extLst>
          </c:dPt>
          <c:dPt>
            <c:idx val="3"/>
            <c:bubble3D val="0"/>
            <c:spPr>
              <a:noFill/>
              <a:ln w="19050">
                <a:noFill/>
              </a:ln>
              <a:effectLst/>
            </c:spPr>
            <c:extLst>
              <c:ext xmlns:c16="http://schemas.microsoft.com/office/drawing/2014/chart" uri="{C3380CC4-5D6E-409C-BE32-E72D297353CC}">
                <c16:uniqueId val="{0000002E-8F57-4765-85CA-2724ED931FC6}"/>
              </c:ext>
            </c:extLst>
          </c:dPt>
          <c:dPt>
            <c:idx val="4"/>
            <c:bubble3D val="0"/>
            <c:spPr>
              <a:noFill/>
              <a:ln w="19050">
                <a:noFill/>
              </a:ln>
              <a:effectLst/>
            </c:spPr>
            <c:extLst>
              <c:ext xmlns:c16="http://schemas.microsoft.com/office/drawing/2014/chart" uri="{C3380CC4-5D6E-409C-BE32-E72D297353CC}">
                <c16:uniqueId val="{00000030-8F57-4765-85CA-2724ED931FC6}"/>
              </c:ext>
            </c:extLst>
          </c:dPt>
          <c:dPt>
            <c:idx val="5"/>
            <c:bubble3D val="0"/>
            <c:spPr>
              <a:noFill/>
              <a:ln w="19050">
                <a:noFill/>
              </a:ln>
              <a:effectLst/>
            </c:spPr>
            <c:extLst>
              <c:ext xmlns:c16="http://schemas.microsoft.com/office/drawing/2014/chart" uri="{C3380CC4-5D6E-409C-BE32-E72D297353CC}">
                <c16:uniqueId val="{00000032-8F57-4765-85CA-2724ED931FC6}"/>
              </c:ext>
            </c:extLst>
          </c:dPt>
          <c:dLbls>
            <c:delete val="1"/>
          </c:dLbls>
          <c:cat>
            <c:strRef>
              <c:f>Processing!$L$23:$L$27</c:f>
              <c:strCache>
                <c:ptCount val="5"/>
                <c:pt idx="0">
                  <c:v>Business</c:v>
                </c:pt>
                <c:pt idx="1">
                  <c:v>Securities</c:v>
                </c:pt>
                <c:pt idx="2">
                  <c:v>Gold</c:v>
                </c:pt>
                <c:pt idx="3">
                  <c:v>Rent</c:v>
                </c:pt>
                <c:pt idx="4">
                  <c:v>Crypto</c:v>
                </c:pt>
              </c:strCache>
            </c:strRef>
          </c:cat>
          <c:val>
            <c:numRef>
              <c:f>Processing!$J$23:$J$28</c:f>
              <c:numCache>
                <c:formatCode>0%</c:formatCode>
                <c:ptCount val="6"/>
                <c:pt idx="0">
                  <c:v>0.30180366410022175</c:v>
                </c:pt>
                <c:pt idx="1">
                  <c:v>0.19746608340270325</c:v>
                </c:pt>
                <c:pt idx="2">
                  <c:v>0.16037010721024028</c:v>
                </c:pt>
                <c:pt idx="3">
                  <c:v>0.15684540077810796</c:v>
                </c:pt>
                <c:pt idx="4">
                  <c:v>0.18351474450872682</c:v>
                </c:pt>
                <c:pt idx="5">
                  <c:v>0.99999999999999989</c:v>
                </c:pt>
              </c:numCache>
            </c:numRef>
          </c:val>
          <c:extLst>
            <c:ext xmlns:c16="http://schemas.microsoft.com/office/drawing/2014/chart" uri="{C3380CC4-5D6E-409C-BE32-E72D297353CC}">
              <c16:uniqueId val="{00000033-8F57-4765-85CA-2724ED931FC6}"/>
            </c:ext>
          </c:extLst>
        </c:ser>
        <c:ser>
          <c:idx val="4"/>
          <c:order val="4"/>
          <c:spPr>
            <a:ln>
              <a:noFill/>
            </a:ln>
          </c:spPr>
          <c:dPt>
            <c:idx val="0"/>
            <c:bubble3D val="0"/>
            <c:spPr>
              <a:gradFill>
                <a:gsLst>
                  <a:gs pos="0">
                    <a:srgbClr val="8D76FC"/>
                  </a:gs>
                  <a:gs pos="100000">
                    <a:srgbClr val="3647E3"/>
                  </a:gs>
                </a:gsLst>
                <a:lin ang="5400000" scaled="1"/>
              </a:gra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35-8F57-4765-85CA-2724ED931FC6}"/>
              </c:ext>
            </c:extLst>
          </c:dPt>
          <c:dPt>
            <c:idx val="1"/>
            <c:bubble3D val="0"/>
            <c:spPr>
              <a:noFill/>
              <a:ln w="19050">
                <a:noFill/>
              </a:ln>
              <a:effectLst/>
            </c:spPr>
            <c:extLst>
              <c:ext xmlns:c16="http://schemas.microsoft.com/office/drawing/2014/chart" uri="{C3380CC4-5D6E-409C-BE32-E72D297353CC}">
                <c16:uniqueId val="{00000037-8F57-4765-85CA-2724ED931FC6}"/>
              </c:ext>
            </c:extLst>
          </c:dPt>
          <c:dPt>
            <c:idx val="2"/>
            <c:bubble3D val="0"/>
            <c:spPr>
              <a:noFill/>
              <a:ln w="19050">
                <a:noFill/>
              </a:ln>
              <a:effectLst/>
            </c:spPr>
            <c:extLst>
              <c:ext xmlns:c16="http://schemas.microsoft.com/office/drawing/2014/chart" uri="{C3380CC4-5D6E-409C-BE32-E72D297353CC}">
                <c16:uniqueId val="{00000039-8F57-4765-85CA-2724ED931FC6}"/>
              </c:ext>
            </c:extLst>
          </c:dPt>
          <c:dPt>
            <c:idx val="3"/>
            <c:bubble3D val="0"/>
            <c:spPr>
              <a:noFill/>
              <a:ln w="19050">
                <a:noFill/>
              </a:ln>
              <a:effectLst/>
            </c:spPr>
            <c:extLst>
              <c:ext xmlns:c16="http://schemas.microsoft.com/office/drawing/2014/chart" uri="{C3380CC4-5D6E-409C-BE32-E72D297353CC}">
                <c16:uniqueId val="{0000003B-8F57-4765-85CA-2724ED931FC6}"/>
              </c:ext>
            </c:extLst>
          </c:dPt>
          <c:dPt>
            <c:idx val="4"/>
            <c:bubble3D val="0"/>
            <c:spPr>
              <a:noFill/>
              <a:ln w="19050">
                <a:noFill/>
              </a:ln>
              <a:effectLst/>
            </c:spPr>
            <c:extLst>
              <c:ext xmlns:c16="http://schemas.microsoft.com/office/drawing/2014/chart" uri="{C3380CC4-5D6E-409C-BE32-E72D297353CC}">
                <c16:uniqueId val="{0000003D-8F57-4765-85CA-2724ED931FC6}"/>
              </c:ext>
            </c:extLst>
          </c:dPt>
          <c:dPt>
            <c:idx val="5"/>
            <c:bubble3D val="0"/>
            <c:spPr>
              <a:noFill/>
              <a:ln w="19050">
                <a:noFill/>
              </a:ln>
              <a:effectLst/>
            </c:spPr>
            <c:extLst>
              <c:ext xmlns:c16="http://schemas.microsoft.com/office/drawing/2014/chart" uri="{C3380CC4-5D6E-409C-BE32-E72D297353CC}">
                <c16:uniqueId val="{0000003F-8F57-4765-85CA-2724ED931FC6}"/>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4.2473712887176648E-2"/>
                      <c:h val="3.5923805902358101E-2"/>
                    </c:manualLayout>
                  </c15:layout>
                </c:ext>
                <c:ext xmlns:c16="http://schemas.microsoft.com/office/drawing/2014/chart" uri="{C3380CC4-5D6E-409C-BE32-E72D297353CC}">
                  <c16:uniqueId val="{00000035-8F57-4765-85CA-2724ED931FC6}"/>
                </c:ext>
              </c:extLst>
            </c:dLbl>
            <c:dLbl>
              <c:idx val="1"/>
              <c:showLegendKey val="0"/>
              <c:showVal val="1"/>
              <c:showCatName val="0"/>
              <c:showSerName val="0"/>
              <c:showPercent val="0"/>
              <c:showBubbleSize val="0"/>
              <c:extLst>
                <c:ext xmlns:c15="http://schemas.microsoft.com/office/drawing/2012/chart" uri="{CE6537A1-D6FC-4f65-9D91-7224C49458BB}">
                  <c15:layout>
                    <c:manualLayout>
                      <c:w val="4.2473712887176648E-2"/>
                      <c:h val="3.5923805902358101E-2"/>
                    </c:manualLayout>
                  </c15:layout>
                </c:ext>
                <c:ext xmlns:c16="http://schemas.microsoft.com/office/drawing/2014/chart" uri="{C3380CC4-5D6E-409C-BE32-E72D297353CC}">
                  <c16:uniqueId val="{00000037-8F57-4765-85CA-2724ED931FC6}"/>
                </c:ext>
              </c:extLst>
            </c:dLbl>
            <c:dLbl>
              <c:idx val="2"/>
              <c:showLegendKey val="0"/>
              <c:showVal val="1"/>
              <c:showCatName val="0"/>
              <c:showSerName val="0"/>
              <c:showPercent val="0"/>
              <c:showBubbleSize val="0"/>
              <c:extLst>
                <c:ext xmlns:c15="http://schemas.microsoft.com/office/drawing/2012/chart" uri="{CE6537A1-D6FC-4f65-9D91-7224C49458BB}">
                  <c15:layout>
                    <c:manualLayout>
                      <c:w val="4.2473712887176648E-2"/>
                      <c:h val="3.5923805902358101E-2"/>
                    </c:manualLayout>
                  </c15:layout>
                </c:ext>
                <c:ext xmlns:c16="http://schemas.microsoft.com/office/drawing/2014/chart" uri="{C3380CC4-5D6E-409C-BE32-E72D297353CC}">
                  <c16:uniqueId val="{00000039-8F57-4765-85CA-2724ED931FC6}"/>
                </c:ext>
              </c:extLst>
            </c:dLbl>
            <c:dLbl>
              <c:idx val="3"/>
              <c:showLegendKey val="0"/>
              <c:showVal val="1"/>
              <c:showCatName val="0"/>
              <c:showSerName val="0"/>
              <c:showPercent val="0"/>
              <c:showBubbleSize val="0"/>
              <c:extLst>
                <c:ext xmlns:c15="http://schemas.microsoft.com/office/drawing/2012/chart" uri="{CE6537A1-D6FC-4f65-9D91-7224C49458BB}">
                  <c15:layout>
                    <c:manualLayout>
                      <c:w val="4.2473712887176648E-2"/>
                      <c:h val="3.5923805902358101E-2"/>
                    </c:manualLayout>
                  </c15:layout>
                </c:ext>
                <c:ext xmlns:c16="http://schemas.microsoft.com/office/drawing/2014/chart" uri="{C3380CC4-5D6E-409C-BE32-E72D297353CC}">
                  <c16:uniqueId val="{0000003B-8F57-4765-85CA-2724ED931FC6}"/>
                </c:ext>
              </c:extLst>
            </c:dLbl>
            <c:dLbl>
              <c:idx val="4"/>
              <c:showLegendKey val="0"/>
              <c:showVal val="1"/>
              <c:showCatName val="0"/>
              <c:showSerName val="0"/>
              <c:showPercent val="0"/>
              <c:showBubbleSize val="0"/>
              <c:extLst>
                <c:ext xmlns:c15="http://schemas.microsoft.com/office/drawing/2012/chart" uri="{CE6537A1-D6FC-4f65-9D91-7224C49458BB}">
                  <c15:layout>
                    <c:manualLayout>
                      <c:w val="4.2473712887176648E-2"/>
                      <c:h val="3.5923805902358101E-2"/>
                    </c:manualLayout>
                  </c15:layout>
                </c:ext>
                <c:ext xmlns:c16="http://schemas.microsoft.com/office/drawing/2014/chart" uri="{C3380CC4-5D6E-409C-BE32-E72D297353CC}">
                  <c16:uniqueId val="{0000003D-8F57-4765-85CA-2724ED931FC6}"/>
                </c:ext>
              </c:extLst>
            </c:dLbl>
            <c:dLbl>
              <c:idx val="5"/>
              <c:delete val="1"/>
              <c:extLst>
                <c:ext xmlns:c15="http://schemas.microsoft.com/office/drawing/2012/chart" uri="{CE6537A1-D6FC-4f65-9D91-7224C49458BB}"/>
                <c:ext xmlns:c16="http://schemas.microsoft.com/office/drawing/2014/chart" uri="{C3380CC4-5D6E-409C-BE32-E72D297353CC}">
                  <c16:uniqueId val="{0000003F-8F57-4765-85CA-2724ED931FC6}"/>
                </c:ext>
              </c:extLst>
            </c:dLbl>
            <c:spPr>
              <a:solidFill>
                <a:schemeClr val="tx2">
                  <a:lumMod val="25000"/>
                  <a:lumOff val="75000"/>
                </a:schemeClr>
              </a:solidFill>
              <a:ln>
                <a:noFill/>
              </a:ln>
              <a:effectLst>
                <a:outerShdw blurRad="50800" dist="38100" dir="8100000" algn="tr" rotWithShape="0">
                  <a:prstClr val="black">
                    <a:alpha val="40000"/>
                  </a:prstClr>
                </a:outerShdw>
              </a:effectLst>
            </c:spPr>
            <c:showLegendKey val="0"/>
            <c:showVal val="1"/>
            <c:showCatName val="0"/>
            <c:showSerName val="0"/>
            <c:showPercent val="0"/>
            <c:showBubbleSize val="0"/>
            <c:showLeaderLines val="1"/>
            <c:extLst>
              <c:ext xmlns:c15="http://schemas.microsoft.com/office/drawing/2012/chart" uri="{CE6537A1-D6FC-4f65-9D91-7224C49458BB}">
                <c15:spPr xmlns:c15="http://schemas.microsoft.com/office/drawing/2012/chart">
                  <a:prstGeom prst="roundRect">
                    <a:avLst/>
                  </a:prstGeom>
                </c15:spPr>
              </c:ext>
            </c:extLst>
          </c:dLbls>
          <c:cat>
            <c:strRef>
              <c:f>Processing!$L$23:$L$27</c:f>
              <c:strCache>
                <c:ptCount val="5"/>
                <c:pt idx="0">
                  <c:v>Business</c:v>
                </c:pt>
                <c:pt idx="1">
                  <c:v>Securities</c:v>
                </c:pt>
                <c:pt idx="2">
                  <c:v>Gold</c:v>
                </c:pt>
                <c:pt idx="3">
                  <c:v>Rent</c:v>
                </c:pt>
                <c:pt idx="4">
                  <c:v>Crypto</c:v>
                </c:pt>
              </c:strCache>
            </c:strRef>
          </c:cat>
          <c:val>
            <c:numRef>
              <c:f>Processing!$K$23:$K$28</c:f>
              <c:numCache>
                <c:formatCode>0%</c:formatCode>
                <c:ptCount val="6"/>
                <c:pt idx="0">
                  <c:v>0.30180366410022175</c:v>
                </c:pt>
                <c:pt idx="1">
                  <c:v>0.19746608340270325</c:v>
                </c:pt>
                <c:pt idx="2">
                  <c:v>0.16037010721024028</c:v>
                </c:pt>
                <c:pt idx="3">
                  <c:v>0.15684540077810796</c:v>
                </c:pt>
                <c:pt idx="4">
                  <c:v>0.18351474450872682</c:v>
                </c:pt>
                <c:pt idx="5">
                  <c:v>0.99999999999999989</c:v>
                </c:pt>
              </c:numCache>
            </c:numRef>
          </c:val>
          <c:extLst>
            <c:ext xmlns:c16="http://schemas.microsoft.com/office/drawing/2014/chart" uri="{C3380CC4-5D6E-409C-BE32-E72D297353CC}">
              <c16:uniqueId val="{00000040-8F57-4765-85CA-2724ED931FC6}"/>
            </c:ext>
          </c:extLst>
        </c:ser>
        <c:dLbls>
          <c:showLegendKey val="0"/>
          <c:showVal val="1"/>
          <c:showCatName val="0"/>
          <c:showSerName val="0"/>
          <c:showPercent val="0"/>
          <c:showBubbleSize val="0"/>
          <c:showLeaderLines val="1"/>
        </c:dLbls>
        <c:firstSliceAng val="270"/>
        <c:holeSize val="29"/>
      </c:doughnutChart>
    </c:plotArea>
    <c:legend>
      <c:legendPos val="b"/>
      <c:layout>
        <c:manualLayout>
          <c:xMode val="edge"/>
          <c:yMode val="edge"/>
          <c:x val="0.17197138434470516"/>
          <c:y val="0.58196497320513063"/>
          <c:w val="0.66815581289747472"/>
          <c:h val="8.0197188957031471E-2"/>
        </c:manualLayout>
      </c:layout>
      <c:overlay val="0"/>
      <c:txPr>
        <a:bodyPr/>
        <a:lstStyle/>
        <a:p>
          <a:pPr rtl="0">
            <a:defRPr sz="1200">
              <a:solidFill>
                <a:srgbClr val="455177"/>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18133782443747"/>
          <c:y val="0.24851747975452654"/>
          <c:w val="0.78481332661566705"/>
          <c:h val="0.6707739410645539"/>
        </c:manualLayout>
      </c:layout>
      <c:scatterChart>
        <c:scatterStyle val="lineMarker"/>
        <c:varyColors val="0"/>
        <c:ser>
          <c:idx val="0"/>
          <c:order val="0"/>
          <c:tx>
            <c:v>Mortgage</c:v>
          </c:tx>
          <c:spPr>
            <a:ln w="38100">
              <a:noFill/>
            </a:ln>
            <a:effectLst>
              <a:outerShdw blurRad="50800" dist="38100" dir="8100000" algn="tr" rotWithShape="0">
                <a:prstClr val="black">
                  <a:alpha val="40000"/>
                </a:prstClr>
              </a:outerShdw>
            </a:effectLst>
          </c:spPr>
          <c:marker>
            <c:symbol val="circle"/>
            <c:size val="50"/>
            <c:spPr>
              <a:solidFill>
                <a:srgbClr val="43ADA9">
                  <a:alpha val="30000"/>
                </a:srgbClr>
              </a:solidFill>
              <a:ln w="9525">
                <a:solidFill>
                  <a:srgbClr val="43ADA9"/>
                </a:solidFill>
              </a:ln>
              <a:effectLst>
                <a:outerShdw blurRad="50800" dist="38100" dir="8100000" algn="tr" rotWithShape="0">
                  <a:prstClr val="black">
                    <a:alpha val="40000"/>
                  </a:prstClr>
                </a:outerShdw>
              </a:effectLst>
            </c:spPr>
          </c:marker>
          <c:dPt>
            <c:idx val="0"/>
            <c:marker>
              <c:spPr>
                <a:solidFill>
                  <a:srgbClr val="8D76FC">
                    <a:alpha val="30000"/>
                  </a:srgbClr>
                </a:solidFill>
                <a:ln w="9525">
                  <a:solidFill>
                    <a:srgbClr val="8D76FC"/>
                  </a:solidFill>
                </a:ln>
                <a:effectLst>
                  <a:outerShdw blurRad="50800" dist="38100" dir="8100000" algn="tr" rotWithShape="0">
                    <a:prstClr val="black">
                      <a:alpha val="40000"/>
                    </a:prstClr>
                  </a:outerShdw>
                </a:effectLst>
              </c:spPr>
            </c:marker>
            <c:bubble3D val="0"/>
            <c:extLst>
              <c:ext xmlns:c16="http://schemas.microsoft.com/office/drawing/2014/chart" uri="{C3380CC4-5D6E-409C-BE32-E72D297353CC}">
                <c16:uniqueId val="{00000000-E613-418E-916B-C399124153EC}"/>
              </c:ext>
            </c:extLst>
          </c:dPt>
          <c:xVal>
            <c:numRef>
              <c:f>Processing!$N$18</c:f>
              <c:numCache>
                <c:formatCode>0%</c:formatCode>
                <c:ptCount val="1"/>
                <c:pt idx="0">
                  <c:v>0.03</c:v>
                </c:pt>
              </c:numCache>
            </c:numRef>
          </c:xVal>
          <c:yVal>
            <c:numRef>
              <c:f>Processing!$O$18</c:f>
              <c:numCache>
                <c:formatCode>_-[$$-409]* #,##0_ ;_-[$$-409]* \-#,##0\ ;_-[$$-409]* "-"??_ ;_-@_ </c:formatCode>
                <c:ptCount val="1"/>
                <c:pt idx="0">
                  <c:v>37633.333333333336</c:v>
                </c:pt>
              </c:numCache>
            </c:numRef>
          </c:yVal>
          <c:smooth val="0"/>
          <c:extLst>
            <c:ext xmlns:c16="http://schemas.microsoft.com/office/drawing/2014/chart" uri="{C3380CC4-5D6E-409C-BE32-E72D297353CC}">
              <c16:uniqueId val="{00000001-E613-418E-916B-C399124153EC}"/>
            </c:ext>
          </c:extLst>
        </c:ser>
        <c:ser>
          <c:idx val="1"/>
          <c:order val="1"/>
          <c:tx>
            <c:strRef>
              <c:f>Processing!$M$19</c:f>
              <c:strCache>
                <c:ptCount val="1"/>
                <c:pt idx="0">
                  <c:v>Credit Card</c:v>
                </c:pt>
              </c:strCache>
            </c:strRef>
          </c:tx>
          <c:spPr>
            <a:ln w="25400" cap="rnd">
              <a:noFill/>
              <a:round/>
            </a:ln>
            <a:effectLst>
              <a:outerShdw blurRad="50800" dist="38100" dir="8100000" algn="tr" rotWithShape="0">
                <a:prstClr val="black">
                  <a:alpha val="40000"/>
                </a:prstClr>
              </a:outerShdw>
            </a:effectLst>
          </c:spPr>
          <c:marker>
            <c:symbol val="circle"/>
            <c:size val="40"/>
            <c:spPr>
              <a:solidFill>
                <a:srgbClr val="00B7D2">
                  <a:alpha val="30000"/>
                </a:srgbClr>
              </a:solidFill>
              <a:ln w="9525">
                <a:solidFill>
                  <a:srgbClr val="00B7D2"/>
                </a:solidFill>
              </a:ln>
              <a:effectLst>
                <a:outerShdw blurRad="50800" dist="38100" dir="8100000" algn="tr" rotWithShape="0">
                  <a:prstClr val="black">
                    <a:alpha val="40000"/>
                  </a:prstClr>
                </a:outerShdw>
              </a:effectLst>
            </c:spPr>
          </c:marker>
          <c:xVal>
            <c:numRef>
              <c:f>Processing!$N$19</c:f>
              <c:numCache>
                <c:formatCode>0%</c:formatCode>
                <c:ptCount val="1"/>
                <c:pt idx="0">
                  <c:v>9.5000000000000001E-2</c:v>
                </c:pt>
              </c:numCache>
            </c:numRef>
          </c:xVal>
          <c:yVal>
            <c:numRef>
              <c:f>Processing!$O$19</c:f>
              <c:numCache>
                <c:formatCode>_-[$$-409]* #,##0_ ;_-[$$-409]* \-#,##0\ ;_-[$$-409]* "-"??_ ;_-@_ </c:formatCode>
                <c:ptCount val="1"/>
                <c:pt idx="0">
                  <c:v>21284.6</c:v>
                </c:pt>
              </c:numCache>
            </c:numRef>
          </c:yVal>
          <c:smooth val="0"/>
          <c:extLst>
            <c:ext xmlns:c16="http://schemas.microsoft.com/office/drawing/2014/chart" uri="{C3380CC4-5D6E-409C-BE32-E72D297353CC}">
              <c16:uniqueId val="{00000002-E613-418E-916B-C399124153EC}"/>
            </c:ext>
          </c:extLst>
        </c:ser>
        <c:ser>
          <c:idx val="2"/>
          <c:order val="2"/>
          <c:tx>
            <c:strRef>
              <c:f>Processing!$M$20</c:f>
              <c:strCache>
                <c:ptCount val="1"/>
                <c:pt idx="0">
                  <c:v>Car Leasing</c:v>
                </c:pt>
              </c:strCache>
            </c:strRef>
          </c:tx>
          <c:spPr>
            <a:ln w="25400" cap="rnd">
              <a:noFill/>
              <a:round/>
            </a:ln>
            <a:effectLst>
              <a:outerShdw blurRad="50800" dist="38100" dir="8100000" algn="tr" rotWithShape="0">
                <a:prstClr val="black">
                  <a:alpha val="40000"/>
                </a:prstClr>
              </a:outerShdw>
            </a:effectLst>
          </c:spPr>
          <c:marker>
            <c:symbol val="circle"/>
            <c:size val="33"/>
            <c:spPr>
              <a:solidFill>
                <a:srgbClr val="AD27FE">
                  <a:alpha val="30000"/>
                </a:srgbClr>
              </a:solidFill>
              <a:ln w="9525">
                <a:solidFill>
                  <a:srgbClr val="AD27FE"/>
                </a:solidFill>
              </a:ln>
              <a:effectLst>
                <a:outerShdw blurRad="50800" dist="38100" dir="8100000" algn="tr" rotWithShape="0">
                  <a:prstClr val="black">
                    <a:alpha val="40000"/>
                  </a:prstClr>
                </a:outerShdw>
              </a:effectLst>
            </c:spPr>
          </c:marker>
          <c:xVal>
            <c:numRef>
              <c:f>Processing!$N$20</c:f>
              <c:numCache>
                <c:formatCode>0%</c:formatCode>
                <c:ptCount val="1"/>
                <c:pt idx="0">
                  <c:v>0.05</c:v>
                </c:pt>
              </c:numCache>
            </c:numRef>
          </c:xVal>
          <c:yVal>
            <c:numRef>
              <c:f>Processing!$O$20</c:f>
              <c:numCache>
                <c:formatCode>_-[$$-409]* #,##0_ ;_-[$$-409]* \-#,##0\ ;_-[$$-409]* "-"??_ ;_-@_ </c:formatCode>
                <c:ptCount val="1"/>
                <c:pt idx="0">
                  <c:v>14791.666666666666</c:v>
                </c:pt>
              </c:numCache>
            </c:numRef>
          </c:yVal>
          <c:smooth val="0"/>
          <c:extLst>
            <c:ext xmlns:c16="http://schemas.microsoft.com/office/drawing/2014/chart" uri="{C3380CC4-5D6E-409C-BE32-E72D297353CC}">
              <c16:uniqueId val="{00000003-E613-418E-916B-C399124153EC}"/>
            </c:ext>
          </c:extLst>
        </c:ser>
        <c:ser>
          <c:idx val="6"/>
          <c:order val="3"/>
          <c:tx>
            <c:strRef>
              <c:f>Processing!$M$21</c:f>
              <c:strCache>
                <c:ptCount val="1"/>
                <c:pt idx="0">
                  <c:v>Consumer Credit</c:v>
                </c:pt>
              </c:strCache>
            </c:strRef>
          </c:tx>
          <c:spPr>
            <a:ln w="25400" cap="rnd">
              <a:noFill/>
              <a:round/>
            </a:ln>
            <a:effectLst>
              <a:outerShdw blurRad="50800" dist="38100" dir="8100000" algn="tr" rotWithShape="0">
                <a:prstClr val="black">
                  <a:alpha val="40000"/>
                </a:prstClr>
              </a:outerShdw>
            </a:effectLst>
          </c:spPr>
          <c:marker>
            <c:symbol val="circle"/>
            <c:size val="25"/>
            <c:spPr>
              <a:solidFill>
                <a:srgbClr val="476BEE">
                  <a:alpha val="30000"/>
                </a:srgbClr>
              </a:solidFill>
              <a:ln w="9525">
                <a:solidFill>
                  <a:srgbClr val="476BEE">
                    <a:alpha val="94000"/>
                  </a:srgbClr>
                </a:solidFill>
              </a:ln>
              <a:effectLst>
                <a:outerShdw blurRad="50800" dist="38100" dir="8100000" algn="tr" rotWithShape="0">
                  <a:prstClr val="black">
                    <a:alpha val="40000"/>
                  </a:prstClr>
                </a:outerShdw>
              </a:effectLst>
            </c:spPr>
          </c:marker>
          <c:xVal>
            <c:numRef>
              <c:f>Processing!$N$21</c:f>
              <c:numCache>
                <c:formatCode>0%</c:formatCode>
                <c:ptCount val="1"/>
                <c:pt idx="0">
                  <c:v>7.0000000000000007E-2</c:v>
                </c:pt>
              </c:numCache>
            </c:numRef>
          </c:xVal>
          <c:yVal>
            <c:numRef>
              <c:f>Processing!$O$21</c:f>
              <c:numCache>
                <c:formatCode>_-[$$-409]* #,##0_ ;_-[$$-409]* \-#,##0\ ;_-[$$-409]* "-"??_ ;_-@_ </c:formatCode>
                <c:ptCount val="1"/>
                <c:pt idx="0">
                  <c:v>10260.799999999999</c:v>
                </c:pt>
              </c:numCache>
            </c:numRef>
          </c:yVal>
          <c:smooth val="0"/>
          <c:extLst>
            <c:ext xmlns:c16="http://schemas.microsoft.com/office/drawing/2014/chart" uri="{C3380CC4-5D6E-409C-BE32-E72D297353CC}">
              <c16:uniqueId val="{00000004-E613-418E-916B-C399124153EC}"/>
            </c:ext>
          </c:extLst>
        </c:ser>
        <c:ser>
          <c:idx val="3"/>
          <c:order val="4"/>
          <c:spPr>
            <a:ln w="25400" cap="rnd">
              <a:noFill/>
              <a:round/>
            </a:ln>
            <a:effectLst>
              <a:outerShdw blurRad="50800" dist="38100" dir="8100000" algn="tr" rotWithShape="0">
                <a:prstClr val="black">
                  <a:alpha val="40000"/>
                </a:prstClr>
              </a:outerShdw>
            </a:effectLst>
          </c:spPr>
          <c:marker>
            <c:symbol val="circle"/>
            <c:size val="13"/>
            <c:spPr>
              <a:solidFill>
                <a:srgbClr val="8D76FC"/>
              </a:solidFill>
              <a:ln w="9525">
                <a:noFill/>
              </a:ln>
              <a:effectLst>
                <a:outerShdw blurRad="50800" dist="38100" dir="8100000" algn="tr" rotWithShape="0">
                  <a:prstClr val="black">
                    <a:alpha val="40000"/>
                  </a:prstClr>
                </a:outerShdw>
              </a:effectLst>
            </c:spPr>
          </c:marker>
          <c:errBars>
            <c:errDir val="y"/>
            <c:errBarType val="minus"/>
            <c:errValType val="cust"/>
            <c:noEndCap val="1"/>
            <c:plus>
              <c:numLit>
                <c:formatCode>General</c:formatCode>
                <c:ptCount val="1"/>
                <c:pt idx="0">
                  <c:v>1</c:v>
                </c:pt>
              </c:numLit>
            </c:plus>
            <c:minus>
              <c:numRef>
                <c:f>Processing!$O$18</c:f>
                <c:numCache>
                  <c:formatCode>General</c:formatCode>
                  <c:ptCount val="1"/>
                  <c:pt idx="0">
                    <c:v>37633.333333333336</c:v>
                  </c:pt>
                </c:numCache>
              </c:numRef>
            </c:minus>
            <c:spPr>
              <a:ln w="9525">
                <a:solidFill>
                  <a:schemeClr val="tx2">
                    <a:lumMod val="25000"/>
                    <a:lumOff val="75000"/>
                  </a:schemeClr>
                </a:solidFill>
                <a:prstDash val="dash"/>
              </a:ln>
            </c:spPr>
          </c:errBars>
          <c:errBars>
            <c:errDir val="x"/>
            <c:errBarType val="minus"/>
            <c:errValType val="cust"/>
            <c:noEndCap val="1"/>
            <c:plus>
              <c:numLit>
                <c:formatCode>General</c:formatCode>
                <c:ptCount val="1"/>
                <c:pt idx="0">
                  <c:v>1</c:v>
                </c:pt>
              </c:numLit>
            </c:plus>
            <c:minus>
              <c:numRef>
                <c:f>Processing!$N$18</c:f>
                <c:numCache>
                  <c:formatCode>General</c:formatCode>
                  <c:ptCount val="1"/>
                  <c:pt idx="0">
                    <c:v>0.03</c:v>
                  </c:pt>
                </c:numCache>
              </c:numRef>
            </c:minus>
            <c:spPr>
              <a:ln w="9525">
                <a:solidFill>
                  <a:schemeClr val="tx2">
                    <a:lumMod val="25000"/>
                    <a:lumOff val="75000"/>
                  </a:schemeClr>
                </a:solidFill>
                <a:prstDash val="lgDash"/>
              </a:ln>
            </c:spPr>
          </c:errBars>
          <c:xVal>
            <c:numRef>
              <c:f>Processing!$N$18</c:f>
              <c:numCache>
                <c:formatCode>0%</c:formatCode>
                <c:ptCount val="1"/>
                <c:pt idx="0">
                  <c:v>0.03</c:v>
                </c:pt>
              </c:numCache>
            </c:numRef>
          </c:xVal>
          <c:yVal>
            <c:numRef>
              <c:f>Processing!$O$18</c:f>
              <c:numCache>
                <c:formatCode>_-[$$-409]* #,##0_ ;_-[$$-409]* \-#,##0\ ;_-[$$-409]* "-"??_ ;_-@_ </c:formatCode>
                <c:ptCount val="1"/>
                <c:pt idx="0">
                  <c:v>37633.333333333336</c:v>
                </c:pt>
              </c:numCache>
            </c:numRef>
          </c:yVal>
          <c:smooth val="0"/>
          <c:extLst>
            <c:ext xmlns:c16="http://schemas.microsoft.com/office/drawing/2014/chart" uri="{C3380CC4-5D6E-409C-BE32-E72D297353CC}">
              <c16:uniqueId val="{00000005-E613-418E-916B-C399124153EC}"/>
            </c:ext>
          </c:extLst>
        </c:ser>
        <c:ser>
          <c:idx val="4"/>
          <c:order val="5"/>
          <c:spPr>
            <a:ln w="25400" cap="rnd">
              <a:noFill/>
              <a:round/>
            </a:ln>
            <a:effectLst>
              <a:outerShdw blurRad="50800" dist="38100" dir="8100000" algn="tr" rotWithShape="0">
                <a:prstClr val="black">
                  <a:alpha val="40000"/>
                </a:prstClr>
              </a:outerShdw>
            </a:effectLst>
          </c:spPr>
          <c:marker>
            <c:symbol val="circle"/>
            <c:size val="12"/>
            <c:spPr>
              <a:solidFill>
                <a:srgbClr val="00B7D2"/>
              </a:solidFill>
              <a:ln w="9525">
                <a:noFill/>
              </a:ln>
              <a:effectLst>
                <a:outerShdw blurRad="50800" dist="38100" dir="8100000" algn="tr"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Processing!$O$19</c:f>
                <c:numCache>
                  <c:formatCode>General</c:formatCode>
                  <c:ptCount val="1"/>
                  <c:pt idx="0">
                    <c:v>21284.6</c:v>
                  </c:pt>
                </c:numCache>
              </c:numRef>
            </c:minus>
            <c:spPr>
              <a:ln w="9525">
                <a:solidFill>
                  <a:schemeClr val="tx2">
                    <a:lumMod val="25000"/>
                    <a:lumOff val="75000"/>
                  </a:schemeClr>
                </a:solidFill>
                <a:prstDash val="lgDash"/>
              </a:ln>
            </c:spPr>
          </c:errBars>
          <c:errBars>
            <c:errDir val="x"/>
            <c:errBarType val="minus"/>
            <c:errValType val="cust"/>
            <c:noEndCap val="0"/>
            <c:plus>
              <c:numLit>
                <c:formatCode>General</c:formatCode>
                <c:ptCount val="1"/>
                <c:pt idx="0">
                  <c:v>1</c:v>
                </c:pt>
              </c:numLit>
            </c:plus>
            <c:minus>
              <c:numRef>
                <c:f>Processing!$N$19</c:f>
                <c:numCache>
                  <c:formatCode>General</c:formatCode>
                  <c:ptCount val="1"/>
                  <c:pt idx="0">
                    <c:v>9.5000000000000001E-2</c:v>
                  </c:pt>
                </c:numCache>
              </c:numRef>
            </c:minus>
            <c:spPr>
              <a:ln w="9525">
                <a:solidFill>
                  <a:schemeClr val="tx2">
                    <a:lumMod val="25000"/>
                    <a:lumOff val="75000"/>
                  </a:schemeClr>
                </a:solidFill>
                <a:prstDash val="lgDash"/>
              </a:ln>
            </c:spPr>
          </c:errBars>
          <c:xVal>
            <c:numRef>
              <c:f>Processing!$N$19</c:f>
              <c:numCache>
                <c:formatCode>0%</c:formatCode>
                <c:ptCount val="1"/>
                <c:pt idx="0">
                  <c:v>9.5000000000000001E-2</c:v>
                </c:pt>
              </c:numCache>
            </c:numRef>
          </c:xVal>
          <c:yVal>
            <c:numRef>
              <c:f>Processing!$O$19</c:f>
              <c:numCache>
                <c:formatCode>_-[$$-409]* #,##0_ ;_-[$$-409]* \-#,##0\ ;_-[$$-409]* "-"??_ ;_-@_ </c:formatCode>
                <c:ptCount val="1"/>
                <c:pt idx="0">
                  <c:v>21284.6</c:v>
                </c:pt>
              </c:numCache>
            </c:numRef>
          </c:yVal>
          <c:smooth val="0"/>
          <c:extLst>
            <c:ext xmlns:c16="http://schemas.microsoft.com/office/drawing/2014/chart" uri="{C3380CC4-5D6E-409C-BE32-E72D297353CC}">
              <c16:uniqueId val="{00000006-E613-418E-916B-C399124153EC}"/>
            </c:ext>
          </c:extLst>
        </c:ser>
        <c:ser>
          <c:idx val="5"/>
          <c:order val="6"/>
          <c:spPr>
            <a:ln w="25400" cap="rnd">
              <a:noFill/>
              <a:round/>
            </a:ln>
            <a:effectLst>
              <a:outerShdw blurRad="50800" dist="38100" dir="8100000" algn="tr" rotWithShape="0">
                <a:prstClr val="black">
                  <a:alpha val="40000"/>
                </a:prstClr>
              </a:outerShdw>
            </a:effectLst>
          </c:spPr>
          <c:marker>
            <c:symbol val="circle"/>
            <c:size val="10"/>
            <c:spPr>
              <a:solidFill>
                <a:srgbClr val="AD27FE"/>
              </a:solidFill>
              <a:ln w="9525">
                <a:noFill/>
              </a:ln>
              <a:effectLst>
                <a:outerShdw blurRad="50800" dist="38100" dir="8100000" algn="tr" rotWithShape="0">
                  <a:prstClr val="black">
                    <a:alpha val="40000"/>
                  </a:prstClr>
                </a:outerShdw>
              </a:effectLst>
            </c:spPr>
          </c:marker>
          <c:errBars>
            <c:errDir val="y"/>
            <c:errBarType val="minus"/>
            <c:errValType val="cust"/>
            <c:noEndCap val="1"/>
            <c:plus>
              <c:numLit>
                <c:formatCode>General</c:formatCode>
                <c:ptCount val="1"/>
                <c:pt idx="0">
                  <c:v>1</c:v>
                </c:pt>
              </c:numLit>
            </c:plus>
            <c:minus>
              <c:numRef>
                <c:f>Processing!$O$20</c:f>
                <c:numCache>
                  <c:formatCode>General</c:formatCode>
                  <c:ptCount val="1"/>
                  <c:pt idx="0">
                    <c:v>14791.666666666666</c:v>
                  </c:pt>
                </c:numCache>
              </c:numRef>
            </c:minus>
            <c:spPr>
              <a:ln w="9525">
                <a:solidFill>
                  <a:schemeClr val="tx2">
                    <a:lumMod val="25000"/>
                    <a:lumOff val="75000"/>
                  </a:schemeClr>
                </a:solidFill>
                <a:prstDash val="lgDash"/>
              </a:ln>
            </c:spPr>
          </c:errBars>
          <c:errBars>
            <c:errDir val="x"/>
            <c:errBarType val="minus"/>
            <c:errValType val="cust"/>
            <c:noEndCap val="0"/>
            <c:plus>
              <c:numLit>
                <c:formatCode>General</c:formatCode>
                <c:ptCount val="1"/>
                <c:pt idx="0">
                  <c:v>1</c:v>
                </c:pt>
              </c:numLit>
            </c:plus>
            <c:minus>
              <c:numRef>
                <c:f>Processing!$N$20</c:f>
                <c:numCache>
                  <c:formatCode>General</c:formatCode>
                  <c:ptCount val="1"/>
                  <c:pt idx="0">
                    <c:v>0.05</c:v>
                  </c:pt>
                </c:numCache>
              </c:numRef>
            </c:minus>
            <c:spPr>
              <a:ln w="9525">
                <a:solidFill>
                  <a:schemeClr val="tx2">
                    <a:lumMod val="25000"/>
                    <a:lumOff val="75000"/>
                  </a:schemeClr>
                </a:solidFill>
                <a:prstDash val="lgDash"/>
              </a:ln>
            </c:spPr>
          </c:errBars>
          <c:xVal>
            <c:numRef>
              <c:f>Processing!$N$20</c:f>
              <c:numCache>
                <c:formatCode>0%</c:formatCode>
                <c:ptCount val="1"/>
                <c:pt idx="0">
                  <c:v>0.05</c:v>
                </c:pt>
              </c:numCache>
            </c:numRef>
          </c:xVal>
          <c:yVal>
            <c:numRef>
              <c:f>Processing!$O$20</c:f>
              <c:numCache>
                <c:formatCode>_-[$$-409]* #,##0_ ;_-[$$-409]* \-#,##0\ ;_-[$$-409]* "-"??_ ;_-@_ </c:formatCode>
                <c:ptCount val="1"/>
                <c:pt idx="0">
                  <c:v>14791.666666666666</c:v>
                </c:pt>
              </c:numCache>
            </c:numRef>
          </c:yVal>
          <c:smooth val="0"/>
          <c:extLst>
            <c:ext xmlns:c16="http://schemas.microsoft.com/office/drawing/2014/chart" uri="{C3380CC4-5D6E-409C-BE32-E72D297353CC}">
              <c16:uniqueId val="{00000007-E613-418E-916B-C399124153EC}"/>
            </c:ext>
          </c:extLst>
        </c:ser>
        <c:ser>
          <c:idx val="7"/>
          <c:order val="7"/>
          <c:spPr>
            <a:ln w="25400" cap="rnd">
              <a:noFill/>
              <a:round/>
            </a:ln>
            <a:effectLst>
              <a:outerShdw blurRad="50800" dist="38100" dir="8100000" algn="tr" rotWithShape="0">
                <a:prstClr val="black">
                  <a:alpha val="40000"/>
                </a:prstClr>
              </a:outerShdw>
            </a:effectLst>
          </c:spPr>
          <c:marker>
            <c:symbol val="circle"/>
            <c:size val="8"/>
            <c:spPr>
              <a:solidFill>
                <a:srgbClr val="476BEE"/>
              </a:solidFill>
              <a:ln w="9525">
                <a:noFill/>
              </a:ln>
              <a:effectLst>
                <a:outerShdw blurRad="50800" dist="38100" dir="8100000" algn="tr" rotWithShape="0">
                  <a:prstClr val="black">
                    <a:alpha val="40000"/>
                  </a:prstClr>
                </a:outerShdw>
              </a:effectLst>
            </c:spPr>
          </c:marker>
          <c:errBars>
            <c:errDir val="x"/>
            <c:errBarType val="minus"/>
            <c:errValType val="cust"/>
            <c:noEndCap val="0"/>
            <c:plus>
              <c:numLit>
                <c:formatCode>General</c:formatCode>
                <c:ptCount val="1"/>
                <c:pt idx="0">
                  <c:v>1</c:v>
                </c:pt>
              </c:numLit>
            </c:plus>
            <c:minus>
              <c:numRef>
                <c:f>Processing!$N$21</c:f>
                <c:numCache>
                  <c:formatCode>General</c:formatCode>
                  <c:ptCount val="1"/>
                  <c:pt idx="0">
                    <c:v>7.0000000000000007E-2</c:v>
                  </c:pt>
                </c:numCache>
              </c:numRef>
            </c:minus>
            <c:spPr>
              <a:ln w="9525">
                <a:solidFill>
                  <a:schemeClr val="tx2">
                    <a:lumMod val="25000"/>
                    <a:lumOff val="75000"/>
                  </a:schemeClr>
                </a:solidFill>
                <a:prstDash val="lgDash"/>
              </a:ln>
            </c:spPr>
          </c:errBars>
          <c:errBars>
            <c:errDir val="y"/>
            <c:errBarType val="minus"/>
            <c:errValType val="cust"/>
            <c:noEndCap val="0"/>
            <c:plus>
              <c:numLit>
                <c:formatCode>General</c:formatCode>
                <c:ptCount val="1"/>
                <c:pt idx="0">
                  <c:v>1</c:v>
                </c:pt>
              </c:numLit>
            </c:plus>
            <c:minus>
              <c:numRef>
                <c:f>Processing!$O$21</c:f>
                <c:numCache>
                  <c:formatCode>General</c:formatCode>
                  <c:ptCount val="1"/>
                  <c:pt idx="0">
                    <c:v>10260.799999999999</c:v>
                  </c:pt>
                </c:numCache>
              </c:numRef>
            </c:minus>
            <c:spPr>
              <a:ln w="9525">
                <a:solidFill>
                  <a:schemeClr val="tx2">
                    <a:lumMod val="25000"/>
                    <a:lumOff val="75000"/>
                  </a:schemeClr>
                </a:solidFill>
                <a:prstDash val="lgDash"/>
              </a:ln>
            </c:spPr>
          </c:errBars>
          <c:xVal>
            <c:numRef>
              <c:f>Processing!$N$21</c:f>
              <c:numCache>
                <c:formatCode>0%</c:formatCode>
                <c:ptCount val="1"/>
                <c:pt idx="0">
                  <c:v>7.0000000000000007E-2</c:v>
                </c:pt>
              </c:numCache>
            </c:numRef>
          </c:xVal>
          <c:yVal>
            <c:numRef>
              <c:f>Processing!$O$21</c:f>
              <c:numCache>
                <c:formatCode>_-[$$-409]* #,##0_ ;_-[$$-409]* \-#,##0\ ;_-[$$-409]* "-"??_ ;_-@_ </c:formatCode>
                <c:ptCount val="1"/>
                <c:pt idx="0">
                  <c:v>10260.799999999999</c:v>
                </c:pt>
              </c:numCache>
            </c:numRef>
          </c:yVal>
          <c:smooth val="0"/>
          <c:extLst>
            <c:ext xmlns:c16="http://schemas.microsoft.com/office/drawing/2014/chart" uri="{C3380CC4-5D6E-409C-BE32-E72D297353CC}">
              <c16:uniqueId val="{00000008-E613-418E-916B-C399124153EC}"/>
            </c:ext>
          </c:extLst>
        </c:ser>
        <c:dLbls>
          <c:showLegendKey val="0"/>
          <c:showVal val="0"/>
          <c:showCatName val="0"/>
          <c:showSerName val="0"/>
          <c:showPercent val="0"/>
          <c:showBubbleSize val="0"/>
        </c:dLbls>
        <c:axId val="2108640815"/>
        <c:axId val="363615919"/>
      </c:scatterChart>
      <c:valAx>
        <c:axId val="2108640815"/>
        <c:scaling>
          <c:orientation val="minMax"/>
        </c:scaling>
        <c:delete val="0"/>
        <c:axPos val="b"/>
        <c:numFmt formatCode="0%" sourceLinked="1"/>
        <c:majorTickMark val="out"/>
        <c:minorTickMark val="none"/>
        <c:tickLblPos val="nextTo"/>
        <c:spPr>
          <a:ln>
            <a:solidFill>
              <a:srgbClr val="476BEE"/>
            </a:solidFill>
          </a:ln>
        </c:spPr>
        <c:txPr>
          <a:bodyPr/>
          <a:lstStyle/>
          <a:p>
            <a:pPr>
              <a:defRPr>
                <a:solidFill>
                  <a:schemeClr val="tx2">
                    <a:lumMod val="25000"/>
                    <a:lumOff val="75000"/>
                  </a:schemeClr>
                </a:solidFill>
              </a:defRPr>
            </a:pPr>
            <a:endParaRPr lang="ru-RU"/>
          </a:p>
        </c:txPr>
        <c:crossAx val="363615919"/>
        <c:crosses val="autoZero"/>
        <c:crossBetween val="midCat"/>
      </c:valAx>
      <c:valAx>
        <c:axId val="363615919"/>
        <c:scaling>
          <c:orientation val="minMax"/>
          <c:max val="60001"/>
          <c:min val="0"/>
        </c:scaling>
        <c:delete val="0"/>
        <c:axPos val="l"/>
        <c:numFmt formatCode="_-[$$-409]* #,##0_ ;_-[$$-409]* \-#,##0\ ;_-[$$-409]* &quot;-&quot;??_ ;_-@_ " sourceLinked="1"/>
        <c:majorTickMark val="out"/>
        <c:minorTickMark val="none"/>
        <c:tickLblPos val="nextTo"/>
        <c:spPr>
          <a:ln>
            <a:solidFill>
              <a:srgbClr val="476BEE"/>
            </a:solidFill>
          </a:ln>
        </c:spPr>
        <c:txPr>
          <a:bodyPr/>
          <a:lstStyle/>
          <a:p>
            <a:pPr>
              <a:defRPr>
                <a:solidFill>
                  <a:schemeClr val="tx2">
                    <a:lumMod val="25000"/>
                    <a:lumOff val="75000"/>
                  </a:schemeClr>
                </a:solidFill>
              </a:defRPr>
            </a:pPr>
            <a:endParaRPr lang="ru-RU"/>
          </a:p>
        </c:txPr>
        <c:crossAx val="2108640815"/>
        <c:crosses val="autoZero"/>
        <c:crossBetween val="midCat"/>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1"/>
          <c:spPr>
            <a:ln>
              <a:noFill/>
            </a:ln>
          </c:spPr>
          <c:dPt>
            <c:idx val="0"/>
            <c:bubble3D val="0"/>
            <c:spPr>
              <a:gradFill flip="none" rotWithShape="1">
                <a:gsLst>
                  <a:gs pos="9000">
                    <a:srgbClr val="3647E3"/>
                  </a:gs>
                  <a:gs pos="100000">
                    <a:srgbClr val="8D76FC"/>
                  </a:gs>
                </a:gsLst>
                <a:path path="circle">
                  <a:fillToRect t="100000" r="100000"/>
                </a:path>
                <a:tileRect l="-100000" b="-100000"/>
              </a:gradFill>
              <a:ln w="19050">
                <a:noFill/>
              </a:ln>
              <a:effectLst/>
            </c:spPr>
            <c:extLst>
              <c:ext xmlns:c16="http://schemas.microsoft.com/office/drawing/2014/chart" uri="{C3380CC4-5D6E-409C-BE32-E72D297353CC}">
                <c16:uniqueId val="{00000001-BC96-4E6D-BEA7-F9F240A346B6}"/>
              </c:ext>
            </c:extLst>
          </c:dPt>
          <c:dPt>
            <c:idx val="1"/>
            <c:bubble3D val="0"/>
            <c:spPr>
              <a:solidFill>
                <a:schemeClr val="accent2"/>
              </a:solidFill>
              <a:ln w="19050">
                <a:noFill/>
              </a:ln>
              <a:effectLst/>
            </c:spPr>
            <c:extLst>
              <c:ext xmlns:c16="http://schemas.microsoft.com/office/drawing/2014/chart" uri="{C3380CC4-5D6E-409C-BE32-E72D297353CC}">
                <c16:uniqueId val="{00000003-BC96-4E6D-BEA7-F9F240A346B6}"/>
              </c:ext>
            </c:extLst>
          </c:dPt>
          <c:dPt>
            <c:idx val="2"/>
            <c:bubble3D val="0"/>
            <c:spPr>
              <a:gradFill>
                <a:gsLst>
                  <a:gs pos="0">
                    <a:srgbClr val="3A5CE2"/>
                  </a:gs>
                  <a:gs pos="100000">
                    <a:srgbClr val="476BEE"/>
                  </a:gs>
                </a:gsLst>
                <a:lin ang="0" scaled="0"/>
              </a:gradFill>
              <a:ln w="19050">
                <a:noFill/>
              </a:ln>
              <a:effectLst/>
            </c:spPr>
            <c:extLst>
              <c:ext xmlns:c16="http://schemas.microsoft.com/office/drawing/2014/chart" uri="{C3380CC4-5D6E-409C-BE32-E72D297353CC}">
                <c16:uniqueId val="{00000005-BC96-4E6D-BEA7-F9F240A346B6}"/>
              </c:ext>
            </c:extLst>
          </c:dPt>
          <c:dPt>
            <c:idx val="3"/>
            <c:bubble3D val="0"/>
            <c:spPr>
              <a:solidFill>
                <a:srgbClr val="5EB2CD"/>
              </a:solidFill>
              <a:ln w="19050">
                <a:noFill/>
              </a:ln>
              <a:effectLst/>
            </c:spPr>
            <c:extLst>
              <c:ext xmlns:c16="http://schemas.microsoft.com/office/drawing/2014/chart" uri="{C3380CC4-5D6E-409C-BE32-E72D297353CC}">
                <c16:uniqueId val="{00000007-BC96-4E6D-BEA7-F9F240A346B6}"/>
              </c:ext>
            </c:extLst>
          </c:dPt>
          <c:dPt>
            <c:idx val="4"/>
            <c:bubble3D val="0"/>
            <c:spPr>
              <a:noFill/>
              <a:ln w="19050">
                <a:noFill/>
              </a:ln>
              <a:effectLst/>
            </c:spPr>
            <c:extLst>
              <c:ext xmlns:c16="http://schemas.microsoft.com/office/drawing/2014/chart" uri="{C3380CC4-5D6E-409C-BE32-E72D297353CC}">
                <c16:uniqueId val="{00000009-BC96-4E6D-BEA7-F9F240A346B6}"/>
              </c:ext>
            </c:extLst>
          </c:dPt>
          <c:dLbls>
            <c:dLbl>
              <c:idx val="4"/>
              <c:spPr>
                <a:solidFill>
                  <a:schemeClr val="tx2">
                    <a:lumMod val="25000"/>
                    <a:lumOff val="75000"/>
                    <a:alpha val="96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15:layout>
                    <c:manualLayout>
                      <c:w val="9.4451003541912631E-2"/>
                      <c:h val="6.1467629046369203E-2"/>
                    </c:manualLayout>
                  </c15:layout>
                </c:ext>
                <c:ext xmlns:c16="http://schemas.microsoft.com/office/drawing/2014/chart" uri="{C3380CC4-5D6E-409C-BE32-E72D297353CC}">
                  <c16:uniqueId val="{00000009-BC96-4E6D-BEA7-F9F240A346B6}"/>
                </c:ext>
              </c:extLst>
            </c:dLbl>
            <c:spPr>
              <a:solidFill>
                <a:schemeClr val="tx2">
                  <a:lumMod val="25000"/>
                  <a:lumOff val="75000"/>
                  <a:alpha val="96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s>
          <c:val>
            <c:numRef>
              <c:f>Processing!$A$127:$E$127</c:f>
              <c:numCache>
                <c:formatCode>0%</c:formatCode>
                <c:ptCount val="5"/>
                <c:pt idx="0">
                  <c:v>0.36537216828478969</c:v>
                </c:pt>
                <c:pt idx="1">
                  <c:v>0.1436084142394822</c:v>
                </c:pt>
                <c:pt idx="2">
                  <c:v>9.9619417475728153E-2</c:v>
                </c:pt>
                <c:pt idx="3">
                  <c:v>0.20664660194174755</c:v>
                </c:pt>
                <c:pt idx="4">
                  <c:v>0.18475339805825233</c:v>
                </c:pt>
              </c:numCache>
            </c:numRef>
          </c:val>
          <c:extLst>
            <c:ext xmlns:c16="http://schemas.microsoft.com/office/drawing/2014/chart" uri="{C3380CC4-5D6E-409C-BE32-E72D297353CC}">
              <c16:uniqueId val="{0000000A-BC96-4E6D-BEA7-F9F240A346B6}"/>
            </c:ext>
          </c:extLst>
        </c:ser>
        <c:ser>
          <c:idx val="2"/>
          <c:order val="2"/>
          <c:spPr>
            <a:ln>
              <a:noFill/>
            </a:ln>
          </c:spPr>
          <c:dPt>
            <c:idx val="0"/>
            <c:bubble3D val="0"/>
            <c:spPr>
              <a:noFill/>
              <a:ln w="19050">
                <a:noFill/>
              </a:ln>
              <a:effectLst/>
            </c:spPr>
            <c:extLst>
              <c:ext xmlns:c16="http://schemas.microsoft.com/office/drawing/2014/chart" uri="{C3380CC4-5D6E-409C-BE32-E72D297353CC}">
                <c16:uniqueId val="{0000000C-BC96-4E6D-BEA7-F9F240A346B6}"/>
              </c:ext>
            </c:extLst>
          </c:dPt>
          <c:dPt>
            <c:idx val="1"/>
            <c:bubble3D val="0"/>
            <c:spPr>
              <a:solidFill>
                <a:schemeClr val="accent2"/>
              </a:solidFill>
              <a:ln w="19050">
                <a:noFill/>
              </a:ln>
              <a:effectLst/>
            </c:spPr>
            <c:extLst>
              <c:ext xmlns:c16="http://schemas.microsoft.com/office/drawing/2014/chart" uri="{C3380CC4-5D6E-409C-BE32-E72D297353CC}">
                <c16:uniqueId val="{0000000E-BC96-4E6D-BEA7-F9F240A346B6}"/>
              </c:ext>
            </c:extLst>
          </c:dPt>
          <c:dPt>
            <c:idx val="2"/>
            <c:bubble3D val="0"/>
            <c:spPr>
              <a:noFill/>
              <a:ln w="19050">
                <a:noFill/>
              </a:ln>
              <a:effectLst/>
            </c:spPr>
            <c:extLst>
              <c:ext xmlns:c16="http://schemas.microsoft.com/office/drawing/2014/chart" uri="{C3380CC4-5D6E-409C-BE32-E72D297353CC}">
                <c16:uniqueId val="{00000010-BC96-4E6D-BEA7-F9F240A346B6}"/>
              </c:ext>
            </c:extLst>
          </c:dPt>
          <c:dPt>
            <c:idx val="3"/>
            <c:bubble3D val="0"/>
            <c:spPr>
              <a:noFill/>
              <a:ln w="19050">
                <a:noFill/>
              </a:ln>
              <a:effectLst/>
            </c:spPr>
            <c:extLst>
              <c:ext xmlns:c16="http://schemas.microsoft.com/office/drawing/2014/chart" uri="{C3380CC4-5D6E-409C-BE32-E72D297353CC}">
                <c16:uniqueId val="{00000012-BC96-4E6D-BEA7-F9F240A346B6}"/>
              </c:ext>
            </c:extLst>
          </c:dPt>
          <c:dPt>
            <c:idx val="4"/>
            <c:bubble3D val="0"/>
            <c:spPr>
              <a:noFill/>
              <a:ln w="19050">
                <a:noFill/>
              </a:ln>
              <a:effectLst/>
            </c:spPr>
            <c:extLst>
              <c:ext xmlns:c16="http://schemas.microsoft.com/office/drawing/2014/chart" uri="{C3380CC4-5D6E-409C-BE32-E72D297353CC}">
                <c16:uniqueId val="{00000014-BC96-4E6D-BEA7-F9F240A346B6}"/>
              </c:ext>
            </c:extLst>
          </c:dPt>
          <c:val>
            <c:numRef>
              <c:f>Processing!$A$128:$E$128</c:f>
              <c:numCache>
                <c:formatCode>0%</c:formatCode>
                <c:ptCount val="5"/>
                <c:pt idx="0">
                  <c:v>0.36537216828478969</c:v>
                </c:pt>
                <c:pt idx="1">
                  <c:v>0.1436084142394822</c:v>
                </c:pt>
                <c:pt idx="2">
                  <c:v>9.9619417475728153E-2</c:v>
                </c:pt>
                <c:pt idx="3">
                  <c:v>0.20664660194174755</c:v>
                </c:pt>
                <c:pt idx="4">
                  <c:v>0.18475339805825233</c:v>
                </c:pt>
              </c:numCache>
            </c:numRef>
          </c:val>
          <c:extLst>
            <c:ext xmlns:c16="http://schemas.microsoft.com/office/drawing/2014/chart" uri="{C3380CC4-5D6E-409C-BE32-E72D297353CC}">
              <c16:uniqueId val="{00000015-BC96-4E6D-BEA7-F9F240A346B6}"/>
            </c:ext>
          </c:extLst>
        </c:ser>
        <c:dLbls>
          <c:showLegendKey val="0"/>
          <c:showVal val="0"/>
          <c:showCatName val="0"/>
          <c:showSerName val="0"/>
          <c:showPercent val="0"/>
          <c:showBubbleSize val="0"/>
          <c:showLeaderLines val="1"/>
        </c:dLbls>
        <c:firstSliceAng val="0"/>
        <c:holeSize val="45"/>
      </c:doughnutChar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17-BC96-4E6D-BEA7-F9F240A346B6}"/>
              </c:ext>
            </c:extLst>
          </c:dPt>
          <c:dPt>
            <c:idx val="1"/>
            <c:bubble3D val="0"/>
            <c:spPr>
              <a:gradFill>
                <a:gsLst>
                  <a:gs pos="0">
                    <a:srgbClr val="8701DA"/>
                  </a:gs>
                  <a:gs pos="100000">
                    <a:srgbClr val="AD27FE"/>
                  </a:gs>
                </a:gsLst>
                <a:lin ang="0" scaled="0"/>
              </a:gradFill>
              <a:ln w="19050">
                <a:noFill/>
              </a:ln>
              <a:effectLst/>
            </c:spPr>
            <c:extLst>
              <c:ext xmlns:c16="http://schemas.microsoft.com/office/drawing/2014/chart" uri="{C3380CC4-5D6E-409C-BE32-E72D297353CC}">
                <c16:uniqueId val="{00000019-BC96-4E6D-BEA7-F9F240A346B6}"/>
              </c:ext>
            </c:extLst>
          </c:dPt>
          <c:dPt>
            <c:idx val="2"/>
            <c:bubble3D val="0"/>
            <c:spPr>
              <a:noFill/>
              <a:ln w="19050">
                <a:noFill/>
              </a:ln>
              <a:effectLst/>
            </c:spPr>
            <c:extLst>
              <c:ext xmlns:c16="http://schemas.microsoft.com/office/drawing/2014/chart" uri="{C3380CC4-5D6E-409C-BE32-E72D297353CC}">
                <c16:uniqueId val="{0000001B-BC96-4E6D-BEA7-F9F240A346B6}"/>
              </c:ext>
            </c:extLst>
          </c:dPt>
          <c:dPt>
            <c:idx val="3"/>
            <c:bubble3D val="0"/>
            <c:spPr>
              <a:gradFill>
                <a:gsLst>
                  <a:gs pos="0">
                    <a:srgbClr val="0070B1"/>
                  </a:gs>
                  <a:gs pos="100000">
                    <a:srgbClr val="00B7D2"/>
                  </a:gs>
                </a:gsLst>
                <a:lin ang="0" scaled="0"/>
              </a:gradFill>
              <a:ln w="19050">
                <a:noFill/>
              </a:ln>
              <a:effectLst/>
            </c:spPr>
            <c:extLst>
              <c:ext xmlns:c16="http://schemas.microsoft.com/office/drawing/2014/chart" uri="{C3380CC4-5D6E-409C-BE32-E72D297353CC}">
                <c16:uniqueId val="{0000001D-BC96-4E6D-BEA7-F9F240A346B6}"/>
              </c:ext>
            </c:extLst>
          </c:dPt>
          <c:dPt>
            <c:idx val="4"/>
            <c:bubble3D val="0"/>
            <c:spPr>
              <a:noFill/>
              <a:ln w="19050">
                <a:noFill/>
              </a:ln>
              <a:effectLst/>
            </c:spPr>
            <c:extLst>
              <c:ext xmlns:c16="http://schemas.microsoft.com/office/drawing/2014/chart" uri="{C3380CC4-5D6E-409C-BE32-E72D297353CC}">
                <c16:uniqueId val="{0000001F-BC96-4E6D-BEA7-F9F240A346B6}"/>
              </c:ext>
            </c:extLst>
          </c:dPt>
          <c:val>
            <c:numRef>
              <c:f>Processing!$A$126:$E$126</c:f>
              <c:numCache>
                <c:formatCode>0%</c:formatCode>
                <c:ptCount val="5"/>
                <c:pt idx="0">
                  <c:v>0.36537216828478969</c:v>
                </c:pt>
                <c:pt idx="1">
                  <c:v>0.1436084142394822</c:v>
                </c:pt>
                <c:pt idx="2">
                  <c:v>9.9619417475728153E-2</c:v>
                </c:pt>
                <c:pt idx="3">
                  <c:v>0.20664660194174755</c:v>
                </c:pt>
                <c:pt idx="4">
                  <c:v>0.18475339805825233</c:v>
                </c:pt>
              </c:numCache>
            </c:numRef>
          </c:val>
          <c:extLst>
            <c:ext xmlns:c16="http://schemas.microsoft.com/office/drawing/2014/chart" uri="{C3380CC4-5D6E-409C-BE32-E72D297353CC}">
              <c16:uniqueId val="{00000020-BC96-4E6D-BEA7-F9F240A346B6}"/>
            </c:ext>
          </c:extLst>
        </c:ser>
        <c:dLbls>
          <c:showLegendKey val="0"/>
          <c:showVal val="0"/>
          <c:showCatName val="0"/>
          <c:showSerName val="0"/>
          <c:showPercent val="0"/>
          <c:showBubbleSize val="0"/>
          <c:showLeaderLines val="1"/>
        </c:dLbls>
        <c:firstSliceAng val="0"/>
        <c:holeSize val="4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tx2">
                  <a:lumMod val="50000"/>
                  <a:lumOff val="50000"/>
                </a:schemeClr>
              </a:solidFill>
              <a:ln w="19050">
                <a:noFill/>
              </a:ln>
              <a:effectLst/>
            </c:spPr>
            <c:extLst>
              <c:ext xmlns:c16="http://schemas.microsoft.com/office/drawing/2014/chart" uri="{C3380CC4-5D6E-409C-BE32-E72D297353CC}">
                <c16:uniqueId val="{00000001-768F-4A65-AF9F-B999C36AD2BB}"/>
              </c:ext>
            </c:extLst>
          </c:dPt>
          <c:dPt>
            <c:idx val="1"/>
            <c:bubble3D val="0"/>
            <c:spPr>
              <a:noFill/>
              <a:ln w="19050">
                <a:noFill/>
              </a:ln>
              <a:effectLst/>
            </c:spPr>
            <c:extLst>
              <c:ext xmlns:c16="http://schemas.microsoft.com/office/drawing/2014/chart" uri="{C3380CC4-5D6E-409C-BE32-E72D297353CC}">
                <c16:uniqueId val="{00000003-768F-4A65-AF9F-B999C36AD2BB}"/>
              </c:ext>
            </c:extLst>
          </c:dPt>
          <c:val>
            <c:numRef>
              <c:f>Processing!$P$17:$Q$17</c:f>
              <c:numCache>
                <c:formatCode>0%</c:formatCode>
                <c:ptCount val="2"/>
                <c:pt idx="0">
                  <c:v>0.81524660194174758</c:v>
                </c:pt>
                <c:pt idx="1">
                  <c:v>0.18475339805825242</c:v>
                </c:pt>
              </c:numCache>
            </c:numRef>
          </c:val>
          <c:extLst>
            <c:ext xmlns:c16="http://schemas.microsoft.com/office/drawing/2014/chart" uri="{C3380CC4-5D6E-409C-BE32-E72D297353CC}">
              <c16:uniqueId val="{00000004-768F-4A65-AF9F-B999C36AD2BB}"/>
            </c:ext>
          </c:extLst>
        </c:ser>
        <c:dLbls>
          <c:showLegendKey val="0"/>
          <c:showVal val="0"/>
          <c:showCatName val="0"/>
          <c:showSerName val="0"/>
          <c:showPercent val="0"/>
          <c:showBubbleSize val="0"/>
          <c:showLeaderLines val="1"/>
        </c:dLbls>
        <c:firstSliceAng val="0"/>
        <c:holeSize val="9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18133782443747"/>
          <c:y val="0.24851747975452654"/>
          <c:w val="0.78481332661566705"/>
          <c:h val="0.6707739410645539"/>
        </c:manualLayout>
      </c:layout>
      <c:scatterChart>
        <c:scatterStyle val="lineMarker"/>
        <c:varyColors val="0"/>
        <c:ser>
          <c:idx val="0"/>
          <c:order val="0"/>
          <c:tx>
            <c:v>Mortgage</c:v>
          </c:tx>
          <c:spPr>
            <a:ln w="38100">
              <a:noFill/>
            </a:ln>
            <a:effectLst>
              <a:outerShdw blurRad="50800" dist="38100" dir="8100000" algn="tr" rotWithShape="0">
                <a:prstClr val="black">
                  <a:alpha val="40000"/>
                </a:prstClr>
              </a:outerShdw>
            </a:effectLst>
          </c:spPr>
          <c:marker>
            <c:symbol val="circle"/>
            <c:size val="50"/>
            <c:spPr>
              <a:solidFill>
                <a:srgbClr val="43ADA9">
                  <a:alpha val="30000"/>
                </a:srgbClr>
              </a:solidFill>
              <a:ln w="9525">
                <a:solidFill>
                  <a:srgbClr val="43ADA9"/>
                </a:solidFill>
              </a:ln>
              <a:effectLst>
                <a:outerShdw blurRad="50800" dist="38100" dir="8100000" algn="tr" rotWithShape="0">
                  <a:prstClr val="black">
                    <a:alpha val="40000"/>
                  </a:prstClr>
                </a:outerShdw>
              </a:effectLst>
            </c:spPr>
          </c:marker>
          <c:dPt>
            <c:idx val="0"/>
            <c:marker>
              <c:spPr>
                <a:solidFill>
                  <a:srgbClr val="8D76FC">
                    <a:alpha val="30000"/>
                  </a:srgbClr>
                </a:solidFill>
                <a:ln w="9525">
                  <a:solidFill>
                    <a:srgbClr val="8D76FC"/>
                  </a:solidFill>
                </a:ln>
                <a:effectLst>
                  <a:outerShdw blurRad="50800" dist="38100" dir="8100000" algn="tr" rotWithShape="0">
                    <a:prstClr val="black">
                      <a:alpha val="40000"/>
                    </a:prstClr>
                  </a:outerShdw>
                </a:effectLst>
              </c:spPr>
            </c:marker>
            <c:bubble3D val="0"/>
            <c:extLst>
              <c:ext xmlns:c16="http://schemas.microsoft.com/office/drawing/2014/chart" uri="{C3380CC4-5D6E-409C-BE32-E72D297353CC}">
                <c16:uniqueId val="{00000000-963B-48E7-8C7B-CA2E44A20DE0}"/>
              </c:ext>
            </c:extLst>
          </c:dPt>
          <c:xVal>
            <c:numRef>
              <c:f>Processing!$N$18</c:f>
              <c:numCache>
                <c:formatCode>0%</c:formatCode>
                <c:ptCount val="1"/>
                <c:pt idx="0">
                  <c:v>0.03</c:v>
                </c:pt>
              </c:numCache>
            </c:numRef>
          </c:xVal>
          <c:yVal>
            <c:numRef>
              <c:f>Processing!$O$18</c:f>
              <c:numCache>
                <c:formatCode>_-[$$-409]* #,##0_ ;_-[$$-409]* \-#,##0\ ;_-[$$-409]* "-"??_ ;_-@_ </c:formatCode>
                <c:ptCount val="1"/>
                <c:pt idx="0">
                  <c:v>37633.333333333336</c:v>
                </c:pt>
              </c:numCache>
            </c:numRef>
          </c:yVal>
          <c:smooth val="0"/>
          <c:extLst>
            <c:ext xmlns:c16="http://schemas.microsoft.com/office/drawing/2014/chart" uri="{C3380CC4-5D6E-409C-BE32-E72D297353CC}">
              <c16:uniqueId val="{00000001-963B-48E7-8C7B-CA2E44A20DE0}"/>
            </c:ext>
          </c:extLst>
        </c:ser>
        <c:ser>
          <c:idx val="1"/>
          <c:order val="1"/>
          <c:tx>
            <c:strRef>
              <c:f>Processing!$M$19</c:f>
              <c:strCache>
                <c:ptCount val="1"/>
                <c:pt idx="0">
                  <c:v>Credit Card</c:v>
                </c:pt>
              </c:strCache>
            </c:strRef>
          </c:tx>
          <c:spPr>
            <a:ln w="25400" cap="rnd">
              <a:noFill/>
              <a:round/>
            </a:ln>
            <a:effectLst>
              <a:outerShdw blurRad="50800" dist="38100" dir="8100000" algn="tr" rotWithShape="0">
                <a:prstClr val="black">
                  <a:alpha val="40000"/>
                </a:prstClr>
              </a:outerShdw>
            </a:effectLst>
          </c:spPr>
          <c:marker>
            <c:symbol val="circle"/>
            <c:size val="40"/>
            <c:spPr>
              <a:solidFill>
                <a:srgbClr val="00B7D2">
                  <a:alpha val="30000"/>
                </a:srgbClr>
              </a:solidFill>
              <a:ln w="9525">
                <a:solidFill>
                  <a:srgbClr val="00B7D2"/>
                </a:solidFill>
              </a:ln>
              <a:effectLst>
                <a:outerShdw blurRad="50800" dist="38100" dir="8100000" algn="tr" rotWithShape="0">
                  <a:prstClr val="black">
                    <a:alpha val="40000"/>
                  </a:prstClr>
                </a:outerShdw>
              </a:effectLst>
            </c:spPr>
          </c:marker>
          <c:xVal>
            <c:numRef>
              <c:f>Processing!$N$19</c:f>
              <c:numCache>
                <c:formatCode>0%</c:formatCode>
                <c:ptCount val="1"/>
                <c:pt idx="0">
                  <c:v>9.5000000000000001E-2</c:v>
                </c:pt>
              </c:numCache>
            </c:numRef>
          </c:xVal>
          <c:yVal>
            <c:numRef>
              <c:f>Processing!$O$19</c:f>
              <c:numCache>
                <c:formatCode>_-[$$-409]* #,##0_ ;_-[$$-409]* \-#,##0\ ;_-[$$-409]* "-"??_ ;_-@_ </c:formatCode>
                <c:ptCount val="1"/>
                <c:pt idx="0">
                  <c:v>21284.6</c:v>
                </c:pt>
              </c:numCache>
            </c:numRef>
          </c:yVal>
          <c:smooth val="0"/>
          <c:extLst>
            <c:ext xmlns:c16="http://schemas.microsoft.com/office/drawing/2014/chart" uri="{C3380CC4-5D6E-409C-BE32-E72D297353CC}">
              <c16:uniqueId val="{00000002-963B-48E7-8C7B-CA2E44A20DE0}"/>
            </c:ext>
          </c:extLst>
        </c:ser>
        <c:ser>
          <c:idx val="2"/>
          <c:order val="2"/>
          <c:tx>
            <c:strRef>
              <c:f>Processing!$M$20</c:f>
              <c:strCache>
                <c:ptCount val="1"/>
                <c:pt idx="0">
                  <c:v>Car Leasing</c:v>
                </c:pt>
              </c:strCache>
            </c:strRef>
          </c:tx>
          <c:spPr>
            <a:ln w="25400" cap="rnd">
              <a:noFill/>
              <a:round/>
            </a:ln>
            <a:effectLst>
              <a:outerShdw blurRad="50800" dist="38100" dir="8100000" algn="tr" rotWithShape="0">
                <a:prstClr val="black">
                  <a:alpha val="40000"/>
                </a:prstClr>
              </a:outerShdw>
            </a:effectLst>
          </c:spPr>
          <c:marker>
            <c:symbol val="circle"/>
            <c:size val="33"/>
            <c:spPr>
              <a:solidFill>
                <a:srgbClr val="AD27FE">
                  <a:alpha val="30000"/>
                </a:srgbClr>
              </a:solidFill>
              <a:ln w="9525">
                <a:solidFill>
                  <a:srgbClr val="AD27FE"/>
                </a:solidFill>
              </a:ln>
              <a:effectLst>
                <a:outerShdw blurRad="50800" dist="38100" dir="8100000" algn="tr" rotWithShape="0">
                  <a:prstClr val="black">
                    <a:alpha val="40000"/>
                  </a:prstClr>
                </a:outerShdw>
              </a:effectLst>
            </c:spPr>
          </c:marker>
          <c:xVal>
            <c:numRef>
              <c:f>Processing!$N$20</c:f>
              <c:numCache>
                <c:formatCode>0%</c:formatCode>
                <c:ptCount val="1"/>
                <c:pt idx="0">
                  <c:v>0.05</c:v>
                </c:pt>
              </c:numCache>
            </c:numRef>
          </c:xVal>
          <c:yVal>
            <c:numRef>
              <c:f>Processing!$O$20</c:f>
              <c:numCache>
                <c:formatCode>_-[$$-409]* #,##0_ ;_-[$$-409]* \-#,##0\ ;_-[$$-409]* "-"??_ ;_-@_ </c:formatCode>
                <c:ptCount val="1"/>
                <c:pt idx="0">
                  <c:v>14791.666666666666</c:v>
                </c:pt>
              </c:numCache>
            </c:numRef>
          </c:yVal>
          <c:smooth val="0"/>
          <c:extLst>
            <c:ext xmlns:c16="http://schemas.microsoft.com/office/drawing/2014/chart" uri="{C3380CC4-5D6E-409C-BE32-E72D297353CC}">
              <c16:uniqueId val="{00000003-963B-48E7-8C7B-CA2E44A20DE0}"/>
            </c:ext>
          </c:extLst>
        </c:ser>
        <c:ser>
          <c:idx val="6"/>
          <c:order val="3"/>
          <c:tx>
            <c:strRef>
              <c:f>Processing!$M$21</c:f>
              <c:strCache>
                <c:ptCount val="1"/>
                <c:pt idx="0">
                  <c:v>Consumer Credit</c:v>
                </c:pt>
              </c:strCache>
            </c:strRef>
          </c:tx>
          <c:spPr>
            <a:ln w="25400" cap="rnd">
              <a:noFill/>
              <a:round/>
            </a:ln>
            <a:effectLst>
              <a:outerShdw blurRad="50800" dist="38100" dir="8100000" algn="tr" rotWithShape="0">
                <a:prstClr val="black">
                  <a:alpha val="40000"/>
                </a:prstClr>
              </a:outerShdw>
            </a:effectLst>
          </c:spPr>
          <c:marker>
            <c:symbol val="circle"/>
            <c:size val="25"/>
            <c:spPr>
              <a:solidFill>
                <a:srgbClr val="476BEE">
                  <a:alpha val="30000"/>
                </a:srgbClr>
              </a:solidFill>
              <a:ln w="9525">
                <a:solidFill>
                  <a:srgbClr val="476BEE">
                    <a:alpha val="94000"/>
                  </a:srgbClr>
                </a:solidFill>
              </a:ln>
              <a:effectLst>
                <a:outerShdw blurRad="50800" dist="38100" dir="8100000" algn="tr" rotWithShape="0">
                  <a:prstClr val="black">
                    <a:alpha val="40000"/>
                  </a:prstClr>
                </a:outerShdw>
              </a:effectLst>
            </c:spPr>
          </c:marker>
          <c:xVal>
            <c:numRef>
              <c:f>Processing!$N$21</c:f>
              <c:numCache>
                <c:formatCode>0%</c:formatCode>
                <c:ptCount val="1"/>
                <c:pt idx="0">
                  <c:v>7.0000000000000007E-2</c:v>
                </c:pt>
              </c:numCache>
            </c:numRef>
          </c:xVal>
          <c:yVal>
            <c:numRef>
              <c:f>Processing!$O$21</c:f>
              <c:numCache>
                <c:formatCode>_-[$$-409]* #,##0_ ;_-[$$-409]* \-#,##0\ ;_-[$$-409]* "-"??_ ;_-@_ </c:formatCode>
                <c:ptCount val="1"/>
                <c:pt idx="0">
                  <c:v>10260.799999999999</c:v>
                </c:pt>
              </c:numCache>
            </c:numRef>
          </c:yVal>
          <c:smooth val="0"/>
          <c:extLst>
            <c:ext xmlns:c16="http://schemas.microsoft.com/office/drawing/2014/chart" uri="{C3380CC4-5D6E-409C-BE32-E72D297353CC}">
              <c16:uniqueId val="{00000004-963B-48E7-8C7B-CA2E44A20DE0}"/>
            </c:ext>
          </c:extLst>
        </c:ser>
        <c:ser>
          <c:idx val="3"/>
          <c:order val="4"/>
          <c:spPr>
            <a:ln w="25400" cap="rnd">
              <a:noFill/>
              <a:round/>
            </a:ln>
            <a:effectLst>
              <a:outerShdw blurRad="50800" dist="38100" dir="8100000" algn="tr" rotWithShape="0">
                <a:prstClr val="black">
                  <a:alpha val="40000"/>
                </a:prstClr>
              </a:outerShdw>
            </a:effectLst>
          </c:spPr>
          <c:marker>
            <c:symbol val="circle"/>
            <c:size val="13"/>
            <c:spPr>
              <a:solidFill>
                <a:srgbClr val="8D76FC"/>
              </a:solidFill>
              <a:ln w="9525">
                <a:noFill/>
              </a:ln>
              <a:effectLst>
                <a:outerShdw blurRad="50800" dist="38100" dir="8100000" algn="tr" rotWithShape="0">
                  <a:prstClr val="black">
                    <a:alpha val="40000"/>
                  </a:prstClr>
                </a:outerShdw>
              </a:effectLst>
            </c:spPr>
          </c:marker>
          <c:errBars>
            <c:errDir val="y"/>
            <c:errBarType val="minus"/>
            <c:errValType val="cust"/>
            <c:noEndCap val="1"/>
            <c:plus>
              <c:numLit>
                <c:formatCode>General</c:formatCode>
                <c:ptCount val="1"/>
                <c:pt idx="0">
                  <c:v>1</c:v>
                </c:pt>
              </c:numLit>
            </c:plus>
            <c:minus>
              <c:numRef>
                <c:f>Processing!$O$18</c:f>
                <c:numCache>
                  <c:formatCode>General</c:formatCode>
                  <c:ptCount val="1"/>
                  <c:pt idx="0">
                    <c:v>37633.333333333336</c:v>
                  </c:pt>
                </c:numCache>
              </c:numRef>
            </c:minus>
            <c:spPr>
              <a:ln w="9525">
                <a:solidFill>
                  <a:schemeClr val="tx2">
                    <a:lumMod val="25000"/>
                    <a:lumOff val="75000"/>
                  </a:schemeClr>
                </a:solidFill>
                <a:prstDash val="dash"/>
              </a:ln>
            </c:spPr>
          </c:errBars>
          <c:errBars>
            <c:errDir val="x"/>
            <c:errBarType val="minus"/>
            <c:errValType val="cust"/>
            <c:noEndCap val="1"/>
            <c:plus>
              <c:numLit>
                <c:formatCode>General</c:formatCode>
                <c:ptCount val="1"/>
                <c:pt idx="0">
                  <c:v>1</c:v>
                </c:pt>
              </c:numLit>
            </c:plus>
            <c:minus>
              <c:numRef>
                <c:f>Processing!$N$18</c:f>
                <c:numCache>
                  <c:formatCode>General</c:formatCode>
                  <c:ptCount val="1"/>
                  <c:pt idx="0">
                    <c:v>0.03</c:v>
                  </c:pt>
                </c:numCache>
              </c:numRef>
            </c:minus>
            <c:spPr>
              <a:ln w="9525">
                <a:solidFill>
                  <a:schemeClr val="tx2">
                    <a:lumMod val="25000"/>
                    <a:lumOff val="75000"/>
                  </a:schemeClr>
                </a:solidFill>
                <a:prstDash val="lgDash"/>
              </a:ln>
            </c:spPr>
          </c:errBars>
          <c:xVal>
            <c:numRef>
              <c:f>Processing!$N$18</c:f>
              <c:numCache>
                <c:formatCode>0%</c:formatCode>
                <c:ptCount val="1"/>
                <c:pt idx="0">
                  <c:v>0.03</c:v>
                </c:pt>
              </c:numCache>
            </c:numRef>
          </c:xVal>
          <c:yVal>
            <c:numRef>
              <c:f>Processing!$O$18</c:f>
              <c:numCache>
                <c:formatCode>_-[$$-409]* #,##0_ ;_-[$$-409]* \-#,##0\ ;_-[$$-409]* "-"??_ ;_-@_ </c:formatCode>
                <c:ptCount val="1"/>
                <c:pt idx="0">
                  <c:v>37633.333333333336</c:v>
                </c:pt>
              </c:numCache>
            </c:numRef>
          </c:yVal>
          <c:smooth val="0"/>
          <c:extLst>
            <c:ext xmlns:c16="http://schemas.microsoft.com/office/drawing/2014/chart" uri="{C3380CC4-5D6E-409C-BE32-E72D297353CC}">
              <c16:uniqueId val="{00000005-963B-48E7-8C7B-CA2E44A20DE0}"/>
            </c:ext>
          </c:extLst>
        </c:ser>
        <c:ser>
          <c:idx val="4"/>
          <c:order val="5"/>
          <c:spPr>
            <a:ln w="25400" cap="rnd">
              <a:noFill/>
              <a:round/>
            </a:ln>
            <a:effectLst>
              <a:outerShdw blurRad="50800" dist="38100" dir="8100000" algn="tr" rotWithShape="0">
                <a:prstClr val="black">
                  <a:alpha val="40000"/>
                </a:prstClr>
              </a:outerShdw>
            </a:effectLst>
          </c:spPr>
          <c:marker>
            <c:symbol val="circle"/>
            <c:size val="12"/>
            <c:spPr>
              <a:solidFill>
                <a:srgbClr val="00B7D2"/>
              </a:solidFill>
              <a:ln w="9525">
                <a:noFill/>
              </a:ln>
              <a:effectLst>
                <a:outerShdw blurRad="50800" dist="38100" dir="8100000" algn="tr"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Processing!$O$19</c:f>
                <c:numCache>
                  <c:formatCode>General</c:formatCode>
                  <c:ptCount val="1"/>
                  <c:pt idx="0">
                    <c:v>21284.6</c:v>
                  </c:pt>
                </c:numCache>
              </c:numRef>
            </c:minus>
            <c:spPr>
              <a:ln w="9525">
                <a:solidFill>
                  <a:schemeClr val="tx2">
                    <a:lumMod val="25000"/>
                    <a:lumOff val="75000"/>
                  </a:schemeClr>
                </a:solidFill>
                <a:prstDash val="lgDash"/>
              </a:ln>
            </c:spPr>
          </c:errBars>
          <c:errBars>
            <c:errDir val="x"/>
            <c:errBarType val="minus"/>
            <c:errValType val="cust"/>
            <c:noEndCap val="0"/>
            <c:plus>
              <c:numLit>
                <c:formatCode>General</c:formatCode>
                <c:ptCount val="1"/>
                <c:pt idx="0">
                  <c:v>1</c:v>
                </c:pt>
              </c:numLit>
            </c:plus>
            <c:minus>
              <c:numRef>
                <c:f>Processing!$N$19</c:f>
                <c:numCache>
                  <c:formatCode>General</c:formatCode>
                  <c:ptCount val="1"/>
                  <c:pt idx="0">
                    <c:v>9.5000000000000001E-2</c:v>
                  </c:pt>
                </c:numCache>
              </c:numRef>
            </c:minus>
            <c:spPr>
              <a:ln w="9525">
                <a:solidFill>
                  <a:schemeClr val="tx2">
                    <a:lumMod val="25000"/>
                    <a:lumOff val="75000"/>
                  </a:schemeClr>
                </a:solidFill>
                <a:prstDash val="lgDash"/>
              </a:ln>
            </c:spPr>
          </c:errBars>
          <c:xVal>
            <c:numRef>
              <c:f>Processing!$N$19</c:f>
              <c:numCache>
                <c:formatCode>0%</c:formatCode>
                <c:ptCount val="1"/>
                <c:pt idx="0">
                  <c:v>9.5000000000000001E-2</c:v>
                </c:pt>
              </c:numCache>
            </c:numRef>
          </c:xVal>
          <c:yVal>
            <c:numRef>
              <c:f>Processing!$O$19</c:f>
              <c:numCache>
                <c:formatCode>_-[$$-409]* #,##0_ ;_-[$$-409]* \-#,##0\ ;_-[$$-409]* "-"??_ ;_-@_ </c:formatCode>
                <c:ptCount val="1"/>
                <c:pt idx="0">
                  <c:v>21284.6</c:v>
                </c:pt>
              </c:numCache>
            </c:numRef>
          </c:yVal>
          <c:smooth val="0"/>
          <c:extLst>
            <c:ext xmlns:c16="http://schemas.microsoft.com/office/drawing/2014/chart" uri="{C3380CC4-5D6E-409C-BE32-E72D297353CC}">
              <c16:uniqueId val="{00000006-963B-48E7-8C7B-CA2E44A20DE0}"/>
            </c:ext>
          </c:extLst>
        </c:ser>
        <c:ser>
          <c:idx val="5"/>
          <c:order val="6"/>
          <c:spPr>
            <a:ln w="25400" cap="rnd">
              <a:noFill/>
              <a:round/>
            </a:ln>
            <a:effectLst>
              <a:outerShdw blurRad="50800" dist="38100" dir="8100000" algn="tr" rotWithShape="0">
                <a:prstClr val="black">
                  <a:alpha val="40000"/>
                </a:prstClr>
              </a:outerShdw>
            </a:effectLst>
          </c:spPr>
          <c:marker>
            <c:symbol val="circle"/>
            <c:size val="10"/>
            <c:spPr>
              <a:solidFill>
                <a:srgbClr val="AD27FE"/>
              </a:solidFill>
              <a:ln w="9525">
                <a:noFill/>
              </a:ln>
              <a:effectLst>
                <a:outerShdw blurRad="50800" dist="38100" dir="8100000" algn="tr" rotWithShape="0">
                  <a:prstClr val="black">
                    <a:alpha val="40000"/>
                  </a:prstClr>
                </a:outerShdw>
              </a:effectLst>
            </c:spPr>
          </c:marker>
          <c:errBars>
            <c:errDir val="y"/>
            <c:errBarType val="minus"/>
            <c:errValType val="cust"/>
            <c:noEndCap val="1"/>
            <c:plus>
              <c:numLit>
                <c:formatCode>General</c:formatCode>
                <c:ptCount val="1"/>
                <c:pt idx="0">
                  <c:v>1</c:v>
                </c:pt>
              </c:numLit>
            </c:plus>
            <c:minus>
              <c:numRef>
                <c:f>Processing!$O$20</c:f>
                <c:numCache>
                  <c:formatCode>General</c:formatCode>
                  <c:ptCount val="1"/>
                  <c:pt idx="0">
                    <c:v>14791.666666666666</c:v>
                  </c:pt>
                </c:numCache>
              </c:numRef>
            </c:minus>
            <c:spPr>
              <a:ln w="9525">
                <a:solidFill>
                  <a:schemeClr val="tx2">
                    <a:lumMod val="25000"/>
                    <a:lumOff val="75000"/>
                  </a:schemeClr>
                </a:solidFill>
                <a:prstDash val="lgDash"/>
              </a:ln>
            </c:spPr>
          </c:errBars>
          <c:errBars>
            <c:errDir val="x"/>
            <c:errBarType val="minus"/>
            <c:errValType val="cust"/>
            <c:noEndCap val="0"/>
            <c:plus>
              <c:numLit>
                <c:formatCode>General</c:formatCode>
                <c:ptCount val="1"/>
                <c:pt idx="0">
                  <c:v>1</c:v>
                </c:pt>
              </c:numLit>
            </c:plus>
            <c:minus>
              <c:numRef>
                <c:f>Processing!$N$20</c:f>
                <c:numCache>
                  <c:formatCode>General</c:formatCode>
                  <c:ptCount val="1"/>
                  <c:pt idx="0">
                    <c:v>0.05</c:v>
                  </c:pt>
                </c:numCache>
              </c:numRef>
            </c:minus>
            <c:spPr>
              <a:ln w="9525">
                <a:solidFill>
                  <a:schemeClr val="tx2">
                    <a:lumMod val="25000"/>
                    <a:lumOff val="75000"/>
                  </a:schemeClr>
                </a:solidFill>
                <a:prstDash val="lgDash"/>
              </a:ln>
            </c:spPr>
          </c:errBars>
          <c:xVal>
            <c:numRef>
              <c:f>Processing!$N$20</c:f>
              <c:numCache>
                <c:formatCode>0%</c:formatCode>
                <c:ptCount val="1"/>
                <c:pt idx="0">
                  <c:v>0.05</c:v>
                </c:pt>
              </c:numCache>
            </c:numRef>
          </c:xVal>
          <c:yVal>
            <c:numRef>
              <c:f>Processing!$O$20</c:f>
              <c:numCache>
                <c:formatCode>_-[$$-409]* #,##0_ ;_-[$$-409]* \-#,##0\ ;_-[$$-409]* "-"??_ ;_-@_ </c:formatCode>
                <c:ptCount val="1"/>
                <c:pt idx="0">
                  <c:v>14791.666666666666</c:v>
                </c:pt>
              </c:numCache>
            </c:numRef>
          </c:yVal>
          <c:smooth val="0"/>
          <c:extLst>
            <c:ext xmlns:c16="http://schemas.microsoft.com/office/drawing/2014/chart" uri="{C3380CC4-5D6E-409C-BE32-E72D297353CC}">
              <c16:uniqueId val="{00000007-963B-48E7-8C7B-CA2E44A20DE0}"/>
            </c:ext>
          </c:extLst>
        </c:ser>
        <c:ser>
          <c:idx val="7"/>
          <c:order val="7"/>
          <c:spPr>
            <a:ln w="25400" cap="rnd">
              <a:noFill/>
              <a:round/>
            </a:ln>
            <a:effectLst>
              <a:outerShdw blurRad="50800" dist="38100" dir="8100000" algn="tr" rotWithShape="0">
                <a:prstClr val="black">
                  <a:alpha val="40000"/>
                </a:prstClr>
              </a:outerShdw>
            </a:effectLst>
          </c:spPr>
          <c:marker>
            <c:symbol val="circle"/>
            <c:size val="8"/>
            <c:spPr>
              <a:solidFill>
                <a:srgbClr val="476BEE"/>
              </a:solidFill>
              <a:ln w="9525">
                <a:noFill/>
              </a:ln>
              <a:effectLst>
                <a:outerShdw blurRad="50800" dist="38100" dir="8100000" algn="tr" rotWithShape="0">
                  <a:prstClr val="black">
                    <a:alpha val="40000"/>
                  </a:prstClr>
                </a:outerShdw>
              </a:effectLst>
            </c:spPr>
          </c:marker>
          <c:errBars>
            <c:errDir val="x"/>
            <c:errBarType val="minus"/>
            <c:errValType val="cust"/>
            <c:noEndCap val="0"/>
            <c:plus>
              <c:numLit>
                <c:formatCode>General</c:formatCode>
                <c:ptCount val="1"/>
                <c:pt idx="0">
                  <c:v>1</c:v>
                </c:pt>
              </c:numLit>
            </c:plus>
            <c:minus>
              <c:numRef>
                <c:f>Processing!$N$21</c:f>
                <c:numCache>
                  <c:formatCode>General</c:formatCode>
                  <c:ptCount val="1"/>
                  <c:pt idx="0">
                    <c:v>7.0000000000000007E-2</c:v>
                  </c:pt>
                </c:numCache>
              </c:numRef>
            </c:minus>
            <c:spPr>
              <a:ln w="9525">
                <a:solidFill>
                  <a:schemeClr val="tx2">
                    <a:lumMod val="25000"/>
                    <a:lumOff val="75000"/>
                  </a:schemeClr>
                </a:solidFill>
                <a:prstDash val="lgDash"/>
              </a:ln>
            </c:spPr>
          </c:errBars>
          <c:errBars>
            <c:errDir val="y"/>
            <c:errBarType val="minus"/>
            <c:errValType val="cust"/>
            <c:noEndCap val="0"/>
            <c:plus>
              <c:numLit>
                <c:formatCode>General</c:formatCode>
                <c:ptCount val="1"/>
                <c:pt idx="0">
                  <c:v>1</c:v>
                </c:pt>
              </c:numLit>
            </c:plus>
            <c:minus>
              <c:numRef>
                <c:f>Processing!$O$21</c:f>
                <c:numCache>
                  <c:formatCode>General</c:formatCode>
                  <c:ptCount val="1"/>
                  <c:pt idx="0">
                    <c:v>10260.799999999999</c:v>
                  </c:pt>
                </c:numCache>
              </c:numRef>
            </c:minus>
            <c:spPr>
              <a:ln w="9525">
                <a:solidFill>
                  <a:schemeClr val="tx2">
                    <a:lumMod val="25000"/>
                    <a:lumOff val="75000"/>
                  </a:schemeClr>
                </a:solidFill>
                <a:prstDash val="lgDash"/>
              </a:ln>
            </c:spPr>
          </c:errBars>
          <c:xVal>
            <c:numRef>
              <c:f>Processing!$N$21</c:f>
              <c:numCache>
                <c:formatCode>0%</c:formatCode>
                <c:ptCount val="1"/>
                <c:pt idx="0">
                  <c:v>7.0000000000000007E-2</c:v>
                </c:pt>
              </c:numCache>
            </c:numRef>
          </c:xVal>
          <c:yVal>
            <c:numRef>
              <c:f>Processing!$O$21</c:f>
              <c:numCache>
                <c:formatCode>_-[$$-409]* #,##0_ ;_-[$$-409]* \-#,##0\ ;_-[$$-409]* "-"??_ ;_-@_ </c:formatCode>
                <c:ptCount val="1"/>
                <c:pt idx="0">
                  <c:v>10260.799999999999</c:v>
                </c:pt>
              </c:numCache>
            </c:numRef>
          </c:yVal>
          <c:smooth val="0"/>
          <c:extLst>
            <c:ext xmlns:c16="http://schemas.microsoft.com/office/drawing/2014/chart" uri="{C3380CC4-5D6E-409C-BE32-E72D297353CC}">
              <c16:uniqueId val="{00000008-963B-48E7-8C7B-CA2E44A20DE0}"/>
            </c:ext>
          </c:extLst>
        </c:ser>
        <c:dLbls>
          <c:showLegendKey val="0"/>
          <c:showVal val="0"/>
          <c:showCatName val="0"/>
          <c:showSerName val="0"/>
          <c:showPercent val="0"/>
          <c:showBubbleSize val="0"/>
        </c:dLbls>
        <c:axId val="2108640815"/>
        <c:axId val="363615919"/>
      </c:scatterChart>
      <c:valAx>
        <c:axId val="2108640815"/>
        <c:scaling>
          <c:orientation val="minMax"/>
        </c:scaling>
        <c:delete val="0"/>
        <c:axPos val="b"/>
        <c:numFmt formatCode="0%" sourceLinked="1"/>
        <c:majorTickMark val="out"/>
        <c:minorTickMark val="none"/>
        <c:tickLblPos val="nextTo"/>
        <c:spPr>
          <a:ln>
            <a:solidFill>
              <a:srgbClr val="476BEE"/>
            </a:solidFill>
          </a:ln>
        </c:spPr>
        <c:txPr>
          <a:bodyPr/>
          <a:lstStyle/>
          <a:p>
            <a:pPr>
              <a:defRPr>
                <a:solidFill>
                  <a:srgbClr val="455177"/>
                </a:solidFill>
              </a:defRPr>
            </a:pPr>
            <a:endParaRPr lang="ru-RU"/>
          </a:p>
        </c:txPr>
        <c:crossAx val="363615919"/>
        <c:crosses val="autoZero"/>
        <c:crossBetween val="midCat"/>
      </c:valAx>
      <c:valAx>
        <c:axId val="363615919"/>
        <c:scaling>
          <c:orientation val="minMax"/>
          <c:max val="60001"/>
          <c:min val="0"/>
        </c:scaling>
        <c:delete val="0"/>
        <c:axPos val="l"/>
        <c:numFmt formatCode="_-[$$-409]* #,##0_ ;_-[$$-409]* \-#,##0\ ;_-[$$-409]* &quot;-&quot;??_ ;_-@_ " sourceLinked="1"/>
        <c:majorTickMark val="out"/>
        <c:minorTickMark val="none"/>
        <c:tickLblPos val="nextTo"/>
        <c:spPr>
          <a:ln>
            <a:solidFill>
              <a:srgbClr val="476BEE"/>
            </a:solidFill>
          </a:ln>
        </c:spPr>
        <c:txPr>
          <a:bodyPr/>
          <a:lstStyle/>
          <a:p>
            <a:pPr>
              <a:defRPr>
                <a:solidFill>
                  <a:srgbClr val="455177"/>
                </a:solidFill>
              </a:defRPr>
            </a:pPr>
            <a:endParaRPr lang="ru-RU"/>
          </a:p>
        </c:txPr>
        <c:crossAx val="2108640815"/>
        <c:crosses val="autoZero"/>
        <c:crossBetween val="midCat"/>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1"/>
          <c:spPr>
            <a:ln>
              <a:noFill/>
            </a:ln>
          </c:spPr>
          <c:dPt>
            <c:idx val="0"/>
            <c:bubble3D val="0"/>
            <c:spPr>
              <a:gradFill flip="none" rotWithShape="1">
                <a:gsLst>
                  <a:gs pos="9000">
                    <a:srgbClr val="3647E3"/>
                  </a:gs>
                  <a:gs pos="100000">
                    <a:srgbClr val="8D76FC"/>
                  </a:gs>
                </a:gsLst>
                <a:path path="circle">
                  <a:fillToRect t="100000" r="100000"/>
                </a:path>
                <a:tileRect l="-100000" b="-100000"/>
              </a:gradFill>
              <a:ln w="19050">
                <a:noFill/>
              </a:ln>
              <a:effectLst/>
            </c:spPr>
            <c:extLst>
              <c:ext xmlns:c16="http://schemas.microsoft.com/office/drawing/2014/chart" uri="{C3380CC4-5D6E-409C-BE32-E72D297353CC}">
                <c16:uniqueId val="{00000001-EE0B-48AF-AFA5-CC039E9E84B8}"/>
              </c:ext>
            </c:extLst>
          </c:dPt>
          <c:dPt>
            <c:idx val="1"/>
            <c:bubble3D val="0"/>
            <c:spPr>
              <a:solidFill>
                <a:schemeClr val="accent2"/>
              </a:solidFill>
              <a:ln w="19050">
                <a:noFill/>
              </a:ln>
              <a:effectLst/>
            </c:spPr>
            <c:extLst>
              <c:ext xmlns:c16="http://schemas.microsoft.com/office/drawing/2014/chart" uri="{C3380CC4-5D6E-409C-BE32-E72D297353CC}">
                <c16:uniqueId val="{00000003-EE0B-48AF-AFA5-CC039E9E84B8}"/>
              </c:ext>
            </c:extLst>
          </c:dPt>
          <c:dPt>
            <c:idx val="2"/>
            <c:bubble3D val="0"/>
            <c:spPr>
              <a:gradFill>
                <a:gsLst>
                  <a:gs pos="0">
                    <a:srgbClr val="3A5CE2"/>
                  </a:gs>
                  <a:gs pos="100000">
                    <a:srgbClr val="476BEE"/>
                  </a:gs>
                </a:gsLst>
                <a:lin ang="0" scaled="0"/>
              </a:gradFill>
              <a:ln w="19050">
                <a:noFill/>
              </a:ln>
              <a:effectLst/>
            </c:spPr>
            <c:extLst>
              <c:ext xmlns:c16="http://schemas.microsoft.com/office/drawing/2014/chart" uri="{C3380CC4-5D6E-409C-BE32-E72D297353CC}">
                <c16:uniqueId val="{00000005-EE0B-48AF-AFA5-CC039E9E84B8}"/>
              </c:ext>
            </c:extLst>
          </c:dPt>
          <c:dPt>
            <c:idx val="3"/>
            <c:bubble3D val="0"/>
            <c:spPr>
              <a:solidFill>
                <a:srgbClr val="5EB2CD"/>
              </a:solidFill>
              <a:ln w="19050">
                <a:noFill/>
              </a:ln>
              <a:effectLst/>
            </c:spPr>
            <c:extLst>
              <c:ext xmlns:c16="http://schemas.microsoft.com/office/drawing/2014/chart" uri="{C3380CC4-5D6E-409C-BE32-E72D297353CC}">
                <c16:uniqueId val="{00000007-EE0B-48AF-AFA5-CC039E9E84B8}"/>
              </c:ext>
            </c:extLst>
          </c:dPt>
          <c:dPt>
            <c:idx val="4"/>
            <c:bubble3D val="0"/>
            <c:spPr>
              <a:noFill/>
              <a:ln w="19050">
                <a:noFill/>
              </a:ln>
              <a:effectLst/>
            </c:spPr>
            <c:extLst>
              <c:ext xmlns:c16="http://schemas.microsoft.com/office/drawing/2014/chart" uri="{C3380CC4-5D6E-409C-BE32-E72D297353CC}">
                <c16:uniqueId val="{00000009-EE0B-48AF-AFA5-CC039E9E84B8}"/>
              </c:ext>
            </c:extLst>
          </c:dPt>
          <c:dLbls>
            <c:dLbl>
              <c:idx val="4"/>
              <c:spPr>
                <a:solidFill>
                  <a:schemeClr val="tx2">
                    <a:lumMod val="25000"/>
                    <a:lumOff val="75000"/>
                    <a:alpha val="96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15:layout>
                    <c:manualLayout>
                      <c:w val="9.4451003541912631E-2"/>
                      <c:h val="6.1467629046369203E-2"/>
                    </c:manualLayout>
                  </c15:layout>
                </c:ext>
                <c:ext xmlns:c16="http://schemas.microsoft.com/office/drawing/2014/chart" uri="{C3380CC4-5D6E-409C-BE32-E72D297353CC}">
                  <c16:uniqueId val="{00000009-EE0B-48AF-AFA5-CC039E9E84B8}"/>
                </c:ext>
              </c:extLst>
            </c:dLbl>
            <c:spPr>
              <a:solidFill>
                <a:schemeClr val="tx2">
                  <a:lumMod val="25000"/>
                  <a:lumOff val="75000"/>
                  <a:alpha val="96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s>
          <c:val>
            <c:numRef>
              <c:f>Processing!$A$127:$E$127</c:f>
              <c:numCache>
                <c:formatCode>0%</c:formatCode>
                <c:ptCount val="5"/>
                <c:pt idx="0">
                  <c:v>0.36537216828478969</c:v>
                </c:pt>
                <c:pt idx="1">
                  <c:v>0.1436084142394822</c:v>
                </c:pt>
                <c:pt idx="2">
                  <c:v>9.9619417475728153E-2</c:v>
                </c:pt>
                <c:pt idx="3">
                  <c:v>0.20664660194174755</c:v>
                </c:pt>
                <c:pt idx="4">
                  <c:v>0.18475339805825233</c:v>
                </c:pt>
              </c:numCache>
            </c:numRef>
          </c:val>
          <c:extLst>
            <c:ext xmlns:c16="http://schemas.microsoft.com/office/drawing/2014/chart" uri="{C3380CC4-5D6E-409C-BE32-E72D297353CC}">
              <c16:uniqueId val="{0000000A-EE0B-48AF-AFA5-CC039E9E84B8}"/>
            </c:ext>
          </c:extLst>
        </c:ser>
        <c:ser>
          <c:idx val="2"/>
          <c:order val="2"/>
          <c:spPr>
            <a:ln>
              <a:noFill/>
            </a:ln>
          </c:spPr>
          <c:dPt>
            <c:idx val="0"/>
            <c:bubble3D val="0"/>
            <c:spPr>
              <a:noFill/>
              <a:ln w="19050">
                <a:noFill/>
              </a:ln>
              <a:effectLst/>
            </c:spPr>
            <c:extLst>
              <c:ext xmlns:c16="http://schemas.microsoft.com/office/drawing/2014/chart" uri="{C3380CC4-5D6E-409C-BE32-E72D297353CC}">
                <c16:uniqueId val="{0000000C-EE0B-48AF-AFA5-CC039E9E84B8}"/>
              </c:ext>
            </c:extLst>
          </c:dPt>
          <c:dPt>
            <c:idx val="1"/>
            <c:bubble3D val="0"/>
            <c:spPr>
              <a:solidFill>
                <a:schemeClr val="accent2"/>
              </a:solidFill>
              <a:ln w="19050">
                <a:noFill/>
              </a:ln>
              <a:effectLst/>
            </c:spPr>
            <c:extLst>
              <c:ext xmlns:c16="http://schemas.microsoft.com/office/drawing/2014/chart" uri="{C3380CC4-5D6E-409C-BE32-E72D297353CC}">
                <c16:uniqueId val="{0000000E-EE0B-48AF-AFA5-CC039E9E84B8}"/>
              </c:ext>
            </c:extLst>
          </c:dPt>
          <c:dPt>
            <c:idx val="2"/>
            <c:bubble3D val="0"/>
            <c:spPr>
              <a:noFill/>
              <a:ln w="19050">
                <a:noFill/>
              </a:ln>
              <a:effectLst/>
            </c:spPr>
            <c:extLst>
              <c:ext xmlns:c16="http://schemas.microsoft.com/office/drawing/2014/chart" uri="{C3380CC4-5D6E-409C-BE32-E72D297353CC}">
                <c16:uniqueId val="{00000010-EE0B-48AF-AFA5-CC039E9E84B8}"/>
              </c:ext>
            </c:extLst>
          </c:dPt>
          <c:dPt>
            <c:idx val="3"/>
            <c:bubble3D val="0"/>
            <c:spPr>
              <a:noFill/>
              <a:ln w="19050">
                <a:noFill/>
              </a:ln>
              <a:effectLst/>
            </c:spPr>
            <c:extLst>
              <c:ext xmlns:c16="http://schemas.microsoft.com/office/drawing/2014/chart" uri="{C3380CC4-5D6E-409C-BE32-E72D297353CC}">
                <c16:uniqueId val="{00000012-EE0B-48AF-AFA5-CC039E9E84B8}"/>
              </c:ext>
            </c:extLst>
          </c:dPt>
          <c:dPt>
            <c:idx val="4"/>
            <c:bubble3D val="0"/>
            <c:spPr>
              <a:noFill/>
              <a:ln w="19050">
                <a:noFill/>
              </a:ln>
              <a:effectLst/>
            </c:spPr>
            <c:extLst>
              <c:ext xmlns:c16="http://schemas.microsoft.com/office/drawing/2014/chart" uri="{C3380CC4-5D6E-409C-BE32-E72D297353CC}">
                <c16:uniqueId val="{00000014-EE0B-48AF-AFA5-CC039E9E84B8}"/>
              </c:ext>
            </c:extLst>
          </c:dPt>
          <c:val>
            <c:numRef>
              <c:f>Processing!$A$128:$E$128</c:f>
              <c:numCache>
                <c:formatCode>0%</c:formatCode>
                <c:ptCount val="5"/>
                <c:pt idx="0">
                  <c:v>0.36537216828478969</c:v>
                </c:pt>
                <c:pt idx="1">
                  <c:v>0.1436084142394822</c:v>
                </c:pt>
                <c:pt idx="2">
                  <c:v>9.9619417475728153E-2</c:v>
                </c:pt>
                <c:pt idx="3">
                  <c:v>0.20664660194174755</c:v>
                </c:pt>
                <c:pt idx="4">
                  <c:v>0.18475339805825233</c:v>
                </c:pt>
              </c:numCache>
            </c:numRef>
          </c:val>
          <c:extLst>
            <c:ext xmlns:c16="http://schemas.microsoft.com/office/drawing/2014/chart" uri="{C3380CC4-5D6E-409C-BE32-E72D297353CC}">
              <c16:uniqueId val="{00000015-EE0B-48AF-AFA5-CC039E9E84B8}"/>
            </c:ext>
          </c:extLst>
        </c:ser>
        <c:dLbls>
          <c:showLegendKey val="0"/>
          <c:showVal val="0"/>
          <c:showCatName val="0"/>
          <c:showSerName val="0"/>
          <c:showPercent val="0"/>
          <c:showBubbleSize val="0"/>
          <c:showLeaderLines val="1"/>
        </c:dLbls>
        <c:firstSliceAng val="0"/>
        <c:holeSize val="45"/>
      </c:doughnutChar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17-EE0B-48AF-AFA5-CC039E9E84B8}"/>
              </c:ext>
            </c:extLst>
          </c:dPt>
          <c:dPt>
            <c:idx val="1"/>
            <c:bubble3D val="0"/>
            <c:spPr>
              <a:gradFill>
                <a:gsLst>
                  <a:gs pos="0">
                    <a:srgbClr val="8701DA"/>
                  </a:gs>
                  <a:gs pos="100000">
                    <a:srgbClr val="AD27FE"/>
                  </a:gs>
                </a:gsLst>
                <a:lin ang="0" scaled="0"/>
              </a:gradFill>
              <a:ln w="19050">
                <a:noFill/>
              </a:ln>
              <a:effectLst/>
            </c:spPr>
            <c:extLst>
              <c:ext xmlns:c16="http://schemas.microsoft.com/office/drawing/2014/chart" uri="{C3380CC4-5D6E-409C-BE32-E72D297353CC}">
                <c16:uniqueId val="{00000019-EE0B-48AF-AFA5-CC039E9E84B8}"/>
              </c:ext>
            </c:extLst>
          </c:dPt>
          <c:dPt>
            <c:idx val="2"/>
            <c:bubble3D val="0"/>
            <c:spPr>
              <a:noFill/>
              <a:ln w="19050">
                <a:noFill/>
              </a:ln>
              <a:effectLst/>
            </c:spPr>
            <c:extLst>
              <c:ext xmlns:c16="http://schemas.microsoft.com/office/drawing/2014/chart" uri="{C3380CC4-5D6E-409C-BE32-E72D297353CC}">
                <c16:uniqueId val="{0000001B-EE0B-48AF-AFA5-CC039E9E84B8}"/>
              </c:ext>
            </c:extLst>
          </c:dPt>
          <c:dPt>
            <c:idx val="3"/>
            <c:bubble3D val="0"/>
            <c:spPr>
              <a:gradFill>
                <a:gsLst>
                  <a:gs pos="0">
                    <a:srgbClr val="0070B1"/>
                  </a:gs>
                  <a:gs pos="100000">
                    <a:srgbClr val="00B7D2"/>
                  </a:gs>
                </a:gsLst>
                <a:lin ang="0" scaled="0"/>
              </a:gradFill>
              <a:ln w="19050">
                <a:noFill/>
              </a:ln>
              <a:effectLst/>
            </c:spPr>
            <c:extLst>
              <c:ext xmlns:c16="http://schemas.microsoft.com/office/drawing/2014/chart" uri="{C3380CC4-5D6E-409C-BE32-E72D297353CC}">
                <c16:uniqueId val="{0000001D-EE0B-48AF-AFA5-CC039E9E84B8}"/>
              </c:ext>
            </c:extLst>
          </c:dPt>
          <c:dPt>
            <c:idx val="4"/>
            <c:bubble3D val="0"/>
            <c:spPr>
              <a:noFill/>
              <a:ln w="19050">
                <a:noFill/>
              </a:ln>
              <a:effectLst/>
            </c:spPr>
            <c:extLst>
              <c:ext xmlns:c16="http://schemas.microsoft.com/office/drawing/2014/chart" uri="{C3380CC4-5D6E-409C-BE32-E72D297353CC}">
                <c16:uniqueId val="{0000001F-EE0B-48AF-AFA5-CC039E9E84B8}"/>
              </c:ext>
            </c:extLst>
          </c:dPt>
          <c:val>
            <c:numRef>
              <c:f>Processing!$A$126:$E$126</c:f>
              <c:numCache>
                <c:formatCode>0%</c:formatCode>
                <c:ptCount val="5"/>
                <c:pt idx="0">
                  <c:v>0.36537216828478969</c:v>
                </c:pt>
                <c:pt idx="1">
                  <c:v>0.1436084142394822</c:v>
                </c:pt>
                <c:pt idx="2">
                  <c:v>9.9619417475728153E-2</c:v>
                </c:pt>
                <c:pt idx="3">
                  <c:v>0.20664660194174755</c:v>
                </c:pt>
                <c:pt idx="4">
                  <c:v>0.18475339805825233</c:v>
                </c:pt>
              </c:numCache>
            </c:numRef>
          </c:val>
          <c:extLst>
            <c:ext xmlns:c16="http://schemas.microsoft.com/office/drawing/2014/chart" uri="{C3380CC4-5D6E-409C-BE32-E72D297353CC}">
              <c16:uniqueId val="{00000020-EE0B-48AF-AFA5-CC039E9E84B8}"/>
            </c:ext>
          </c:extLst>
        </c:ser>
        <c:dLbls>
          <c:showLegendKey val="0"/>
          <c:showVal val="0"/>
          <c:showCatName val="0"/>
          <c:showSerName val="0"/>
          <c:showPercent val="0"/>
          <c:showBubbleSize val="0"/>
          <c:showLeaderLines val="1"/>
        </c:dLbls>
        <c:firstSliceAng val="0"/>
        <c:holeSize val="4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tx2">
                  <a:lumMod val="50000"/>
                  <a:lumOff val="50000"/>
                </a:schemeClr>
              </a:solidFill>
              <a:ln w="19050">
                <a:noFill/>
              </a:ln>
              <a:effectLst/>
            </c:spPr>
            <c:extLst>
              <c:ext xmlns:c16="http://schemas.microsoft.com/office/drawing/2014/chart" uri="{C3380CC4-5D6E-409C-BE32-E72D297353CC}">
                <c16:uniqueId val="{00000001-5321-40B4-88F6-8DF6EE252D00}"/>
              </c:ext>
            </c:extLst>
          </c:dPt>
          <c:dPt>
            <c:idx val="1"/>
            <c:bubble3D val="0"/>
            <c:spPr>
              <a:noFill/>
              <a:ln w="19050">
                <a:noFill/>
              </a:ln>
              <a:effectLst/>
            </c:spPr>
            <c:extLst>
              <c:ext xmlns:c16="http://schemas.microsoft.com/office/drawing/2014/chart" uri="{C3380CC4-5D6E-409C-BE32-E72D297353CC}">
                <c16:uniqueId val="{00000003-5321-40B4-88F6-8DF6EE252D00}"/>
              </c:ext>
            </c:extLst>
          </c:dPt>
          <c:val>
            <c:numRef>
              <c:f>Processing!$P$17:$Q$17</c:f>
              <c:numCache>
                <c:formatCode>0%</c:formatCode>
                <c:ptCount val="2"/>
                <c:pt idx="0">
                  <c:v>0.81524660194174758</c:v>
                </c:pt>
                <c:pt idx="1">
                  <c:v>0.18475339805825242</c:v>
                </c:pt>
              </c:numCache>
            </c:numRef>
          </c:val>
          <c:extLst>
            <c:ext xmlns:c16="http://schemas.microsoft.com/office/drawing/2014/chart" uri="{C3380CC4-5D6E-409C-BE32-E72D297353CC}">
              <c16:uniqueId val="{00000004-5321-40B4-88F6-8DF6EE252D00}"/>
            </c:ext>
          </c:extLst>
        </c:ser>
        <c:dLbls>
          <c:showLegendKey val="0"/>
          <c:showVal val="0"/>
          <c:showCatName val="0"/>
          <c:showSerName val="0"/>
          <c:showPercent val="0"/>
          <c:showBubbleSize val="0"/>
          <c:showLeaderLines val="1"/>
        </c:dLbls>
        <c:firstSliceAng val="0"/>
        <c:holeSize val="9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754055821972699"/>
          <c:y val="0.1640645596640139"/>
          <c:w val="0.77993510684843681"/>
          <c:h val="0.63998383816361726"/>
        </c:manualLayout>
      </c:layout>
      <c:doughnutChart>
        <c:varyColors val="1"/>
        <c:ser>
          <c:idx val="0"/>
          <c:order val="0"/>
          <c:spPr>
            <a:ln>
              <a:noFill/>
            </a:ln>
          </c:spPr>
          <c:dPt>
            <c:idx val="0"/>
            <c:bubble3D val="0"/>
            <c:spPr>
              <a:gradFill>
                <a:gsLst>
                  <a:gs pos="0">
                    <a:srgbClr val="476BEE"/>
                  </a:gs>
                  <a:gs pos="100000">
                    <a:srgbClr val="3A5CE2"/>
                  </a:gs>
                </a:gsLst>
                <a:lin ang="5400000" scaled="1"/>
              </a:gra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1-C7C3-4CB9-B4C7-6C477652FC69}"/>
              </c:ext>
            </c:extLst>
          </c:dPt>
          <c:dPt>
            <c:idx val="1"/>
            <c:bubble3D val="0"/>
            <c:spPr>
              <a:solidFill>
                <a:srgbClr val="8199F3"/>
              </a:solidFill>
              <a:ln w="19050">
                <a:noFill/>
              </a:ln>
              <a:effectLst/>
            </c:spPr>
            <c:extLst>
              <c:ext xmlns:c16="http://schemas.microsoft.com/office/drawing/2014/chart" uri="{C3380CC4-5D6E-409C-BE32-E72D297353CC}">
                <c16:uniqueId val="{00000003-C7C3-4CB9-B4C7-6C477652FC69}"/>
              </c:ext>
            </c:extLst>
          </c:dPt>
          <c:dPt>
            <c:idx val="2"/>
            <c:bubble3D val="0"/>
            <c:spPr>
              <a:solidFill>
                <a:srgbClr val="CAD4FA">
                  <a:alpha val="20000"/>
                </a:srgbClr>
              </a:solidFill>
              <a:ln w="19050">
                <a:noFill/>
              </a:ln>
              <a:effectLst/>
            </c:spPr>
            <c:extLst>
              <c:ext xmlns:c16="http://schemas.microsoft.com/office/drawing/2014/chart" uri="{C3380CC4-5D6E-409C-BE32-E72D297353CC}">
                <c16:uniqueId val="{00000005-C7C3-4CB9-B4C7-6C477652FC69}"/>
              </c:ext>
            </c:extLst>
          </c:dPt>
          <c:dPt>
            <c:idx val="3"/>
            <c:bubble3D val="0"/>
            <c:spPr>
              <a:noFill/>
              <a:ln w="19050">
                <a:noFill/>
              </a:ln>
              <a:effectLst/>
            </c:spPr>
            <c:extLst>
              <c:ext xmlns:c16="http://schemas.microsoft.com/office/drawing/2014/chart" uri="{C3380CC4-5D6E-409C-BE32-E72D297353CC}">
                <c16:uniqueId val="{00000007-C7C3-4CB9-B4C7-6C477652FC69}"/>
              </c:ext>
            </c:extLst>
          </c:dPt>
          <c:val>
            <c:numRef>
              <c:f>Processing!$B$39:$B$42</c:f>
              <c:numCache>
                <c:formatCode>0.00%</c:formatCode>
                <c:ptCount val="4"/>
                <c:pt idx="0">
                  <c:v>5.6142857142857147E-2</c:v>
                </c:pt>
                <c:pt idx="1">
                  <c:v>0.23606493506493509</c:v>
                </c:pt>
                <c:pt idx="2">
                  <c:v>0.45779220779220775</c:v>
                </c:pt>
                <c:pt idx="3">
                  <c:v>0.25</c:v>
                </c:pt>
              </c:numCache>
            </c:numRef>
          </c:val>
          <c:extLst>
            <c:ext xmlns:c16="http://schemas.microsoft.com/office/drawing/2014/chart" uri="{C3380CC4-5D6E-409C-BE32-E72D297353CC}">
              <c16:uniqueId val="{00000008-C7C3-4CB9-B4C7-6C477652FC69}"/>
            </c:ext>
          </c:extLst>
        </c:ser>
        <c:ser>
          <c:idx val="1"/>
          <c:order val="1"/>
          <c:spPr>
            <a:ln>
              <a:noFill/>
            </a:ln>
          </c:spPr>
          <c:dPt>
            <c:idx val="0"/>
            <c:bubble3D val="0"/>
            <c:spPr>
              <a:noFill/>
              <a:ln w="19050">
                <a:noFill/>
              </a:ln>
              <a:effectLst/>
            </c:spPr>
            <c:extLst>
              <c:ext xmlns:c16="http://schemas.microsoft.com/office/drawing/2014/chart" uri="{C3380CC4-5D6E-409C-BE32-E72D297353CC}">
                <c16:uniqueId val="{0000000A-C7C3-4CB9-B4C7-6C477652FC69}"/>
              </c:ext>
            </c:extLst>
          </c:dPt>
          <c:dPt>
            <c:idx val="1"/>
            <c:bubble3D val="0"/>
            <c:spPr>
              <a:noFill/>
              <a:ln w="19050">
                <a:noFill/>
              </a:ln>
              <a:effectLst/>
            </c:spPr>
            <c:extLst>
              <c:ext xmlns:c16="http://schemas.microsoft.com/office/drawing/2014/chart" uri="{C3380CC4-5D6E-409C-BE32-E72D297353CC}">
                <c16:uniqueId val="{0000000C-C7C3-4CB9-B4C7-6C477652FC69}"/>
              </c:ext>
            </c:extLst>
          </c:dPt>
          <c:dPt>
            <c:idx val="2"/>
            <c:bubble3D val="0"/>
            <c:spPr>
              <a:noFill/>
              <a:ln w="19050">
                <a:noFill/>
              </a:ln>
              <a:effectLst/>
            </c:spPr>
            <c:extLst>
              <c:ext xmlns:c16="http://schemas.microsoft.com/office/drawing/2014/chart" uri="{C3380CC4-5D6E-409C-BE32-E72D297353CC}">
                <c16:uniqueId val="{0000000E-C7C3-4CB9-B4C7-6C477652FC69}"/>
              </c:ext>
            </c:extLst>
          </c:dPt>
          <c:dPt>
            <c:idx val="3"/>
            <c:bubble3D val="0"/>
            <c:spPr>
              <a:noFill/>
              <a:ln w="19050">
                <a:noFill/>
              </a:ln>
              <a:effectLst/>
            </c:spPr>
            <c:extLst>
              <c:ext xmlns:c16="http://schemas.microsoft.com/office/drawing/2014/chart" uri="{C3380CC4-5D6E-409C-BE32-E72D297353CC}">
                <c16:uniqueId val="{00000010-C7C3-4CB9-B4C7-6C477652FC69}"/>
              </c:ext>
            </c:extLst>
          </c:dPt>
          <c:val>
            <c:numRef>
              <c:f>Processing!$C$39:$C$42</c:f>
              <c:numCache>
                <c:formatCode>0.00%</c:formatCode>
                <c:ptCount val="4"/>
                <c:pt idx="0">
                  <c:v>5.6142857142857147E-2</c:v>
                </c:pt>
                <c:pt idx="1">
                  <c:v>0.23606493506493509</c:v>
                </c:pt>
                <c:pt idx="2">
                  <c:v>0.45779220779220775</c:v>
                </c:pt>
                <c:pt idx="3">
                  <c:v>0.25</c:v>
                </c:pt>
              </c:numCache>
            </c:numRef>
          </c:val>
          <c:extLst>
            <c:ext xmlns:c16="http://schemas.microsoft.com/office/drawing/2014/chart" uri="{C3380CC4-5D6E-409C-BE32-E72D297353CC}">
              <c16:uniqueId val="{00000011-C7C3-4CB9-B4C7-6C477652FC69}"/>
            </c:ext>
          </c:extLst>
        </c:ser>
        <c:ser>
          <c:idx val="2"/>
          <c:order val="2"/>
          <c:spPr>
            <a:ln>
              <a:noFill/>
            </a:ln>
          </c:spPr>
          <c:dPt>
            <c:idx val="0"/>
            <c:bubble3D val="0"/>
            <c:spPr>
              <a:gradFill>
                <a:gsLst>
                  <a:gs pos="0">
                    <a:srgbClr val="476BEE"/>
                  </a:gs>
                  <a:gs pos="100000">
                    <a:srgbClr val="3A5CE2"/>
                  </a:gs>
                </a:gsLst>
                <a:lin ang="5400000" scaled="1"/>
              </a:gra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13-C7C3-4CB9-B4C7-6C477652FC69}"/>
              </c:ext>
            </c:extLst>
          </c:dPt>
          <c:dPt>
            <c:idx val="1"/>
            <c:bubble3D val="0"/>
            <c:spPr>
              <a:solidFill>
                <a:srgbClr val="8199F3"/>
              </a:solidFill>
              <a:ln w="19050">
                <a:noFill/>
              </a:ln>
              <a:effectLst/>
            </c:spPr>
            <c:extLst>
              <c:ext xmlns:c16="http://schemas.microsoft.com/office/drawing/2014/chart" uri="{C3380CC4-5D6E-409C-BE32-E72D297353CC}">
                <c16:uniqueId val="{00000015-C7C3-4CB9-B4C7-6C477652FC69}"/>
              </c:ext>
            </c:extLst>
          </c:dPt>
          <c:dPt>
            <c:idx val="2"/>
            <c:bubble3D val="0"/>
            <c:spPr>
              <a:solidFill>
                <a:srgbClr val="CAD4FA">
                  <a:alpha val="20000"/>
                </a:srgbClr>
              </a:solidFill>
              <a:ln w="19050">
                <a:noFill/>
              </a:ln>
              <a:effectLst/>
            </c:spPr>
            <c:extLst>
              <c:ext xmlns:c16="http://schemas.microsoft.com/office/drawing/2014/chart" uri="{C3380CC4-5D6E-409C-BE32-E72D297353CC}">
                <c16:uniqueId val="{00000017-C7C3-4CB9-B4C7-6C477652FC69}"/>
              </c:ext>
            </c:extLst>
          </c:dPt>
          <c:dPt>
            <c:idx val="3"/>
            <c:bubble3D val="0"/>
            <c:spPr>
              <a:noFill/>
              <a:ln w="19050">
                <a:noFill/>
              </a:ln>
              <a:effectLst/>
            </c:spPr>
            <c:extLst>
              <c:ext xmlns:c16="http://schemas.microsoft.com/office/drawing/2014/chart" uri="{C3380CC4-5D6E-409C-BE32-E72D297353CC}">
                <c16:uniqueId val="{00000019-C7C3-4CB9-B4C7-6C477652FC69}"/>
              </c:ext>
            </c:extLst>
          </c:dPt>
          <c:val>
            <c:numRef>
              <c:f>Processing!$D$39:$D$42</c:f>
              <c:numCache>
                <c:formatCode>0.00%</c:formatCode>
                <c:ptCount val="4"/>
                <c:pt idx="0">
                  <c:v>8.4185064935064946E-2</c:v>
                </c:pt>
                <c:pt idx="1">
                  <c:v>0.48075000000000001</c:v>
                </c:pt>
                <c:pt idx="2">
                  <c:v>0.18506493506493504</c:v>
                </c:pt>
                <c:pt idx="3">
                  <c:v>0.25</c:v>
                </c:pt>
              </c:numCache>
            </c:numRef>
          </c:val>
          <c:extLst>
            <c:ext xmlns:c16="http://schemas.microsoft.com/office/drawing/2014/chart" uri="{C3380CC4-5D6E-409C-BE32-E72D297353CC}">
              <c16:uniqueId val="{0000001A-C7C3-4CB9-B4C7-6C477652FC69}"/>
            </c:ext>
          </c:extLst>
        </c:ser>
        <c:ser>
          <c:idx val="3"/>
          <c:order val="3"/>
          <c:spPr>
            <a:noFill/>
            <a:ln>
              <a:noFill/>
            </a:ln>
          </c:spPr>
          <c:dPt>
            <c:idx val="0"/>
            <c:bubble3D val="0"/>
            <c:spPr>
              <a:noFill/>
              <a:ln w="19050">
                <a:noFill/>
              </a:ln>
              <a:effectLst/>
            </c:spPr>
            <c:extLst>
              <c:ext xmlns:c16="http://schemas.microsoft.com/office/drawing/2014/chart" uri="{C3380CC4-5D6E-409C-BE32-E72D297353CC}">
                <c16:uniqueId val="{0000001C-C7C3-4CB9-B4C7-6C477652FC69}"/>
              </c:ext>
            </c:extLst>
          </c:dPt>
          <c:dPt>
            <c:idx val="1"/>
            <c:bubble3D val="0"/>
            <c:spPr>
              <a:noFill/>
              <a:ln w="19050">
                <a:noFill/>
              </a:ln>
              <a:effectLst/>
            </c:spPr>
            <c:extLst>
              <c:ext xmlns:c16="http://schemas.microsoft.com/office/drawing/2014/chart" uri="{C3380CC4-5D6E-409C-BE32-E72D297353CC}">
                <c16:uniqueId val="{0000001E-C7C3-4CB9-B4C7-6C477652FC69}"/>
              </c:ext>
            </c:extLst>
          </c:dPt>
          <c:dPt>
            <c:idx val="2"/>
            <c:bubble3D val="0"/>
            <c:spPr>
              <a:noFill/>
              <a:ln w="19050">
                <a:noFill/>
              </a:ln>
              <a:effectLst/>
            </c:spPr>
            <c:extLst>
              <c:ext xmlns:c16="http://schemas.microsoft.com/office/drawing/2014/chart" uri="{C3380CC4-5D6E-409C-BE32-E72D297353CC}">
                <c16:uniqueId val="{00000020-C7C3-4CB9-B4C7-6C477652FC69}"/>
              </c:ext>
            </c:extLst>
          </c:dPt>
          <c:dPt>
            <c:idx val="3"/>
            <c:bubble3D val="0"/>
            <c:spPr>
              <a:noFill/>
              <a:ln w="19050">
                <a:noFill/>
              </a:ln>
              <a:effectLst/>
            </c:spPr>
            <c:extLst>
              <c:ext xmlns:c16="http://schemas.microsoft.com/office/drawing/2014/chart" uri="{C3380CC4-5D6E-409C-BE32-E72D297353CC}">
                <c16:uniqueId val="{00000022-C7C3-4CB9-B4C7-6C477652FC69}"/>
              </c:ext>
            </c:extLst>
          </c:dPt>
          <c:val>
            <c:numRef>
              <c:f>Processing!$E$39:$E$42</c:f>
              <c:numCache>
                <c:formatCode>0.00%</c:formatCode>
                <c:ptCount val="4"/>
                <c:pt idx="0">
                  <c:v>8.4185064935064946E-2</c:v>
                </c:pt>
                <c:pt idx="1">
                  <c:v>0.48075000000000001</c:v>
                </c:pt>
                <c:pt idx="2">
                  <c:v>0.18506493506493504</c:v>
                </c:pt>
                <c:pt idx="3">
                  <c:v>0.25</c:v>
                </c:pt>
              </c:numCache>
            </c:numRef>
          </c:val>
          <c:extLst>
            <c:ext xmlns:c16="http://schemas.microsoft.com/office/drawing/2014/chart" uri="{C3380CC4-5D6E-409C-BE32-E72D297353CC}">
              <c16:uniqueId val="{00000023-C7C3-4CB9-B4C7-6C477652FC69}"/>
            </c:ext>
          </c:extLst>
        </c:ser>
        <c:ser>
          <c:idx val="4"/>
          <c:order val="4"/>
          <c:dPt>
            <c:idx val="0"/>
            <c:bubble3D val="0"/>
            <c:spPr>
              <a:gradFill>
                <a:gsLst>
                  <a:gs pos="0">
                    <a:srgbClr val="476BEE"/>
                  </a:gs>
                  <a:gs pos="100000">
                    <a:srgbClr val="3A5CE2"/>
                  </a:gs>
                </a:gsLst>
                <a:lin ang="5400000" scaled="1"/>
              </a:gradFill>
              <a:effectLst>
                <a:outerShdw blurRad="50800" dist="38100" dir="10800000" algn="r" rotWithShape="0">
                  <a:prstClr val="black">
                    <a:alpha val="40000"/>
                  </a:prstClr>
                </a:outerShdw>
              </a:effectLst>
            </c:spPr>
            <c:extLst>
              <c:ext xmlns:c16="http://schemas.microsoft.com/office/drawing/2014/chart" uri="{C3380CC4-5D6E-409C-BE32-E72D297353CC}">
                <c16:uniqueId val="{00000025-C7C3-4CB9-B4C7-6C477652FC69}"/>
              </c:ext>
            </c:extLst>
          </c:dPt>
          <c:dPt>
            <c:idx val="1"/>
            <c:bubble3D val="0"/>
            <c:spPr>
              <a:solidFill>
                <a:srgbClr val="8199F3"/>
              </a:solidFill>
              <a:effectLst/>
            </c:spPr>
            <c:extLst>
              <c:ext xmlns:c16="http://schemas.microsoft.com/office/drawing/2014/chart" uri="{C3380CC4-5D6E-409C-BE32-E72D297353CC}">
                <c16:uniqueId val="{00000027-C7C3-4CB9-B4C7-6C477652FC69}"/>
              </c:ext>
            </c:extLst>
          </c:dPt>
          <c:dPt>
            <c:idx val="2"/>
            <c:bubble3D val="0"/>
            <c:spPr>
              <a:solidFill>
                <a:srgbClr val="CAD4FA">
                  <a:alpha val="20000"/>
                </a:srgbClr>
              </a:solidFill>
              <a:effectLst/>
            </c:spPr>
            <c:extLst>
              <c:ext xmlns:c16="http://schemas.microsoft.com/office/drawing/2014/chart" uri="{C3380CC4-5D6E-409C-BE32-E72D297353CC}">
                <c16:uniqueId val="{00000029-C7C3-4CB9-B4C7-6C477652FC69}"/>
              </c:ext>
            </c:extLst>
          </c:dPt>
          <c:dPt>
            <c:idx val="3"/>
            <c:bubble3D val="0"/>
            <c:spPr>
              <a:noFill/>
              <a:effectLst/>
            </c:spPr>
            <c:extLst>
              <c:ext xmlns:c16="http://schemas.microsoft.com/office/drawing/2014/chart" uri="{C3380CC4-5D6E-409C-BE32-E72D297353CC}">
                <c16:uniqueId val="{0000002B-C7C3-4CB9-B4C7-6C477652FC69}"/>
              </c:ext>
            </c:extLst>
          </c:dPt>
          <c:val>
            <c:numRef>
              <c:f>Processing!$F$39:$F$42</c:f>
              <c:numCache>
                <c:formatCode>0.00%</c:formatCode>
                <c:ptCount val="4"/>
                <c:pt idx="0">
                  <c:v>0.1336655844155844</c:v>
                </c:pt>
                <c:pt idx="1">
                  <c:v>0.49945129870129867</c:v>
                </c:pt>
                <c:pt idx="2">
                  <c:v>0.11688311688311692</c:v>
                </c:pt>
                <c:pt idx="3">
                  <c:v>0.25</c:v>
                </c:pt>
              </c:numCache>
            </c:numRef>
          </c:val>
          <c:extLst>
            <c:ext xmlns:c16="http://schemas.microsoft.com/office/drawing/2014/chart" uri="{C3380CC4-5D6E-409C-BE32-E72D297353CC}">
              <c16:uniqueId val="{0000002C-C7C3-4CB9-B4C7-6C477652FC69}"/>
            </c:ext>
          </c:extLst>
        </c:ser>
        <c:ser>
          <c:idx val="5"/>
          <c:order val="5"/>
          <c:spPr>
            <a:noFill/>
          </c:spPr>
          <c:dPt>
            <c:idx val="0"/>
            <c:bubble3D val="0"/>
            <c:spPr>
              <a:noFill/>
              <a:effectLst/>
            </c:spPr>
            <c:extLst>
              <c:ext xmlns:c16="http://schemas.microsoft.com/office/drawing/2014/chart" uri="{C3380CC4-5D6E-409C-BE32-E72D297353CC}">
                <c16:uniqueId val="{0000002E-C7C3-4CB9-B4C7-6C477652FC69}"/>
              </c:ext>
            </c:extLst>
          </c:dPt>
          <c:dPt>
            <c:idx val="1"/>
            <c:bubble3D val="0"/>
            <c:spPr>
              <a:noFill/>
              <a:effectLst/>
            </c:spPr>
            <c:extLst>
              <c:ext xmlns:c16="http://schemas.microsoft.com/office/drawing/2014/chart" uri="{C3380CC4-5D6E-409C-BE32-E72D297353CC}">
                <c16:uniqueId val="{00000030-C7C3-4CB9-B4C7-6C477652FC69}"/>
              </c:ext>
            </c:extLst>
          </c:dPt>
          <c:dPt>
            <c:idx val="2"/>
            <c:bubble3D val="0"/>
            <c:spPr>
              <a:noFill/>
              <a:effectLst/>
            </c:spPr>
            <c:extLst>
              <c:ext xmlns:c16="http://schemas.microsoft.com/office/drawing/2014/chart" uri="{C3380CC4-5D6E-409C-BE32-E72D297353CC}">
                <c16:uniqueId val="{00000032-C7C3-4CB9-B4C7-6C477652FC69}"/>
              </c:ext>
            </c:extLst>
          </c:dPt>
          <c:dPt>
            <c:idx val="3"/>
            <c:bubble3D val="0"/>
            <c:spPr>
              <a:noFill/>
              <a:effectLst/>
            </c:spPr>
            <c:extLst>
              <c:ext xmlns:c16="http://schemas.microsoft.com/office/drawing/2014/chart" uri="{C3380CC4-5D6E-409C-BE32-E72D297353CC}">
                <c16:uniqueId val="{00000034-C7C3-4CB9-B4C7-6C477652FC69}"/>
              </c:ext>
            </c:extLst>
          </c:dPt>
          <c:val>
            <c:numRef>
              <c:f>Processing!$G$39:$G$42</c:f>
              <c:numCache>
                <c:formatCode>0.00%</c:formatCode>
                <c:ptCount val="4"/>
                <c:pt idx="0">
                  <c:v>0.1336655844155844</c:v>
                </c:pt>
                <c:pt idx="1">
                  <c:v>0.49945129870129867</c:v>
                </c:pt>
                <c:pt idx="2">
                  <c:v>0.11688311688311692</c:v>
                </c:pt>
                <c:pt idx="3">
                  <c:v>0.25</c:v>
                </c:pt>
              </c:numCache>
            </c:numRef>
          </c:val>
          <c:extLst>
            <c:ext xmlns:c16="http://schemas.microsoft.com/office/drawing/2014/chart" uri="{C3380CC4-5D6E-409C-BE32-E72D297353CC}">
              <c16:uniqueId val="{00000035-C7C3-4CB9-B4C7-6C477652FC69}"/>
            </c:ext>
          </c:extLst>
        </c:ser>
        <c:ser>
          <c:idx val="6"/>
          <c:order val="6"/>
          <c:dPt>
            <c:idx val="0"/>
            <c:bubble3D val="0"/>
            <c:spPr>
              <a:gradFill>
                <a:gsLst>
                  <a:gs pos="0">
                    <a:srgbClr val="476BEE"/>
                  </a:gs>
                  <a:gs pos="100000">
                    <a:srgbClr val="3A5CE2"/>
                  </a:gs>
                </a:gsLst>
                <a:lin ang="5400000" scaled="1"/>
              </a:gradFill>
              <a:effectLst>
                <a:outerShdw blurRad="50800" dist="38100" dir="10800000" algn="r" rotWithShape="0">
                  <a:prstClr val="black">
                    <a:alpha val="40000"/>
                  </a:prstClr>
                </a:outerShdw>
              </a:effectLst>
            </c:spPr>
            <c:extLst>
              <c:ext xmlns:c16="http://schemas.microsoft.com/office/drawing/2014/chart" uri="{C3380CC4-5D6E-409C-BE32-E72D297353CC}">
                <c16:uniqueId val="{00000037-C7C3-4CB9-B4C7-6C477652FC69}"/>
              </c:ext>
            </c:extLst>
          </c:dPt>
          <c:dPt>
            <c:idx val="1"/>
            <c:bubble3D val="0"/>
            <c:spPr>
              <a:solidFill>
                <a:srgbClr val="8199F3"/>
              </a:solidFill>
              <a:effectLst/>
            </c:spPr>
            <c:extLst>
              <c:ext xmlns:c16="http://schemas.microsoft.com/office/drawing/2014/chart" uri="{C3380CC4-5D6E-409C-BE32-E72D297353CC}">
                <c16:uniqueId val="{00000039-C7C3-4CB9-B4C7-6C477652FC69}"/>
              </c:ext>
            </c:extLst>
          </c:dPt>
          <c:dPt>
            <c:idx val="2"/>
            <c:bubble3D val="0"/>
            <c:spPr>
              <a:solidFill>
                <a:srgbClr val="DABEF7">
                  <a:alpha val="20000"/>
                </a:srgbClr>
              </a:solidFill>
              <a:effectLst/>
            </c:spPr>
            <c:extLst>
              <c:ext xmlns:c16="http://schemas.microsoft.com/office/drawing/2014/chart" uri="{C3380CC4-5D6E-409C-BE32-E72D297353CC}">
                <c16:uniqueId val="{0000003B-C7C3-4CB9-B4C7-6C477652FC69}"/>
              </c:ext>
            </c:extLst>
          </c:dPt>
          <c:dPt>
            <c:idx val="3"/>
            <c:bubble3D val="0"/>
            <c:spPr>
              <a:noFill/>
              <a:effectLst/>
            </c:spPr>
            <c:extLst>
              <c:ext xmlns:c16="http://schemas.microsoft.com/office/drawing/2014/chart" uri="{C3380CC4-5D6E-409C-BE32-E72D297353CC}">
                <c16:uniqueId val="{0000003D-C7C3-4CB9-B4C7-6C477652FC69}"/>
              </c:ext>
            </c:extLst>
          </c:dPt>
          <c:val>
            <c:numRef>
              <c:f>Processing!$H$39:$H$42</c:f>
              <c:numCache>
                <c:formatCode>0.00%</c:formatCode>
                <c:ptCount val="4"/>
                <c:pt idx="0">
                  <c:v>0.34835064935064936</c:v>
                </c:pt>
                <c:pt idx="1">
                  <c:v>0.40164935064935064</c:v>
                </c:pt>
                <c:pt idx="2">
                  <c:v>0</c:v>
                </c:pt>
                <c:pt idx="3">
                  <c:v>0.25</c:v>
                </c:pt>
              </c:numCache>
            </c:numRef>
          </c:val>
          <c:extLst>
            <c:ext xmlns:c16="http://schemas.microsoft.com/office/drawing/2014/chart" uri="{C3380CC4-5D6E-409C-BE32-E72D297353CC}">
              <c16:uniqueId val="{0000003E-C7C3-4CB9-B4C7-6C477652FC69}"/>
            </c:ext>
          </c:extLst>
        </c:ser>
        <c:dLbls>
          <c:showLegendKey val="0"/>
          <c:showVal val="0"/>
          <c:showCatName val="0"/>
          <c:showSerName val="0"/>
          <c:showPercent val="0"/>
          <c:showBubbleSize val="0"/>
          <c:showLeaderLines val="1"/>
        </c:dLbls>
        <c:firstSliceAng val="0"/>
        <c:holeSize val="5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152084403399478"/>
          <c:y val="0.1334777689744398"/>
          <c:w val="0.65064931069873488"/>
          <c:h val="0.75010457881938375"/>
        </c:manualLayout>
      </c:layout>
      <c:radarChart>
        <c:radarStyle val="filled"/>
        <c:varyColors val="0"/>
        <c:ser>
          <c:idx val="0"/>
          <c:order val="0"/>
          <c:tx>
            <c:strRef>
              <c:f>Processing!$A$131</c:f>
              <c:strCache>
                <c:ptCount val="1"/>
                <c:pt idx="0">
                  <c:v>Finish</c:v>
                </c:pt>
              </c:strCache>
            </c:strRef>
          </c:tx>
          <c:spPr>
            <a:solidFill>
              <a:srgbClr val="595EFA">
                <a:alpha val="10000"/>
              </a:srgbClr>
            </a:solidFill>
            <a:ln w="12700" cap="rnd">
              <a:solidFill>
                <a:srgbClr val="FF00FF"/>
              </a:solidFill>
              <a:round/>
            </a:ln>
            <a:effectLst/>
          </c:spPr>
          <c:cat>
            <c:strRef>
              <c:f>Processing!$B$133:$E$133</c:f>
              <c:strCache>
                <c:ptCount val="4"/>
                <c:pt idx="0">
                  <c:v>Goal 1</c:v>
                </c:pt>
                <c:pt idx="1">
                  <c:v>Goal 2</c:v>
                </c:pt>
                <c:pt idx="2">
                  <c:v>Goal 3</c:v>
                </c:pt>
                <c:pt idx="3">
                  <c:v>Goal 4</c:v>
                </c:pt>
              </c:strCache>
            </c:strRef>
          </c:cat>
          <c:val>
            <c:numRef>
              <c:f>Processing!$B$131:$E$131</c:f>
              <c:numCache>
                <c:formatCode>_-[$$-409]* #,##0_ ;_-[$$-409]* \-#,##0\ ;_-[$$-409]* "-"??_ ;_-@_ </c:formatCode>
                <c:ptCount val="4"/>
                <c:pt idx="0">
                  <c:v>77000</c:v>
                </c:pt>
                <c:pt idx="1">
                  <c:v>65000</c:v>
                </c:pt>
                <c:pt idx="2">
                  <c:v>58000</c:v>
                </c:pt>
                <c:pt idx="3">
                  <c:v>30000</c:v>
                </c:pt>
              </c:numCache>
            </c:numRef>
          </c:val>
          <c:extLst>
            <c:ext xmlns:c16="http://schemas.microsoft.com/office/drawing/2014/chart" uri="{C3380CC4-5D6E-409C-BE32-E72D297353CC}">
              <c16:uniqueId val="{00000000-EA9E-4AD9-A9B2-1498353D8DBA}"/>
            </c:ext>
          </c:extLst>
        </c:ser>
        <c:ser>
          <c:idx val="1"/>
          <c:order val="1"/>
          <c:tx>
            <c:strRef>
              <c:f>Processing!$A$132</c:f>
              <c:strCache>
                <c:ptCount val="1"/>
                <c:pt idx="0">
                  <c:v>Start</c:v>
                </c:pt>
              </c:strCache>
            </c:strRef>
          </c:tx>
          <c:spPr>
            <a:gradFill>
              <a:gsLst>
                <a:gs pos="14000">
                  <a:srgbClr val="00FAE3"/>
                </a:gs>
                <a:gs pos="75000">
                  <a:srgbClr val="009688"/>
                </a:gs>
              </a:gsLst>
              <a:path path="circle">
                <a:fillToRect r="100000" b="100000"/>
              </a:path>
            </a:gradFill>
            <a:ln>
              <a:noFill/>
            </a:ln>
            <a:effectLst>
              <a:outerShdw blurRad="50800" dist="38100" dir="2700000" algn="tl" rotWithShape="0">
                <a:prstClr val="black">
                  <a:alpha val="40000"/>
                </a:prstClr>
              </a:outerShdw>
            </a:effectLst>
          </c:spPr>
          <c:cat>
            <c:strRef>
              <c:f>Processing!$B$133:$E$133</c:f>
              <c:strCache>
                <c:ptCount val="4"/>
                <c:pt idx="0">
                  <c:v>Goal 1</c:v>
                </c:pt>
                <c:pt idx="1">
                  <c:v>Goal 2</c:v>
                </c:pt>
                <c:pt idx="2">
                  <c:v>Goal 3</c:v>
                </c:pt>
                <c:pt idx="3">
                  <c:v>Goal 4</c:v>
                </c:pt>
              </c:strCache>
            </c:strRef>
          </c:cat>
          <c:val>
            <c:numRef>
              <c:f>Processing!$B$132:$E$132</c:f>
              <c:numCache>
                <c:formatCode>_-[$$-409]* #,##0_ ;_-[$$-409]* \-#,##0\ ;_-[$$-409]* "-"??_ ;_-@_ </c:formatCode>
                <c:ptCount val="4"/>
                <c:pt idx="0">
                  <c:v>35764</c:v>
                </c:pt>
                <c:pt idx="1">
                  <c:v>13723</c:v>
                </c:pt>
                <c:pt idx="2">
                  <c:v>8643</c:v>
                </c:pt>
                <c:pt idx="3">
                  <c:v>5764</c:v>
                </c:pt>
              </c:numCache>
            </c:numRef>
          </c:val>
          <c:extLst>
            <c:ext xmlns:c16="http://schemas.microsoft.com/office/drawing/2014/chart" uri="{C3380CC4-5D6E-409C-BE32-E72D297353CC}">
              <c16:uniqueId val="{00000001-EA9E-4AD9-A9B2-1498353D8DBA}"/>
            </c:ext>
          </c:extLst>
        </c:ser>
        <c:dLbls>
          <c:showLegendKey val="0"/>
          <c:showVal val="0"/>
          <c:showCatName val="0"/>
          <c:showSerName val="0"/>
          <c:showPercent val="0"/>
          <c:showBubbleSize val="0"/>
        </c:dLbls>
        <c:axId val="1692620048"/>
        <c:axId val="1692616688"/>
      </c:radarChart>
      <c:radarChart>
        <c:radarStyle val="marker"/>
        <c:varyColors val="0"/>
        <c:ser>
          <c:idx val="2"/>
          <c:order val="2"/>
          <c:tx>
            <c:v>Markers</c:v>
          </c:tx>
          <c:spPr>
            <a:ln w="15875" cap="rnd">
              <a:noFill/>
              <a:round/>
            </a:ln>
            <a:effectLst>
              <a:outerShdw blurRad="50800" dist="38100" dir="2700000" algn="tl" rotWithShape="0">
                <a:prstClr val="black">
                  <a:alpha val="40000"/>
                </a:prstClr>
              </a:outerShdw>
            </a:effectLst>
          </c:spPr>
          <c:marker>
            <c:symbol val="circle"/>
            <c:size val="8"/>
            <c:spPr>
              <a:gradFill>
                <a:gsLst>
                  <a:gs pos="0">
                    <a:srgbClr val="C4FEF9"/>
                  </a:gs>
                  <a:gs pos="100000">
                    <a:srgbClr val="10FAE5"/>
                  </a:gs>
                </a:gsLst>
                <a:lin ang="5400000" scaled="1"/>
              </a:gradFill>
              <a:ln w="9525">
                <a:noFill/>
              </a:ln>
              <a:effectLst>
                <a:outerShdw blurRad="50800" dist="38100" dir="2700000" algn="tl" rotWithShape="0">
                  <a:prstClr val="black">
                    <a:alpha val="40000"/>
                  </a:prstClr>
                </a:outerShdw>
              </a:effectLst>
            </c:spPr>
          </c:marker>
          <c:val>
            <c:numRef>
              <c:f>Processing!$B$132:$E$132</c:f>
              <c:numCache>
                <c:formatCode>_-[$$-409]* #,##0_ ;_-[$$-409]* \-#,##0\ ;_-[$$-409]* "-"??_ ;_-@_ </c:formatCode>
                <c:ptCount val="4"/>
                <c:pt idx="0">
                  <c:v>35764</c:v>
                </c:pt>
                <c:pt idx="1">
                  <c:v>13723</c:v>
                </c:pt>
                <c:pt idx="2">
                  <c:v>8643</c:v>
                </c:pt>
                <c:pt idx="3">
                  <c:v>5764</c:v>
                </c:pt>
              </c:numCache>
            </c:numRef>
          </c:val>
          <c:extLst>
            <c:ext xmlns:c16="http://schemas.microsoft.com/office/drawing/2014/chart" uri="{C3380CC4-5D6E-409C-BE32-E72D297353CC}">
              <c16:uniqueId val="{00000002-EA9E-4AD9-A9B2-1498353D8DBA}"/>
            </c:ext>
          </c:extLst>
        </c:ser>
        <c:dLbls>
          <c:showLegendKey val="0"/>
          <c:showVal val="0"/>
          <c:showCatName val="0"/>
          <c:showSerName val="0"/>
          <c:showPercent val="0"/>
          <c:showBubbleSize val="0"/>
        </c:dLbls>
        <c:axId val="1692620048"/>
        <c:axId val="1692616688"/>
      </c:radarChart>
      <c:catAx>
        <c:axId val="1692620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2">
                    <a:lumMod val="25000"/>
                    <a:lumOff val="75000"/>
                  </a:schemeClr>
                </a:solidFill>
                <a:latin typeface="+mn-lt"/>
                <a:ea typeface="+mn-ea"/>
                <a:cs typeface="+mn-cs"/>
              </a:defRPr>
            </a:pPr>
            <a:endParaRPr lang="ru-RU"/>
          </a:p>
        </c:txPr>
        <c:crossAx val="1692616688"/>
        <c:crosses val="autoZero"/>
        <c:auto val="1"/>
        <c:lblAlgn val="ctr"/>
        <c:lblOffset val="100"/>
        <c:noMultiLvlLbl val="0"/>
      </c:catAx>
      <c:valAx>
        <c:axId val="1692616688"/>
        <c:scaling>
          <c:orientation val="minMax"/>
        </c:scaling>
        <c:delete val="1"/>
        <c:axPos val="l"/>
        <c:majorGridlines>
          <c:spPr>
            <a:ln w="9525" cap="flat" cmpd="sng" algn="ctr">
              <a:solidFill>
                <a:schemeClr val="tx2">
                  <a:lumMod val="25000"/>
                  <a:lumOff val="75000"/>
                  <a:alpha val="30000"/>
                </a:schemeClr>
              </a:solidFill>
              <a:round/>
            </a:ln>
            <a:effectLst/>
          </c:spPr>
        </c:majorGridlines>
        <c:numFmt formatCode="_-[$$-409]* #,##0_ ;_-[$$-409]* \-#,##0\ ;_-[$$-409]* &quot;-&quot;??_ ;_-@_ " sourceLinked="1"/>
        <c:majorTickMark val="none"/>
        <c:minorTickMark val="none"/>
        <c:tickLblPos val="nextTo"/>
        <c:crossAx val="1692620048"/>
        <c:crosses val="autoZero"/>
        <c:crossBetween val="between"/>
      </c:valAx>
      <c:spPr>
        <a:noFill/>
      </c:spPr>
    </c:plotArea>
    <c:legend>
      <c:legendPos val="r"/>
      <c:legendEntry>
        <c:idx val="2"/>
        <c:delete val="1"/>
      </c:legendEntry>
      <c:layout>
        <c:manualLayout>
          <c:xMode val="edge"/>
          <c:yMode val="edge"/>
          <c:x val="0.78901093613298345"/>
          <c:y val="0.73244714202391381"/>
          <c:w val="0.12765566724120092"/>
          <c:h val="0.1316766221404040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2">
                  <a:lumMod val="25000"/>
                  <a:lumOff val="75000"/>
                </a:schemeClr>
              </a:solidFill>
              <a:latin typeface="+mn-lt"/>
              <a:ea typeface="+mn-ea"/>
              <a:cs typeface="+mn-cs"/>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416362926982848"/>
          <c:y val="0.12995986666325421"/>
          <c:w val="0.3961259800573016"/>
          <c:h val="0.73394751036653116"/>
        </c:manualLayout>
      </c:layout>
      <c:doughnutChart>
        <c:varyColors val="1"/>
        <c:ser>
          <c:idx val="0"/>
          <c:order val="0"/>
          <c:dPt>
            <c:idx val="0"/>
            <c:bubble3D val="0"/>
            <c:spPr>
              <a:solidFill>
                <a:srgbClr val="0D6796"/>
              </a:solidFill>
              <a:ln w="19050">
                <a:noFill/>
              </a:ln>
              <a:effectLst/>
            </c:spPr>
            <c:extLst>
              <c:ext xmlns:c16="http://schemas.microsoft.com/office/drawing/2014/chart" uri="{C3380CC4-5D6E-409C-BE32-E72D297353CC}">
                <c16:uniqueId val="{00000001-A36B-4833-BB2E-780E11BC9A1F}"/>
              </c:ext>
            </c:extLst>
          </c:dPt>
          <c:dPt>
            <c:idx val="1"/>
            <c:bubble3D val="0"/>
            <c:spPr>
              <a:solidFill>
                <a:srgbClr val="04B7DF"/>
              </a:solidFill>
              <a:ln w="19050">
                <a:noFill/>
              </a:ln>
              <a:effectLst/>
            </c:spPr>
            <c:extLst>
              <c:ext xmlns:c16="http://schemas.microsoft.com/office/drawing/2014/chart" uri="{C3380CC4-5D6E-409C-BE32-E72D297353CC}">
                <c16:uniqueId val="{00000003-A36B-4833-BB2E-780E11BC9A1F}"/>
              </c:ext>
            </c:extLst>
          </c:dPt>
          <c:dPt>
            <c:idx val="2"/>
            <c:bubble3D val="0"/>
            <c:spPr>
              <a:solidFill>
                <a:srgbClr val="00FFFF"/>
              </a:solidFill>
              <a:ln w="19050">
                <a:noFill/>
              </a:ln>
              <a:effectLst/>
            </c:spPr>
            <c:extLst>
              <c:ext xmlns:c16="http://schemas.microsoft.com/office/drawing/2014/chart" uri="{C3380CC4-5D6E-409C-BE32-E72D297353CC}">
                <c16:uniqueId val="{00000005-A36B-4833-BB2E-780E11BC9A1F}"/>
              </c:ext>
            </c:extLst>
          </c:dPt>
          <c:dPt>
            <c:idx val="3"/>
            <c:bubble3D val="0"/>
            <c:spPr>
              <a:solidFill>
                <a:schemeClr val="bg1">
                  <a:lumMod val="85000"/>
                </a:schemeClr>
              </a:solidFill>
              <a:ln w="19050">
                <a:noFill/>
              </a:ln>
              <a:effectLst/>
            </c:spPr>
            <c:extLst>
              <c:ext xmlns:c16="http://schemas.microsoft.com/office/drawing/2014/chart" uri="{C3380CC4-5D6E-409C-BE32-E72D297353CC}">
                <c16:uniqueId val="{00000007-A36B-4833-BB2E-780E11BC9A1F}"/>
              </c:ext>
            </c:extLst>
          </c:dPt>
          <c:dLbls>
            <c:dLbl>
              <c:idx val="3"/>
              <c:layout>
                <c:manualLayout>
                  <c:x val="-0.10717703349282297"/>
                  <c:y val="-9.569377990430622E-2"/>
                </c:manualLayout>
              </c:layout>
              <c:spPr>
                <a:noFill/>
                <a:ln>
                  <a:solidFill>
                    <a:srgbClr val="00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7-A36B-4833-BB2E-780E11BC9A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s>
          <c:cat>
            <c:strRef>
              <c:f>Processing!$B$136:$E$136</c:f>
              <c:strCache>
                <c:ptCount val="4"/>
                <c:pt idx="0">
                  <c:v>Goal 1</c:v>
                </c:pt>
                <c:pt idx="1">
                  <c:v>Goal 2</c:v>
                </c:pt>
                <c:pt idx="2">
                  <c:v>Goal 3</c:v>
                </c:pt>
                <c:pt idx="3">
                  <c:v>Goal 4</c:v>
                </c:pt>
              </c:strCache>
            </c:strRef>
          </c:cat>
          <c:val>
            <c:numRef>
              <c:f>Processing!$B$137:$E$137</c:f>
              <c:numCache>
                <c:formatCode>_-[$$-409]* #,##0_ ;_-[$$-409]* \-#,##0\ ;_-[$$-409]* "-"??_ ;_-@_ </c:formatCode>
                <c:ptCount val="4"/>
                <c:pt idx="0">
                  <c:v>35764</c:v>
                </c:pt>
                <c:pt idx="1">
                  <c:v>13723</c:v>
                </c:pt>
                <c:pt idx="2">
                  <c:v>8643</c:v>
                </c:pt>
                <c:pt idx="3">
                  <c:v>5764</c:v>
                </c:pt>
              </c:numCache>
            </c:numRef>
          </c:val>
          <c:extLst>
            <c:ext xmlns:c16="http://schemas.microsoft.com/office/drawing/2014/chart" uri="{C3380CC4-5D6E-409C-BE32-E72D297353CC}">
              <c16:uniqueId val="{00000008-A36B-4833-BB2E-780E11BC9A1F}"/>
            </c:ext>
          </c:extLst>
        </c:ser>
        <c:ser>
          <c:idx val="1"/>
          <c:order val="1"/>
          <c:spPr>
            <a:ln>
              <a:noFill/>
            </a:ln>
          </c:spPr>
          <c:dPt>
            <c:idx val="0"/>
            <c:bubble3D val="0"/>
            <c:spPr>
              <a:solidFill>
                <a:srgbClr val="0D6796"/>
              </a:solidFill>
              <a:ln w="19050">
                <a:noFill/>
              </a:ln>
              <a:effectLst/>
            </c:spPr>
            <c:extLst>
              <c:ext xmlns:c16="http://schemas.microsoft.com/office/drawing/2014/chart" uri="{C3380CC4-5D6E-409C-BE32-E72D297353CC}">
                <c16:uniqueId val="{0000000A-A36B-4833-BB2E-780E11BC9A1F}"/>
              </c:ext>
            </c:extLst>
          </c:dPt>
          <c:dPt>
            <c:idx val="1"/>
            <c:bubble3D val="0"/>
            <c:spPr>
              <a:solidFill>
                <a:srgbClr val="04B7DF"/>
              </a:solidFill>
              <a:ln w="19050">
                <a:noFill/>
              </a:ln>
              <a:effectLst/>
            </c:spPr>
            <c:extLst>
              <c:ext xmlns:c16="http://schemas.microsoft.com/office/drawing/2014/chart" uri="{C3380CC4-5D6E-409C-BE32-E72D297353CC}">
                <c16:uniqueId val="{0000000C-A36B-4833-BB2E-780E11BC9A1F}"/>
              </c:ext>
            </c:extLst>
          </c:dPt>
          <c:dPt>
            <c:idx val="2"/>
            <c:bubble3D val="0"/>
            <c:spPr>
              <a:solidFill>
                <a:srgbClr val="00FFFF"/>
              </a:solidFill>
              <a:ln w="19050">
                <a:noFill/>
              </a:ln>
              <a:effectLst/>
            </c:spPr>
            <c:extLst>
              <c:ext xmlns:c16="http://schemas.microsoft.com/office/drawing/2014/chart" uri="{C3380CC4-5D6E-409C-BE32-E72D297353CC}">
                <c16:uniqueId val="{0000000E-A36B-4833-BB2E-780E11BC9A1F}"/>
              </c:ext>
            </c:extLst>
          </c:dPt>
          <c:dPt>
            <c:idx val="3"/>
            <c:bubble3D val="0"/>
            <c:spPr>
              <a:noFill/>
              <a:ln w="19050">
                <a:noFill/>
              </a:ln>
              <a:effectLst/>
            </c:spPr>
            <c:extLst>
              <c:ext xmlns:c16="http://schemas.microsoft.com/office/drawing/2014/chart" uri="{C3380CC4-5D6E-409C-BE32-E72D297353CC}">
                <c16:uniqueId val="{00000010-A36B-4833-BB2E-780E11BC9A1F}"/>
              </c:ext>
            </c:extLst>
          </c:dPt>
          <c:cat>
            <c:strRef>
              <c:f>Processing!$B$136:$E$136</c:f>
              <c:strCache>
                <c:ptCount val="4"/>
                <c:pt idx="0">
                  <c:v>Goal 1</c:v>
                </c:pt>
                <c:pt idx="1">
                  <c:v>Goal 2</c:v>
                </c:pt>
                <c:pt idx="2">
                  <c:v>Goal 3</c:v>
                </c:pt>
                <c:pt idx="3">
                  <c:v>Goal 4</c:v>
                </c:pt>
              </c:strCache>
            </c:strRef>
          </c:cat>
          <c:val>
            <c:numRef>
              <c:f>Processing!$B$138:$E$138</c:f>
              <c:numCache>
                <c:formatCode>_-[$$-409]* #,##0_ ;_-[$$-409]* \-#,##0\ ;_-[$$-409]* "-"??_ ;_-@_ </c:formatCode>
                <c:ptCount val="4"/>
                <c:pt idx="0">
                  <c:v>35764</c:v>
                </c:pt>
                <c:pt idx="1">
                  <c:v>13723</c:v>
                </c:pt>
                <c:pt idx="2">
                  <c:v>8643</c:v>
                </c:pt>
                <c:pt idx="3">
                  <c:v>5764</c:v>
                </c:pt>
              </c:numCache>
            </c:numRef>
          </c:val>
          <c:extLst>
            <c:ext xmlns:c16="http://schemas.microsoft.com/office/drawing/2014/chart" uri="{C3380CC4-5D6E-409C-BE32-E72D297353CC}">
              <c16:uniqueId val="{00000011-A36B-4833-BB2E-780E11BC9A1F}"/>
            </c:ext>
          </c:extLst>
        </c:ser>
        <c:ser>
          <c:idx val="2"/>
          <c:order val="2"/>
          <c:spPr>
            <a:ln>
              <a:noFill/>
            </a:ln>
          </c:spPr>
          <c:dPt>
            <c:idx val="0"/>
            <c:bubble3D val="0"/>
            <c:spPr>
              <a:solidFill>
                <a:srgbClr val="0D6796"/>
              </a:solidFill>
              <a:ln w="19050">
                <a:noFill/>
              </a:ln>
              <a:effectLst/>
            </c:spPr>
            <c:extLst>
              <c:ext xmlns:c16="http://schemas.microsoft.com/office/drawing/2014/chart" uri="{C3380CC4-5D6E-409C-BE32-E72D297353CC}">
                <c16:uniqueId val="{00000013-A36B-4833-BB2E-780E11BC9A1F}"/>
              </c:ext>
            </c:extLst>
          </c:dPt>
          <c:dPt>
            <c:idx val="1"/>
            <c:bubble3D val="0"/>
            <c:spPr>
              <a:solidFill>
                <a:srgbClr val="04B7DF"/>
              </a:solidFill>
              <a:ln w="19050">
                <a:noFill/>
              </a:ln>
              <a:effectLst/>
            </c:spPr>
            <c:extLst>
              <c:ext xmlns:c16="http://schemas.microsoft.com/office/drawing/2014/chart" uri="{C3380CC4-5D6E-409C-BE32-E72D297353CC}">
                <c16:uniqueId val="{00000015-A36B-4833-BB2E-780E11BC9A1F}"/>
              </c:ext>
            </c:extLst>
          </c:dPt>
          <c:dPt>
            <c:idx val="2"/>
            <c:bubble3D val="0"/>
            <c:spPr>
              <a:noFill/>
              <a:ln w="19050">
                <a:noFill/>
              </a:ln>
              <a:effectLst/>
            </c:spPr>
            <c:extLst>
              <c:ext xmlns:c16="http://schemas.microsoft.com/office/drawing/2014/chart" uri="{C3380CC4-5D6E-409C-BE32-E72D297353CC}">
                <c16:uniqueId val="{00000017-A36B-4833-BB2E-780E11BC9A1F}"/>
              </c:ext>
            </c:extLst>
          </c:dPt>
          <c:dPt>
            <c:idx val="3"/>
            <c:bubble3D val="0"/>
            <c:spPr>
              <a:noFill/>
              <a:ln w="19050">
                <a:noFill/>
              </a:ln>
              <a:effectLst/>
            </c:spPr>
            <c:extLst>
              <c:ext xmlns:c16="http://schemas.microsoft.com/office/drawing/2014/chart" uri="{C3380CC4-5D6E-409C-BE32-E72D297353CC}">
                <c16:uniqueId val="{00000019-A36B-4833-BB2E-780E11BC9A1F}"/>
              </c:ext>
            </c:extLst>
          </c:dPt>
          <c:dLbls>
            <c:dLbl>
              <c:idx val="1"/>
              <c:layout>
                <c:manualLayout>
                  <c:x val="-2.501841985168729E-2"/>
                  <c:y val="0.13308112184889462"/>
                </c:manualLayout>
              </c:layout>
              <c:spPr>
                <a:noFill/>
                <a:ln>
                  <a:solidFill>
                    <a:srgbClr val="00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15-A36B-4833-BB2E-780E11BC9A1F}"/>
                </c:ext>
              </c:extLst>
            </c:dLbl>
            <c:dLbl>
              <c:idx val="2"/>
              <c:layout>
                <c:manualLayout>
                  <c:x val="-0.12631578947368421"/>
                  <c:y val="8.4730437403458536E-2"/>
                </c:manualLayout>
              </c:layout>
              <c:spPr>
                <a:noFill/>
                <a:ln w="9525" cap="flat" cmpd="sng" algn="ctr">
                  <a:solidFill>
                    <a:srgbClr val="00FFFF"/>
                  </a:solidFill>
                  <a:prstDash val="solid"/>
                  <a:round/>
                  <a:headEnd type="none" w="med" len="med"/>
                  <a:tailEnd type="none" w="med" len="med"/>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61455"/>
                        <a:gd name="adj2" fmla="val -114283"/>
                      </a:avLst>
                    </a:prstGeom>
                  </c15:spPr>
                </c:ext>
                <c:ext xmlns:c16="http://schemas.microsoft.com/office/drawing/2014/chart" uri="{C3380CC4-5D6E-409C-BE32-E72D297353CC}">
                  <c16:uniqueId val="{00000017-A36B-4833-BB2E-780E11BC9A1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s>
          <c:cat>
            <c:strRef>
              <c:f>Processing!$B$136:$E$136</c:f>
              <c:strCache>
                <c:ptCount val="4"/>
                <c:pt idx="0">
                  <c:v>Goal 1</c:v>
                </c:pt>
                <c:pt idx="1">
                  <c:v>Goal 2</c:v>
                </c:pt>
                <c:pt idx="2">
                  <c:v>Goal 3</c:v>
                </c:pt>
                <c:pt idx="3">
                  <c:v>Goal 4</c:v>
                </c:pt>
              </c:strCache>
            </c:strRef>
          </c:cat>
          <c:val>
            <c:numRef>
              <c:f>Processing!$B$139:$E$139</c:f>
              <c:numCache>
                <c:formatCode>_-[$$-409]* #,##0_ ;_-[$$-409]* \-#,##0\ ;_-[$$-409]* "-"??_ ;_-@_ </c:formatCode>
                <c:ptCount val="4"/>
                <c:pt idx="0">
                  <c:v>35764</c:v>
                </c:pt>
                <c:pt idx="1">
                  <c:v>13723</c:v>
                </c:pt>
                <c:pt idx="2">
                  <c:v>8643</c:v>
                </c:pt>
                <c:pt idx="3">
                  <c:v>5764</c:v>
                </c:pt>
              </c:numCache>
            </c:numRef>
          </c:val>
          <c:extLst>
            <c:ext xmlns:c16="http://schemas.microsoft.com/office/drawing/2014/chart" uri="{C3380CC4-5D6E-409C-BE32-E72D297353CC}">
              <c16:uniqueId val="{0000001A-A36B-4833-BB2E-780E11BC9A1F}"/>
            </c:ext>
          </c:extLst>
        </c:ser>
        <c:ser>
          <c:idx val="3"/>
          <c:order val="3"/>
          <c:spPr>
            <a:noFill/>
            <a:ln>
              <a:noFill/>
            </a:ln>
          </c:spPr>
          <c:dPt>
            <c:idx val="0"/>
            <c:bubble3D val="0"/>
            <c:spPr>
              <a:solidFill>
                <a:srgbClr val="0D6796"/>
              </a:solidFill>
              <a:ln w="19050">
                <a:noFill/>
              </a:ln>
              <a:effectLst/>
            </c:spPr>
            <c:extLst>
              <c:ext xmlns:c16="http://schemas.microsoft.com/office/drawing/2014/chart" uri="{C3380CC4-5D6E-409C-BE32-E72D297353CC}">
                <c16:uniqueId val="{0000001C-A36B-4833-BB2E-780E11BC9A1F}"/>
              </c:ext>
            </c:extLst>
          </c:dPt>
          <c:dPt>
            <c:idx val="1"/>
            <c:bubble3D val="0"/>
            <c:spPr>
              <a:noFill/>
              <a:ln w="19050">
                <a:noFill/>
              </a:ln>
              <a:effectLst/>
            </c:spPr>
            <c:extLst>
              <c:ext xmlns:c16="http://schemas.microsoft.com/office/drawing/2014/chart" uri="{C3380CC4-5D6E-409C-BE32-E72D297353CC}">
                <c16:uniqueId val="{0000001E-A36B-4833-BB2E-780E11BC9A1F}"/>
              </c:ext>
            </c:extLst>
          </c:dPt>
          <c:dPt>
            <c:idx val="2"/>
            <c:bubble3D val="0"/>
            <c:spPr>
              <a:noFill/>
              <a:ln w="19050">
                <a:noFill/>
              </a:ln>
              <a:effectLst/>
            </c:spPr>
            <c:extLst>
              <c:ext xmlns:c16="http://schemas.microsoft.com/office/drawing/2014/chart" uri="{C3380CC4-5D6E-409C-BE32-E72D297353CC}">
                <c16:uniqueId val="{00000020-A36B-4833-BB2E-780E11BC9A1F}"/>
              </c:ext>
            </c:extLst>
          </c:dPt>
          <c:dPt>
            <c:idx val="3"/>
            <c:bubble3D val="0"/>
            <c:spPr>
              <a:noFill/>
              <a:ln w="19050">
                <a:noFill/>
              </a:ln>
              <a:effectLst/>
            </c:spPr>
            <c:extLst>
              <c:ext xmlns:c16="http://schemas.microsoft.com/office/drawing/2014/chart" uri="{C3380CC4-5D6E-409C-BE32-E72D297353CC}">
                <c16:uniqueId val="{00000022-A36B-4833-BB2E-780E11BC9A1F}"/>
              </c:ext>
            </c:extLst>
          </c:dPt>
          <c:dLbls>
            <c:dLbl>
              <c:idx val="0"/>
              <c:layout>
                <c:manualLayout>
                  <c:x val="0.11100478468899508"/>
                  <c:y val="-7.6555023923444973E-2"/>
                </c:manualLayout>
              </c:layout>
              <c:spPr>
                <a:noFill/>
                <a:ln>
                  <a:solidFill>
                    <a:srgbClr val="00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1C-A36B-4833-BB2E-780E11BC9A1F}"/>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s>
          <c:cat>
            <c:strRef>
              <c:f>Processing!$B$136:$E$136</c:f>
              <c:strCache>
                <c:ptCount val="4"/>
                <c:pt idx="0">
                  <c:v>Goal 1</c:v>
                </c:pt>
                <c:pt idx="1">
                  <c:v>Goal 2</c:v>
                </c:pt>
                <c:pt idx="2">
                  <c:v>Goal 3</c:v>
                </c:pt>
                <c:pt idx="3">
                  <c:v>Goal 4</c:v>
                </c:pt>
              </c:strCache>
            </c:strRef>
          </c:cat>
          <c:val>
            <c:numRef>
              <c:f>Processing!$B$140:$E$140</c:f>
              <c:numCache>
                <c:formatCode>_-[$$-409]* #,##0_ ;_-[$$-409]* \-#,##0\ ;_-[$$-409]* "-"??_ ;_-@_ </c:formatCode>
                <c:ptCount val="4"/>
                <c:pt idx="0">
                  <c:v>35764</c:v>
                </c:pt>
                <c:pt idx="1">
                  <c:v>13723</c:v>
                </c:pt>
                <c:pt idx="2">
                  <c:v>8643</c:v>
                </c:pt>
                <c:pt idx="3">
                  <c:v>5764</c:v>
                </c:pt>
              </c:numCache>
            </c:numRef>
          </c:val>
          <c:extLst>
            <c:ext xmlns:c16="http://schemas.microsoft.com/office/drawing/2014/chart" uri="{C3380CC4-5D6E-409C-BE32-E72D297353CC}">
              <c16:uniqueId val="{00000023-A36B-4833-BB2E-780E11BC9A1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844396859386156"/>
          <c:y val="0.24170589787387686"/>
          <c:w val="0.17872947894361171"/>
          <c:h val="0.51658820425224627"/>
        </c:manualLayout>
      </c:layout>
      <c:overlay val="0"/>
      <c:spPr>
        <a:noFill/>
        <a:ln>
          <a:noFill/>
        </a:ln>
        <a:effectLst/>
      </c:spPr>
      <c:txPr>
        <a:bodyPr rot="0" spcFirstLastPara="1" vertOverflow="ellipsis" vert="horz" wrap="square" anchor="ctr" anchorCtr="1"/>
        <a:lstStyle/>
        <a:p>
          <a:pPr rtl="0">
            <a:defRPr sz="1200" b="0" i="0" u="none" strike="noStrike" kern="1200" baseline="0">
              <a:solidFill>
                <a:schemeClr val="tx2">
                  <a:lumMod val="25000"/>
                  <a:lumOff val="75000"/>
                </a:schemeClr>
              </a:solidFill>
              <a:latin typeface="+mn-lt"/>
              <a:ea typeface="+mn-ea"/>
              <a:cs typeface="+mn-cs"/>
            </a:defRPr>
          </a:pPr>
          <a:endParaRPr lang="ru-RU"/>
        </a:p>
      </c:txPr>
    </c:legend>
    <c:plotVisOnly val="1"/>
    <c:dispBlanksAs val="gap"/>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1"/>
          <c:tx>
            <c:strRef>
              <c:f>Processing!$B$142</c:f>
              <c:strCache>
                <c:ptCount val="1"/>
                <c:pt idx="0">
                  <c:v>Goal 1</c:v>
                </c:pt>
              </c:strCache>
            </c:strRef>
          </c:tx>
          <c:spPr>
            <a:solidFill>
              <a:srgbClr val="595EFA"/>
            </a:solidFill>
            <a:ln>
              <a:noFill/>
            </a:ln>
            <a:effectLst/>
          </c:spPr>
          <c:invertIfNegative val="0"/>
          <c:cat>
            <c:strRef>
              <c:f>Processing!$A$143:$A$154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Processing!$B$143:$B$154</c:f>
              <c:numCache>
                <c:formatCode>0%</c:formatCode>
                <c:ptCount val="12"/>
                <c:pt idx="0">
                  <c:v>0.4100344827586207</c:v>
                </c:pt>
                <c:pt idx="1">
                  <c:v>0.58321052631578951</c:v>
                </c:pt>
                <c:pt idx="2">
                  <c:v>0.62495918367346937</c:v>
                </c:pt>
                <c:pt idx="3">
                  <c:v>0.49672222222222223</c:v>
                </c:pt>
                <c:pt idx="4">
                  <c:v>0.39212264150943399</c:v>
                </c:pt>
                <c:pt idx="5">
                  <c:v>0.38322222222222224</c:v>
                </c:pt>
                <c:pt idx="6">
                  <c:v>0.37020300751879698</c:v>
                </c:pt>
                <c:pt idx="7">
                  <c:v>0.34816216216216217</c:v>
                </c:pt>
                <c:pt idx="8">
                  <c:v>0.3256096256684492</c:v>
                </c:pt>
                <c:pt idx="9">
                  <c:v>0.32897948717948716</c:v>
                </c:pt>
                <c:pt idx="10">
                  <c:v>0.34353921568627449</c:v>
                </c:pt>
                <c:pt idx="11">
                  <c:v>0.32870869565217392</c:v>
                </c:pt>
              </c:numCache>
            </c:numRef>
          </c:val>
          <c:extLst>
            <c:ext xmlns:c16="http://schemas.microsoft.com/office/drawing/2014/chart" uri="{C3380CC4-5D6E-409C-BE32-E72D297353CC}">
              <c16:uniqueId val="{00000000-3ADA-46D0-80A9-786302D6F4C1}"/>
            </c:ext>
          </c:extLst>
        </c:ser>
        <c:ser>
          <c:idx val="1"/>
          <c:order val="2"/>
          <c:tx>
            <c:strRef>
              <c:f>Processing!$C$142</c:f>
              <c:strCache>
                <c:ptCount val="1"/>
                <c:pt idx="0">
                  <c:v>Goal 2</c:v>
                </c:pt>
              </c:strCache>
            </c:strRef>
          </c:tx>
          <c:spPr>
            <a:solidFill>
              <a:srgbClr val="9B74FE"/>
            </a:solidFill>
            <a:ln>
              <a:noFill/>
            </a:ln>
            <a:effectLst/>
          </c:spPr>
          <c:invertIfNegative val="0"/>
          <c:cat>
            <c:strRef>
              <c:f>Processing!$A$143:$A$154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Processing!$C$143:$C$154</c:f>
              <c:numCache>
                <c:formatCode>0%</c:formatCode>
                <c:ptCount val="12"/>
                <c:pt idx="0">
                  <c:v>0.12</c:v>
                </c:pt>
                <c:pt idx="1">
                  <c:v>0.15107894736842106</c:v>
                </c:pt>
                <c:pt idx="2">
                  <c:v>0.17799999999999999</c:v>
                </c:pt>
                <c:pt idx="3">
                  <c:v>0.19059722222222222</c:v>
                </c:pt>
                <c:pt idx="4">
                  <c:v>0.17569811320754716</c:v>
                </c:pt>
                <c:pt idx="5">
                  <c:v>0.18067460317460318</c:v>
                </c:pt>
                <c:pt idx="6">
                  <c:v>0.22989473684210526</c:v>
                </c:pt>
                <c:pt idx="7">
                  <c:v>0.27329054054054053</c:v>
                </c:pt>
                <c:pt idx="8">
                  <c:v>0.25490909090909092</c:v>
                </c:pt>
                <c:pt idx="9">
                  <c:v>0.25491794871794871</c:v>
                </c:pt>
                <c:pt idx="10">
                  <c:v>0.26327941176470587</c:v>
                </c:pt>
                <c:pt idx="11">
                  <c:v>0.27478695652173912</c:v>
                </c:pt>
              </c:numCache>
            </c:numRef>
          </c:val>
          <c:extLst>
            <c:ext xmlns:c16="http://schemas.microsoft.com/office/drawing/2014/chart" uri="{C3380CC4-5D6E-409C-BE32-E72D297353CC}">
              <c16:uniqueId val="{00000001-3ADA-46D0-80A9-786302D6F4C1}"/>
            </c:ext>
          </c:extLst>
        </c:ser>
        <c:ser>
          <c:idx val="2"/>
          <c:order val="3"/>
          <c:tx>
            <c:strRef>
              <c:f>Processing!$D$142</c:f>
              <c:strCache>
                <c:ptCount val="1"/>
                <c:pt idx="0">
                  <c:v>Goal 3</c:v>
                </c:pt>
              </c:strCache>
            </c:strRef>
          </c:tx>
          <c:spPr>
            <a:solidFill>
              <a:srgbClr val="AD27FE"/>
            </a:solidFill>
            <a:ln>
              <a:noFill/>
            </a:ln>
            <a:effectLst/>
          </c:spPr>
          <c:invertIfNegative val="0"/>
          <c:cat>
            <c:strRef>
              <c:f>Processing!$A$143:$A$154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Processing!$D$143:$D$154</c:f>
              <c:numCache>
                <c:formatCode>0%</c:formatCode>
                <c:ptCount val="12"/>
                <c:pt idx="0">
                  <c:v>0.17</c:v>
                </c:pt>
                <c:pt idx="1">
                  <c:v>0.14002631578947369</c:v>
                </c:pt>
                <c:pt idx="2">
                  <c:v>0.12595918367346939</c:v>
                </c:pt>
                <c:pt idx="3">
                  <c:v>0.12004166666666667</c:v>
                </c:pt>
                <c:pt idx="4">
                  <c:v>0.12003773584905661</c:v>
                </c:pt>
                <c:pt idx="5">
                  <c:v>0.17003968253968255</c:v>
                </c:pt>
                <c:pt idx="6">
                  <c:v>0.1800451127819549</c:v>
                </c:pt>
                <c:pt idx="7">
                  <c:v>0.1900472972972973</c:v>
                </c:pt>
                <c:pt idx="8">
                  <c:v>0.18641176470588236</c:v>
                </c:pt>
                <c:pt idx="9">
                  <c:v>0.20388717948717949</c:v>
                </c:pt>
                <c:pt idx="10">
                  <c:v>0.22063725490196079</c:v>
                </c:pt>
                <c:pt idx="11">
                  <c:v>0.24130869565217392</c:v>
                </c:pt>
              </c:numCache>
            </c:numRef>
          </c:val>
          <c:extLst>
            <c:ext xmlns:c16="http://schemas.microsoft.com/office/drawing/2014/chart" uri="{C3380CC4-5D6E-409C-BE32-E72D297353CC}">
              <c16:uniqueId val="{00000002-3ADA-46D0-80A9-786302D6F4C1}"/>
            </c:ext>
          </c:extLst>
        </c:ser>
        <c:ser>
          <c:idx val="3"/>
          <c:order val="4"/>
          <c:tx>
            <c:strRef>
              <c:f>Processing!$E$142</c:f>
              <c:strCache>
                <c:ptCount val="1"/>
                <c:pt idx="0">
                  <c:v>Goal 4</c:v>
                </c:pt>
              </c:strCache>
            </c:strRef>
          </c:tx>
          <c:spPr>
            <a:solidFill>
              <a:srgbClr val="00B7D2"/>
            </a:solidFill>
            <a:ln>
              <a:noFill/>
            </a:ln>
            <a:effectLst/>
          </c:spPr>
          <c:invertIfNegative val="0"/>
          <c:cat>
            <c:strRef>
              <c:f>Processing!$A$143:$A$154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Processing!$E$143:$E$154</c:f>
              <c:numCache>
                <c:formatCode>0%</c:formatCode>
                <c:ptCount val="12"/>
                <c:pt idx="0">
                  <c:v>6.0034482758620687E-2</c:v>
                </c:pt>
                <c:pt idx="1">
                  <c:v>5.0052631578947369E-2</c:v>
                </c:pt>
                <c:pt idx="2">
                  <c:v>4.3734693877551023E-2</c:v>
                </c:pt>
                <c:pt idx="3">
                  <c:v>8.005555555555556E-2</c:v>
                </c:pt>
                <c:pt idx="4">
                  <c:v>9.0047169811320757E-2</c:v>
                </c:pt>
                <c:pt idx="5">
                  <c:v>9.505555555555556E-2</c:v>
                </c:pt>
                <c:pt idx="6">
                  <c:v>0.10425563909774437</c:v>
                </c:pt>
                <c:pt idx="7">
                  <c:v>0.12377702702702703</c:v>
                </c:pt>
                <c:pt idx="8">
                  <c:v>0.12389304812834225</c:v>
                </c:pt>
                <c:pt idx="9">
                  <c:v>0.12435897435897436</c:v>
                </c:pt>
                <c:pt idx="10">
                  <c:v>0.14059313725490197</c:v>
                </c:pt>
                <c:pt idx="11">
                  <c:v>0.13043478260869565</c:v>
                </c:pt>
              </c:numCache>
            </c:numRef>
          </c:val>
          <c:extLst>
            <c:ext xmlns:c16="http://schemas.microsoft.com/office/drawing/2014/chart" uri="{C3380CC4-5D6E-409C-BE32-E72D297353CC}">
              <c16:uniqueId val="{00000003-3ADA-46D0-80A9-786302D6F4C1}"/>
            </c:ext>
          </c:extLst>
        </c:ser>
        <c:dLbls>
          <c:showLegendKey val="0"/>
          <c:showVal val="0"/>
          <c:showCatName val="0"/>
          <c:showSerName val="0"/>
          <c:showPercent val="0"/>
          <c:showBubbleSize val="0"/>
        </c:dLbls>
        <c:gapWidth val="150"/>
        <c:overlap val="100"/>
        <c:axId val="339024032"/>
        <c:axId val="339006272"/>
      </c:barChart>
      <c:scatterChart>
        <c:scatterStyle val="lineMarker"/>
        <c:varyColors val="0"/>
        <c:ser>
          <c:idx val="4"/>
          <c:order val="0"/>
          <c:tx>
            <c:strRef>
              <c:f>Processing!$L$142</c:f>
              <c:strCache>
                <c:ptCount val="1"/>
                <c:pt idx="0">
                  <c:v>% Fact Plan</c:v>
                </c:pt>
              </c:strCache>
            </c:strRef>
          </c:tx>
          <c:spPr>
            <a:ln w="25400" cap="rnd">
              <a:noFill/>
              <a:round/>
            </a:ln>
            <a:effectLst/>
          </c:spPr>
          <c:marker>
            <c:symbol val="none"/>
          </c:marker>
          <c:dLbls>
            <c:spPr>
              <a:solidFill>
                <a:schemeClr val="tx2">
                  <a:lumMod val="50000"/>
                  <a:lumOff val="50000"/>
                  <a:alpha val="4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0"/>
            <c:plus>
              <c:numLit>
                <c:formatCode>General</c:formatCode>
                <c:ptCount val="1"/>
                <c:pt idx="0">
                  <c:v>1</c:v>
                </c:pt>
              </c:numLit>
            </c:plus>
            <c:minus>
              <c:numRef>
                <c:f>Processing!$L$143:$L$154</c:f>
                <c:numCache>
                  <c:formatCode>General</c:formatCode>
                  <c:ptCount val="12"/>
                  <c:pt idx="0">
                    <c:v>#N/A</c:v>
                  </c:pt>
                  <c:pt idx="1">
                    <c:v>#N/A</c:v>
                  </c:pt>
                  <c:pt idx="2">
                    <c:v>#N/A</c:v>
                  </c:pt>
                  <c:pt idx="3">
                    <c:v>0.88741666666666674</c:v>
                  </c:pt>
                  <c:pt idx="4">
                    <c:v>#N/A</c:v>
                  </c:pt>
                  <c:pt idx="5">
                    <c:v>#N/A</c:v>
                  </c:pt>
                  <c:pt idx="6">
                    <c:v>#N/A</c:v>
                  </c:pt>
                  <c:pt idx="7">
                    <c:v>#N/A</c:v>
                  </c:pt>
                  <c:pt idx="8">
                    <c:v>#N/A</c:v>
                  </c:pt>
                  <c:pt idx="9">
                    <c:v>#N/A</c:v>
                  </c:pt>
                  <c:pt idx="10">
                    <c:v>#N/A</c:v>
                  </c:pt>
                  <c:pt idx="11">
                    <c:v>#N/A</c:v>
                  </c:pt>
                </c:numCache>
              </c:numRef>
            </c:minus>
            <c:spPr>
              <a:noFill/>
              <a:ln w="123825" cap="flat" cmpd="sng" algn="ctr">
                <a:solidFill>
                  <a:schemeClr val="bg1">
                    <a:alpha val="42000"/>
                  </a:schemeClr>
                </a:solidFill>
                <a:round/>
              </a:ln>
              <a:effectLst/>
            </c:spPr>
          </c:errBars>
          <c:yVal>
            <c:numRef>
              <c:f>Processing!$L$143:$L$154</c:f>
              <c:numCache>
                <c:formatCode>0%</c:formatCode>
                <c:ptCount val="12"/>
                <c:pt idx="0">
                  <c:v>#N/A</c:v>
                </c:pt>
                <c:pt idx="1">
                  <c:v>#N/A</c:v>
                </c:pt>
                <c:pt idx="2">
                  <c:v>#N/A</c:v>
                </c:pt>
                <c:pt idx="3">
                  <c:v>0.88741666666666674</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4-3ADA-46D0-80A9-786302D6F4C1}"/>
            </c:ext>
          </c:extLst>
        </c:ser>
        <c:dLbls>
          <c:showLegendKey val="0"/>
          <c:showVal val="0"/>
          <c:showCatName val="0"/>
          <c:showSerName val="0"/>
          <c:showPercent val="0"/>
          <c:showBubbleSize val="0"/>
        </c:dLbls>
        <c:axId val="405669600"/>
        <c:axId val="405662400"/>
      </c:scatterChart>
      <c:catAx>
        <c:axId val="3390240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339006272"/>
        <c:crosses val="autoZero"/>
        <c:auto val="1"/>
        <c:lblAlgn val="ctr"/>
        <c:lblOffset val="100"/>
        <c:noMultiLvlLbl val="0"/>
      </c:catAx>
      <c:valAx>
        <c:axId val="339006272"/>
        <c:scaling>
          <c:orientation val="minMax"/>
        </c:scaling>
        <c:delete val="0"/>
        <c:axPos val="l"/>
        <c:majorGridlines>
          <c:spPr>
            <a:ln w="9525" cap="flat" cmpd="sng" algn="ctr">
              <a:solidFill>
                <a:schemeClr val="tx2">
                  <a:lumMod val="25000"/>
                  <a:lumOff val="75000"/>
                  <a:alpha val="1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339024032"/>
        <c:crosses val="autoZero"/>
        <c:crossBetween val="between"/>
      </c:valAx>
      <c:valAx>
        <c:axId val="405662400"/>
        <c:scaling>
          <c:orientation val="minMax"/>
        </c:scaling>
        <c:delete val="1"/>
        <c:axPos val="r"/>
        <c:numFmt formatCode="0%" sourceLinked="1"/>
        <c:majorTickMark val="out"/>
        <c:minorTickMark val="none"/>
        <c:tickLblPos val="nextTo"/>
        <c:crossAx val="405669600"/>
        <c:crosses val="max"/>
        <c:crossBetween val="midCat"/>
      </c:valAx>
      <c:valAx>
        <c:axId val="405669600"/>
        <c:scaling>
          <c:orientation val="minMax"/>
        </c:scaling>
        <c:delete val="1"/>
        <c:axPos val="b"/>
        <c:majorTickMark val="out"/>
        <c:minorTickMark val="none"/>
        <c:tickLblPos val="nextTo"/>
        <c:crossAx val="4056624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754055821972699"/>
          <c:y val="0.1640645596640139"/>
          <c:w val="0.77993510684843681"/>
          <c:h val="0.63998383816361726"/>
        </c:manualLayout>
      </c:layout>
      <c:doughnutChart>
        <c:varyColors val="1"/>
        <c:ser>
          <c:idx val="0"/>
          <c:order val="0"/>
          <c:spPr>
            <a:ln>
              <a:noFill/>
            </a:ln>
          </c:spPr>
          <c:dPt>
            <c:idx val="0"/>
            <c:bubble3D val="0"/>
            <c:spPr>
              <a:gradFill>
                <a:gsLst>
                  <a:gs pos="0">
                    <a:srgbClr val="476BEE"/>
                  </a:gs>
                  <a:gs pos="100000">
                    <a:srgbClr val="3A5CE2"/>
                  </a:gs>
                </a:gsLst>
                <a:lin ang="5400000" scaled="1"/>
              </a:gra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1-9CE0-4CE8-AE1D-8D08CD73226C}"/>
              </c:ext>
            </c:extLst>
          </c:dPt>
          <c:dPt>
            <c:idx val="1"/>
            <c:bubble3D val="0"/>
            <c:spPr>
              <a:solidFill>
                <a:srgbClr val="8199F3"/>
              </a:solidFill>
              <a:ln w="19050">
                <a:noFill/>
              </a:ln>
              <a:effectLst/>
            </c:spPr>
            <c:extLst>
              <c:ext xmlns:c16="http://schemas.microsoft.com/office/drawing/2014/chart" uri="{C3380CC4-5D6E-409C-BE32-E72D297353CC}">
                <c16:uniqueId val="{00000003-9CE0-4CE8-AE1D-8D08CD73226C}"/>
              </c:ext>
            </c:extLst>
          </c:dPt>
          <c:dPt>
            <c:idx val="2"/>
            <c:bubble3D val="0"/>
            <c:spPr>
              <a:solidFill>
                <a:srgbClr val="CAD4FA">
                  <a:alpha val="20000"/>
                </a:srgbClr>
              </a:solidFill>
              <a:ln w="19050">
                <a:noFill/>
              </a:ln>
              <a:effectLst/>
            </c:spPr>
            <c:extLst>
              <c:ext xmlns:c16="http://schemas.microsoft.com/office/drawing/2014/chart" uri="{C3380CC4-5D6E-409C-BE32-E72D297353CC}">
                <c16:uniqueId val="{00000005-9CE0-4CE8-AE1D-8D08CD73226C}"/>
              </c:ext>
            </c:extLst>
          </c:dPt>
          <c:dPt>
            <c:idx val="3"/>
            <c:bubble3D val="0"/>
            <c:spPr>
              <a:noFill/>
              <a:ln w="19050">
                <a:noFill/>
              </a:ln>
              <a:effectLst/>
            </c:spPr>
            <c:extLst>
              <c:ext xmlns:c16="http://schemas.microsoft.com/office/drawing/2014/chart" uri="{C3380CC4-5D6E-409C-BE32-E72D297353CC}">
                <c16:uniqueId val="{00000007-9CE0-4CE8-AE1D-8D08CD73226C}"/>
              </c:ext>
            </c:extLst>
          </c:dPt>
          <c:val>
            <c:numRef>
              <c:f>Processing!$B$39:$B$42</c:f>
              <c:numCache>
                <c:formatCode>0.00%</c:formatCode>
                <c:ptCount val="4"/>
                <c:pt idx="0">
                  <c:v>5.6142857142857147E-2</c:v>
                </c:pt>
                <c:pt idx="1">
                  <c:v>0.23606493506493509</c:v>
                </c:pt>
                <c:pt idx="2">
                  <c:v>0.45779220779220775</c:v>
                </c:pt>
                <c:pt idx="3">
                  <c:v>0.25</c:v>
                </c:pt>
              </c:numCache>
            </c:numRef>
          </c:val>
          <c:extLst>
            <c:ext xmlns:c16="http://schemas.microsoft.com/office/drawing/2014/chart" uri="{C3380CC4-5D6E-409C-BE32-E72D297353CC}">
              <c16:uniqueId val="{00000008-9CE0-4CE8-AE1D-8D08CD73226C}"/>
            </c:ext>
          </c:extLst>
        </c:ser>
        <c:ser>
          <c:idx val="1"/>
          <c:order val="1"/>
          <c:spPr>
            <a:ln>
              <a:noFill/>
            </a:ln>
          </c:spPr>
          <c:dPt>
            <c:idx val="0"/>
            <c:bubble3D val="0"/>
            <c:spPr>
              <a:noFill/>
              <a:ln w="19050">
                <a:noFill/>
              </a:ln>
              <a:effectLst/>
            </c:spPr>
            <c:extLst>
              <c:ext xmlns:c16="http://schemas.microsoft.com/office/drawing/2014/chart" uri="{C3380CC4-5D6E-409C-BE32-E72D297353CC}">
                <c16:uniqueId val="{0000000A-9CE0-4CE8-AE1D-8D08CD73226C}"/>
              </c:ext>
            </c:extLst>
          </c:dPt>
          <c:dPt>
            <c:idx val="1"/>
            <c:bubble3D val="0"/>
            <c:spPr>
              <a:noFill/>
              <a:ln w="19050">
                <a:noFill/>
              </a:ln>
              <a:effectLst/>
            </c:spPr>
            <c:extLst>
              <c:ext xmlns:c16="http://schemas.microsoft.com/office/drawing/2014/chart" uri="{C3380CC4-5D6E-409C-BE32-E72D297353CC}">
                <c16:uniqueId val="{0000000C-9CE0-4CE8-AE1D-8D08CD73226C}"/>
              </c:ext>
            </c:extLst>
          </c:dPt>
          <c:dPt>
            <c:idx val="2"/>
            <c:bubble3D val="0"/>
            <c:spPr>
              <a:noFill/>
              <a:ln w="19050">
                <a:noFill/>
              </a:ln>
              <a:effectLst/>
            </c:spPr>
            <c:extLst>
              <c:ext xmlns:c16="http://schemas.microsoft.com/office/drawing/2014/chart" uri="{C3380CC4-5D6E-409C-BE32-E72D297353CC}">
                <c16:uniqueId val="{0000000E-9CE0-4CE8-AE1D-8D08CD73226C}"/>
              </c:ext>
            </c:extLst>
          </c:dPt>
          <c:dPt>
            <c:idx val="3"/>
            <c:bubble3D val="0"/>
            <c:spPr>
              <a:noFill/>
              <a:ln w="19050">
                <a:noFill/>
              </a:ln>
              <a:effectLst/>
            </c:spPr>
            <c:extLst>
              <c:ext xmlns:c16="http://schemas.microsoft.com/office/drawing/2014/chart" uri="{C3380CC4-5D6E-409C-BE32-E72D297353CC}">
                <c16:uniqueId val="{00000010-9CE0-4CE8-AE1D-8D08CD73226C}"/>
              </c:ext>
            </c:extLst>
          </c:dPt>
          <c:val>
            <c:numRef>
              <c:f>Processing!$C$39:$C$42</c:f>
              <c:numCache>
                <c:formatCode>0.00%</c:formatCode>
                <c:ptCount val="4"/>
                <c:pt idx="0">
                  <c:v>5.6142857142857147E-2</c:v>
                </c:pt>
                <c:pt idx="1">
                  <c:v>0.23606493506493509</c:v>
                </c:pt>
                <c:pt idx="2">
                  <c:v>0.45779220779220775</c:v>
                </c:pt>
                <c:pt idx="3">
                  <c:v>0.25</c:v>
                </c:pt>
              </c:numCache>
            </c:numRef>
          </c:val>
          <c:extLst>
            <c:ext xmlns:c16="http://schemas.microsoft.com/office/drawing/2014/chart" uri="{C3380CC4-5D6E-409C-BE32-E72D297353CC}">
              <c16:uniqueId val="{00000011-9CE0-4CE8-AE1D-8D08CD73226C}"/>
            </c:ext>
          </c:extLst>
        </c:ser>
        <c:ser>
          <c:idx val="2"/>
          <c:order val="2"/>
          <c:spPr>
            <a:ln>
              <a:noFill/>
            </a:ln>
          </c:spPr>
          <c:dPt>
            <c:idx val="0"/>
            <c:bubble3D val="0"/>
            <c:spPr>
              <a:gradFill>
                <a:gsLst>
                  <a:gs pos="0">
                    <a:srgbClr val="476BEE"/>
                  </a:gs>
                  <a:gs pos="100000">
                    <a:srgbClr val="3A5CE2"/>
                  </a:gs>
                </a:gsLst>
                <a:lin ang="5400000" scaled="1"/>
              </a:gra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13-9CE0-4CE8-AE1D-8D08CD73226C}"/>
              </c:ext>
            </c:extLst>
          </c:dPt>
          <c:dPt>
            <c:idx val="1"/>
            <c:bubble3D val="0"/>
            <c:spPr>
              <a:solidFill>
                <a:srgbClr val="8199F3"/>
              </a:solidFill>
              <a:ln w="19050">
                <a:noFill/>
              </a:ln>
              <a:effectLst/>
            </c:spPr>
            <c:extLst>
              <c:ext xmlns:c16="http://schemas.microsoft.com/office/drawing/2014/chart" uri="{C3380CC4-5D6E-409C-BE32-E72D297353CC}">
                <c16:uniqueId val="{00000015-9CE0-4CE8-AE1D-8D08CD73226C}"/>
              </c:ext>
            </c:extLst>
          </c:dPt>
          <c:dPt>
            <c:idx val="2"/>
            <c:bubble3D val="0"/>
            <c:spPr>
              <a:solidFill>
                <a:srgbClr val="CAD4FA">
                  <a:alpha val="20000"/>
                </a:srgbClr>
              </a:solidFill>
              <a:ln w="19050">
                <a:noFill/>
              </a:ln>
              <a:effectLst/>
            </c:spPr>
            <c:extLst>
              <c:ext xmlns:c16="http://schemas.microsoft.com/office/drawing/2014/chart" uri="{C3380CC4-5D6E-409C-BE32-E72D297353CC}">
                <c16:uniqueId val="{00000017-9CE0-4CE8-AE1D-8D08CD73226C}"/>
              </c:ext>
            </c:extLst>
          </c:dPt>
          <c:dPt>
            <c:idx val="3"/>
            <c:bubble3D val="0"/>
            <c:spPr>
              <a:noFill/>
              <a:ln w="19050">
                <a:noFill/>
              </a:ln>
              <a:effectLst/>
            </c:spPr>
            <c:extLst>
              <c:ext xmlns:c16="http://schemas.microsoft.com/office/drawing/2014/chart" uri="{C3380CC4-5D6E-409C-BE32-E72D297353CC}">
                <c16:uniqueId val="{00000019-9CE0-4CE8-AE1D-8D08CD73226C}"/>
              </c:ext>
            </c:extLst>
          </c:dPt>
          <c:val>
            <c:numRef>
              <c:f>Processing!$D$39:$D$42</c:f>
              <c:numCache>
                <c:formatCode>0.00%</c:formatCode>
                <c:ptCount val="4"/>
                <c:pt idx="0">
                  <c:v>8.4185064935064946E-2</c:v>
                </c:pt>
                <c:pt idx="1">
                  <c:v>0.48075000000000001</c:v>
                </c:pt>
                <c:pt idx="2">
                  <c:v>0.18506493506493504</c:v>
                </c:pt>
                <c:pt idx="3">
                  <c:v>0.25</c:v>
                </c:pt>
              </c:numCache>
            </c:numRef>
          </c:val>
          <c:extLst>
            <c:ext xmlns:c16="http://schemas.microsoft.com/office/drawing/2014/chart" uri="{C3380CC4-5D6E-409C-BE32-E72D297353CC}">
              <c16:uniqueId val="{0000001A-9CE0-4CE8-AE1D-8D08CD73226C}"/>
            </c:ext>
          </c:extLst>
        </c:ser>
        <c:ser>
          <c:idx val="3"/>
          <c:order val="3"/>
          <c:spPr>
            <a:noFill/>
            <a:ln>
              <a:noFill/>
            </a:ln>
          </c:spPr>
          <c:dPt>
            <c:idx val="0"/>
            <c:bubble3D val="0"/>
            <c:spPr>
              <a:noFill/>
              <a:ln w="19050">
                <a:noFill/>
              </a:ln>
              <a:effectLst/>
            </c:spPr>
            <c:extLst>
              <c:ext xmlns:c16="http://schemas.microsoft.com/office/drawing/2014/chart" uri="{C3380CC4-5D6E-409C-BE32-E72D297353CC}">
                <c16:uniqueId val="{0000001C-9CE0-4CE8-AE1D-8D08CD73226C}"/>
              </c:ext>
            </c:extLst>
          </c:dPt>
          <c:dPt>
            <c:idx val="1"/>
            <c:bubble3D val="0"/>
            <c:spPr>
              <a:noFill/>
              <a:ln w="19050">
                <a:noFill/>
              </a:ln>
              <a:effectLst/>
            </c:spPr>
            <c:extLst>
              <c:ext xmlns:c16="http://schemas.microsoft.com/office/drawing/2014/chart" uri="{C3380CC4-5D6E-409C-BE32-E72D297353CC}">
                <c16:uniqueId val="{0000001E-9CE0-4CE8-AE1D-8D08CD73226C}"/>
              </c:ext>
            </c:extLst>
          </c:dPt>
          <c:dPt>
            <c:idx val="2"/>
            <c:bubble3D val="0"/>
            <c:spPr>
              <a:noFill/>
              <a:ln w="19050">
                <a:noFill/>
              </a:ln>
              <a:effectLst/>
            </c:spPr>
            <c:extLst>
              <c:ext xmlns:c16="http://schemas.microsoft.com/office/drawing/2014/chart" uri="{C3380CC4-5D6E-409C-BE32-E72D297353CC}">
                <c16:uniqueId val="{00000020-9CE0-4CE8-AE1D-8D08CD73226C}"/>
              </c:ext>
            </c:extLst>
          </c:dPt>
          <c:dPt>
            <c:idx val="3"/>
            <c:bubble3D val="0"/>
            <c:spPr>
              <a:noFill/>
              <a:ln w="19050">
                <a:noFill/>
              </a:ln>
              <a:effectLst/>
            </c:spPr>
            <c:extLst>
              <c:ext xmlns:c16="http://schemas.microsoft.com/office/drawing/2014/chart" uri="{C3380CC4-5D6E-409C-BE32-E72D297353CC}">
                <c16:uniqueId val="{00000022-9CE0-4CE8-AE1D-8D08CD73226C}"/>
              </c:ext>
            </c:extLst>
          </c:dPt>
          <c:val>
            <c:numRef>
              <c:f>Processing!$E$39:$E$42</c:f>
              <c:numCache>
                <c:formatCode>0.00%</c:formatCode>
                <c:ptCount val="4"/>
                <c:pt idx="0">
                  <c:v>8.4185064935064946E-2</c:v>
                </c:pt>
                <c:pt idx="1">
                  <c:v>0.48075000000000001</c:v>
                </c:pt>
                <c:pt idx="2">
                  <c:v>0.18506493506493504</c:v>
                </c:pt>
                <c:pt idx="3">
                  <c:v>0.25</c:v>
                </c:pt>
              </c:numCache>
            </c:numRef>
          </c:val>
          <c:extLst>
            <c:ext xmlns:c16="http://schemas.microsoft.com/office/drawing/2014/chart" uri="{C3380CC4-5D6E-409C-BE32-E72D297353CC}">
              <c16:uniqueId val="{00000023-9CE0-4CE8-AE1D-8D08CD73226C}"/>
            </c:ext>
          </c:extLst>
        </c:ser>
        <c:ser>
          <c:idx val="4"/>
          <c:order val="4"/>
          <c:dPt>
            <c:idx val="0"/>
            <c:bubble3D val="0"/>
            <c:spPr>
              <a:gradFill>
                <a:gsLst>
                  <a:gs pos="0">
                    <a:srgbClr val="476BEE"/>
                  </a:gs>
                  <a:gs pos="100000">
                    <a:srgbClr val="3A5CE2"/>
                  </a:gs>
                </a:gsLst>
                <a:lin ang="5400000" scaled="1"/>
              </a:gradFill>
              <a:effectLst>
                <a:outerShdw blurRad="50800" dist="38100" dir="10800000" algn="r" rotWithShape="0">
                  <a:prstClr val="black">
                    <a:alpha val="40000"/>
                  </a:prstClr>
                </a:outerShdw>
              </a:effectLst>
            </c:spPr>
            <c:extLst>
              <c:ext xmlns:c16="http://schemas.microsoft.com/office/drawing/2014/chart" uri="{C3380CC4-5D6E-409C-BE32-E72D297353CC}">
                <c16:uniqueId val="{00000025-9CE0-4CE8-AE1D-8D08CD73226C}"/>
              </c:ext>
            </c:extLst>
          </c:dPt>
          <c:dPt>
            <c:idx val="1"/>
            <c:bubble3D val="0"/>
            <c:spPr>
              <a:solidFill>
                <a:srgbClr val="8199F3"/>
              </a:solidFill>
              <a:effectLst/>
            </c:spPr>
            <c:extLst>
              <c:ext xmlns:c16="http://schemas.microsoft.com/office/drawing/2014/chart" uri="{C3380CC4-5D6E-409C-BE32-E72D297353CC}">
                <c16:uniqueId val="{00000027-9CE0-4CE8-AE1D-8D08CD73226C}"/>
              </c:ext>
            </c:extLst>
          </c:dPt>
          <c:dPt>
            <c:idx val="2"/>
            <c:bubble3D val="0"/>
            <c:spPr>
              <a:solidFill>
                <a:srgbClr val="CAD4FA">
                  <a:alpha val="20000"/>
                </a:srgbClr>
              </a:solidFill>
              <a:effectLst/>
            </c:spPr>
            <c:extLst>
              <c:ext xmlns:c16="http://schemas.microsoft.com/office/drawing/2014/chart" uri="{C3380CC4-5D6E-409C-BE32-E72D297353CC}">
                <c16:uniqueId val="{00000029-9CE0-4CE8-AE1D-8D08CD73226C}"/>
              </c:ext>
            </c:extLst>
          </c:dPt>
          <c:dPt>
            <c:idx val="3"/>
            <c:bubble3D val="0"/>
            <c:spPr>
              <a:noFill/>
              <a:effectLst/>
            </c:spPr>
            <c:extLst>
              <c:ext xmlns:c16="http://schemas.microsoft.com/office/drawing/2014/chart" uri="{C3380CC4-5D6E-409C-BE32-E72D297353CC}">
                <c16:uniqueId val="{0000002B-9CE0-4CE8-AE1D-8D08CD73226C}"/>
              </c:ext>
            </c:extLst>
          </c:dPt>
          <c:val>
            <c:numRef>
              <c:f>Processing!$F$39:$F$42</c:f>
              <c:numCache>
                <c:formatCode>0.00%</c:formatCode>
                <c:ptCount val="4"/>
                <c:pt idx="0">
                  <c:v>0.1336655844155844</c:v>
                </c:pt>
                <c:pt idx="1">
                  <c:v>0.49945129870129867</c:v>
                </c:pt>
                <c:pt idx="2">
                  <c:v>0.11688311688311692</c:v>
                </c:pt>
                <c:pt idx="3">
                  <c:v>0.25</c:v>
                </c:pt>
              </c:numCache>
            </c:numRef>
          </c:val>
          <c:extLst>
            <c:ext xmlns:c16="http://schemas.microsoft.com/office/drawing/2014/chart" uri="{C3380CC4-5D6E-409C-BE32-E72D297353CC}">
              <c16:uniqueId val="{0000002C-9CE0-4CE8-AE1D-8D08CD73226C}"/>
            </c:ext>
          </c:extLst>
        </c:ser>
        <c:ser>
          <c:idx val="5"/>
          <c:order val="5"/>
          <c:spPr>
            <a:noFill/>
          </c:spPr>
          <c:dPt>
            <c:idx val="0"/>
            <c:bubble3D val="0"/>
            <c:spPr>
              <a:noFill/>
              <a:effectLst/>
            </c:spPr>
            <c:extLst>
              <c:ext xmlns:c16="http://schemas.microsoft.com/office/drawing/2014/chart" uri="{C3380CC4-5D6E-409C-BE32-E72D297353CC}">
                <c16:uniqueId val="{0000002E-9CE0-4CE8-AE1D-8D08CD73226C}"/>
              </c:ext>
            </c:extLst>
          </c:dPt>
          <c:dPt>
            <c:idx val="1"/>
            <c:bubble3D val="0"/>
            <c:spPr>
              <a:noFill/>
              <a:effectLst/>
            </c:spPr>
            <c:extLst>
              <c:ext xmlns:c16="http://schemas.microsoft.com/office/drawing/2014/chart" uri="{C3380CC4-5D6E-409C-BE32-E72D297353CC}">
                <c16:uniqueId val="{00000030-9CE0-4CE8-AE1D-8D08CD73226C}"/>
              </c:ext>
            </c:extLst>
          </c:dPt>
          <c:dPt>
            <c:idx val="2"/>
            <c:bubble3D val="0"/>
            <c:spPr>
              <a:noFill/>
              <a:effectLst/>
            </c:spPr>
            <c:extLst>
              <c:ext xmlns:c16="http://schemas.microsoft.com/office/drawing/2014/chart" uri="{C3380CC4-5D6E-409C-BE32-E72D297353CC}">
                <c16:uniqueId val="{00000032-9CE0-4CE8-AE1D-8D08CD73226C}"/>
              </c:ext>
            </c:extLst>
          </c:dPt>
          <c:dPt>
            <c:idx val="3"/>
            <c:bubble3D val="0"/>
            <c:spPr>
              <a:noFill/>
              <a:effectLst/>
            </c:spPr>
            <c:extLst>
              <c:ext xmlns:c16="http://schemas.microsoft.com/office/drawing/2014/chart" uri="{C3380CC4-5D6E-409C-BE32-E72D297353CC}">
                <c16:uniqueId val="{00000034-9CE0-4CE8-AE1D-8D08CD73226C}"/>
              </c:ext>
            </c:extLst>
          </c:dPt>
          <c:val>
            <c:numRef>
              <c:f>Processing!$G$39:$G$42</c:f>
              <c:numCache>
                <c:formatCode>0.00%</c:formatCode>
                <c:ptCount val="4"/>
                <c:pt idx="0">
                  <c:v>0.1336655844155844</c:v>
                </c:pt>
                <c:pt idx="1">
                  <c:v>0.49945129870129867</c:v>
                </c:pt>
                <c:pt idx="2">
                  <c:v>0.11688311688311692</c:v>
                </c:pt>
                <c:pt idx="3">
                  <c:v>0.25</c:v>
                </c:pt>
              </c:numCache>
            </c:numRef>
          </c:val>
          <c:extLst>
            <c:ext xmlns:c16="http://schemas.microsoft.com/office/drawing/2014/chart" uri="{C3380CC4-5D6E-409C-BE32-E72D297353CC}">
              <c16:uniqueId val="{00000035-9CE0-4CE8-AE1D-8D08CD73226C}"/>
            </c:ext>
          </c:extLst>
        </c:ser>
        <c:ser>
          <c:idx val="6"/>
          <c:order val="6"/>
          <c:dPt>
            <c:idx val="0"/>
            <c:bubble3D val="0"/>
            <c:spPr>
              <a:gradFill>
                <a:gsLst>
                  <a:gs pos="0">
                    <a:srgbClr val="476BEE"/>
                  </a:gs>
                  <a:gs pos="100000">
                    <a:srgbClr val="3A5CE2"/>
                  </a:gs>
                </a:gsLst>
                <a:lin ang="5400000" scaled="1"/>
              </a:gradFill>
              <a:effectLst>
                <a:outerShdw blurRad="50800" dist="38100" dir="10800000" algn="r" rotWithShape="0">
                  <a:prstClr val="black">
                    <a:alpha val="40000"/>
                  </a:prstClr>
                </a:outerShdw>
              </a:effectLst>
            </c:spPr>
            <c:extLst>
              <c:ext xmlns:c16="http://schemas.microsoft.com/office/drawing/2014/chart" uri="{C3380CC4-5D6E-409C-BE32-E72D297353CC}">
                <c16:uniqueId val="{00000037-9CE0-4CE8-AE1D-8D08CD73226C}"/>
              </c:ext>
            </c:extLst>
          </c:dPt>
          <c:dPt>
            <c:idx val="1"/>
            <c:bubble3D val="0"/>
            <c:spPr>
              <a:solidFill>
                <a:srgbClr val="8199F3"/>
              </a:solidFill>
              <a:effectLst/>
            </c:spPr>
            <c:extLst>
              <c:ext xmlns:c16="http://schemas.microsoft.com/office/drawing/2014/chart" uri="{C3380CC4-5D6E-409C-BE32-E72D297353CC}">
                <c16:uniqueId val="{00000039-9CE0-4CE8-AE1D-8D08CD73226C}"/>
              </c:ext>
            </c:extLst>
          </c:dPt>
          <c:dPt>
            <c:idx val="2"/>
            <c:bubble3D val="0"/>
            <c:spPr>
              <a:solidFill>
                <a:srgbClr val="DABEF7">
                  <a:alpha val="20000"/>
                </a:srgbClr>
              </a:solidFill>
              <a:effectLst/>
            </c:spPr>
            <c:extLst>
              <c:ext xmlns:c16="http://schemas.microsoft.com/office/drawing/2014/chart" uri="{C3380CC4-5D6E-409C-BE32-E72D297353CC}">
                <c16:uniqueId val="{0000003B-9CE0-4CE8-AE1D-8D08CD73226C}"/>
              </c:ext>
            </c:extLst>
          </c:dPt>
          <c:dPt>
            <c:idx val="3"/>
            <c:bubble3D val="0"/>
            <c:spPr>
              <a:noFill/>
              <a:effectLst/>
            </c:spPr>
            <c:extLst>
              <c:ext xmlns:c16="http://schemas.microsoft.com/office/drawing/2014/chart" uri="{C3380CC4-5D6E-409C-BE32-E72D297353CC}">
                <c16:uniqueId val="{0000003D-9CE0-4CE8-AE1D-8D08CD73226C}"/>
              </c:ext>
            </c:extLst>
          </c:dPt>
          <c:val>
            <c:numRef>
              <c:f>Processing!$H$39:$H$42</c:f>
              <c:numCache>
                <c:formatCode>0.00%</c:formatCode>
                <c:ptCount val="4"/>
                <c:pt idx="0">
                  <c:v>0.34835064935064936</c:v>
                </c:pt>
                <c:pt idx="1">
                  <c:v>0.40164935064935064</c:v>
                </c:pt>
                <c:pt idx="2">
                  <c:v>0</c:v>
                </c:pt>
                <c:pt idx="3">
                  <c:v>0.25</c:v>
                </c:pt>
              </c:numCache>
            </c:numRef>
          </c:val>
          <c:extLst>
            <c:ext xmlns:c16="http://schemas.microsoft.com/office/drawing/2014/chart" uri="{C3380CC4-5D6E-409C-BE32-E72D297353CC}">
              <c16:uniqueId val="{0000003E-9CE0-4CE8-AE1D-8D08CD73226C}"/>
            </c:ext>
          </c:extLst>
        </c:ser>
        <c:dLbls>
          <c:showLegendKey val="0"/>
          <c:showVal val="0"/>
          <c:showCatName val="0"/>
          <c:showSerName val="0"/>
          <c:showPercent val="0"/>
          <c:showBubbleSize val="0"/>
          <c:showLeaderLines val="1"/>
        </c:dLbls>
        <c:firstSliceAng val="0"/>
        <c:holeSize val="5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152084403399478"/>
          <c:y val="0.1334777689744398"/>
          <c:w val="0.65064931069873488"/>
          <c:h val="0.75010457881938375"/>
        </c:manualLayout>
      </c:layout>
      <c:radarChart>
        <c:radarStyle val="filled"/>
        <c:varyColors val="0"/>
        <c:ser>
          <c:idx val="0"/>
          <c:order val="0"/>
          <c:tx>
            <c:strRef>
              <c:f>Processing!$A$131</c:f>
              <c:strCache>
                <c:ptCount val="1"/>
                <c:pt idx="0">
                  <c:v>Finish</c:v>
                </c:pt>
              </c:strCache>
            </c:strRef>
          </c:tx>
          <c:spPr>
            <a:solidFill>
              <a:srgbClr val="595EFA">
                <a:alpha val="10000"/>
              </a:srgbClr>
            </a:solidFill>
            <a:ln w="12700" cap="rnd">
              <a:solidFill>
                <a:srgbClr val="FF00FF"/>
              </a:solidFill>
              <a:round/>
            </a:ln>
            <a:effectLst/>
          </c:spPr>
          <c:cat>
            <c:strRef>
              <c:f>Processing!$B$133:$E$133</c:f>
              <c:strCache>
                <c:ptCount val="4"/>
                <c:pt idx="0">
                  <c:v>Goal 1</c:v>
                </c:pt>
                <c:pt idx="1">
                  <c:v>Goal 2</c:v>
                </c:pt>
                <c:pt idx="2">
                  <c:v>Goal 3</c:v>
                </c:pt>
                <c:pt idx="3">
                  <c:v>Goal 4</c:v>
                </c:pt>
              </c:strCache>
            </c:strRef>
          </c:cat>
          <c:val>
            <c:numRef>
              <c:f>Processing!$B$131:$E$131</c:f>
              <c:numCache>
                <c:formatCode>_-[$$-409]* #,##0_ ;_-[$$-409]* \-#,##0\ ;_-[$$-409]* "-"??_ ;_-@_ </c:formatCode>
                <c:ptCount val="4"/>
                <c:pt idx="0">
                  <c:v>77000</c:v>
                </c:pt>
                <c:pt idx="1">
                  <c:v>65000</c:v>
                </c:pt>
                <c:pt idx="2">
                  <c:v>58000</c:v>
                </c:pt>
                <c:pt idx="3">
                  <c:v>30000</c:v>
                </c:pt>
              </c:numCache>
            </c:numRef>
          </c:val>
          <c:extLst>
            <c:ext xmlns:c16="http://schemas.microsoft.com/office/drawing/2014/chart" uri="{C3380CC4-5D6E-409C-BE32-E72D297353CC}">
              <c16:uniqueId val="{00000000-B2B7-449D-B670-EE81EAF0A549}"/>
            </c:ext>
          </c:extLst>
        </c:ser>
        <c:ser>
          <c:idx val="1"/>
          <c:order val="1"/>
          <c:tx>
            <c:strRef>
              <c:f>Processing!$A$132</c:f>
              <c:strCache>
                <c:ptCount val="1"/>
                <c:pt idx="0">
                  <c:v>Start</c:v>
                </c:pt>
              </c:strCache>
            </c:strRef>
          </c:tx>
          <c:spPr>
            <a:gradFill>
              <a:gsLst>
                <a:gs pos="14000">
                  <a:srgbClr val="00FAE3"/>
                </a:gs>
                <a:gs pos="75000">
                  <a:srgbClr val="009688"/>
                </a:gs>
              </a:gsLst>
              <a:path path="circle">
                <a:fillToRect r="100000" b="100000"/>
              </a:path>
            </a:gradFill>
            <a:ln>
              <a:noFill/>
            </a:ln>
            <a:effectLst>
              <a:outerShdw blurRad="50800" dist="38100" dir="2700000" algn="tl" rotWithShape="0">
                <a:prstClr val="black">
                  <a:alpha val="40000"/>
                </a:prstClr>
              </a:outerShdw>
            </a:effectLst>
          </c:spPr>
          <c:cat>
            <c:strRef>
              <c:f>Processing!$B$133:$E$133</c:f>
              <c:strCache>
                <c:ptCount val="4"/>
                <c:pt idx="0">
                  <c:v>Goal 1</c:v>
                </c:pt>
                <c:pt idx="1">
                  <c:v>Goal 2</c:v>
                </c:pt>
                <c:pt idx="2">
                  <c:v>Goal 3</c:v>
                </c:pt>
                <c:pt idx="3">
                  <c:v>Goal 4</c:v>
                </c:pt>
              </c:strCache>
            </c:strRef>
          </c:cat>
          <c:val>
            <c:numRef>
              <c:f>Processing!$B$132:$E$132</c:f>
              <c:numCache>
                <c:formatCode>_-[$$-409]* #,##0_ ;_-[$$-409]* \-#,##0\ ;_-[$$-409]* "-"??_ ;_-@_ </c:formatCode>
                <c:ptCount val="4"/>
                <c:pt idx="0">
                  <c:v>35764</c:v>
                </c:pt>
                <c:pt idx="1">
                  <c:v>13723</c:v>
                </c:pt>
                <c:pt idx="2">
                  <c:v>8643</c:v>
                </c:pt>
                <c:pt idx="3">
                  <c:v>5764</c:v>
                </c:pt>
              </c:numCache>
            </c:numRef>
          </c:val>
          <c:extLst>
            <c:ext xmlns:c16="http://schemas.microsoft.com/office/drawing/2014/chart" uri="{C3380CC4-5D6E-409C-BE32-E72D297353CC}">
              <c16:uniqueId val="{00000001-B2B7-449D-B670-EE81EAF0A549}"/>
            </c:ext>
          </c:extLst>
        </c:ser>
        <c:dLbls>
          <c:showLegendKey val="0"/>
          <c:showVal val="0"/>
          <c:showCatName val="0"/>
          <c:showSerName val="0"/>
          <c:showPercent val="0"/>
          <c:showBubbleSize val="0"/>
        </c:dLbls>
        <c:axId val="1692620048"/>
        <c:axId val="1692616688"/>
      </c:radarChart>
      <c:radarChart>
        <c:radarStyle val="marker"/>
        <c:varyColors val="0"/>
        <c:ser>
          <c:idx val="2"/>
          <c:order val="2"/>
          <c:tx>
            <c:v>Markers</c:v>
          </c:tx>
          <c:spPr>
            <a:ln w="15875" cap="rnd">
              <a:noFill/>
              <a:round/>
            </a:ln>
            <a:effectLst>
              <a:outerShdw blurRad="50800" dist="38100" dir="2700000" algn="tl" rotWithShape="0">
                <a:prstClr val="black">
                  <a:alpha val="40000"/>
                </a:prstClr>
              </a:outerShdw>
            </a:effectLst>
          </c:spPr>
          <c:marker>
            <c:symbol val="circle"/>
            <c:size val="8"/>
            <c:spPr>
              <a:gradFill>
                <a:gsLst>
                  <a:gs pos="0">
                    <a:srgbClr val="C4FEF9"/>
                  </a:gs>
                  <a:gs pos="100000">
                    <a:srgbClr val="10FAE5"/>
                  </a:gs>
                </a:gsLst>
                <a:lin ang="5400000" scaled="1"/>
              </a:gradFill>
              <a:ln w="9525">
                <a:noFill/>
              </a:ln>
              <a:effectLst>
                <a:outerShdw blurRad="50800" dist="38100" dir="2700000" algn="tl" rotWithShape="0">
                  <a:prstClr val="black">
                    <a:alpha val="40000"/>
                  </a:prstClr>
                </a:outerShdw>
              </a:effectLst>
            </c:spPr>
          </c:marker>
          <c:val>
            <c:numRef>
              <c:f>Processing!$B$132:$E$132</c:f>
              <c:numCache>
                <c:formatCode>_-[$$-409]* #,##0_ ;_-[$$-409]* \-#,##0\ ;_-[$$-409]* "-"??_ ;_-@_ </c:formatCode>
                <c:ptCount val="4"/>
                <c:pt idx="0">
                  <c:v>35764</c:v>
                </c:pt>
                <c:pt idx="1">
                  <c:v>13723</c:v>
                </c:pt>
                <c:pt idx="2">
                  <c:v>8643</c:v>
                </c:pt>
                <c:pt idx="3">
                  <c:v>5764</c:v>
                </c:pt>
              </c:numCache>
            </c:numRef>
          </c:val>
          <c:extLst>
            <c:ext xmlns:c16="http://schemas.microsoft.com/office/drawing/2014/chart" uri="{C3380CC4-5D6E-409C-BE32-E72D297353CC}">
              <c16:uniqueId val="{00000002-B2B7-449D-B670-EE81EAF0A549}"/>
            </c:ext>
          </c:extLst>
        </c:ser>
        <c:dLbls>
          <c:showLegendKey val="0"/>
          <c:showVal val="0"/>
          <c:showCatName val="0"/>
          <c:showSerName val="0"/>
          <c:showPercent val="0"/>
          <c:showBubbleSize val="0"/>
        </c:dLbls>
        <c:axId val="1692620048"/>
        <c:axId val="1692616688"/>
      </c:radarChart>
      <c:catAx>
        <c:axId val="1692620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455177"/>
                </a:solidFill>
                <a:latin typeface="+mn-lt"/>
                <a:ea typeface="+mn-ea"/>
                <a:cs typeface="+mn-cs"/>
              </a:defRPr>
            </a:pPr>
            <a:endParaRPr lang="ru-RU"/>
          </a:p>
        </c:txPr>
        <c:crossAx val="1692616688"/>
        <c:crosses val="autoZero"/>
        <c:auto val="1"/>
        <c:lblAlgn val="ctr"/>
        <c:lblOffset val="100"/>
        <c:noMultiLvlLbl val="0"/>
      </c:catAx>
      <c:valAx>
        <c:axId val="1692616688"/>
        <c:scaling>
          <c:orientation val="minMax"/>
        </c:scaling>
        <c:delete val="1"/>
        <c:axPos val="l"/>
        <c:majorGridlines>
          <c:spPr>
            <a:ln w="9525" cap="flat" cmpd="sng" algn="ctr">
              <a:solidFill>
                <a:schemeClr val="tx2">
                  <a:lumMod val="25000"/>
                  <a:lumOff val="75000"/>
                  <a:alpha val="60000"/>
                </a:schemeClr>
              </a:solidFill>
              <a:round/>
            </a:ln>
            <a:effectLst/>
          </c:spPr>
        </c:majorGridlines>
        <c:numFmt formatCode="_-[$$-409]* #,##0_ ;_-[$$-409]* \-#,##0\ ;_-[$$-409]* &quot;-&quot;??_ ;_-@_ " sourceLinked="1"/>
        <c:majorTickMark val="none"/>
        <c:minorTickMark val="none"/>
        <c:tickLblPos val="nextTo"/>
        <c:crossAx val="1692620048"/>
        <c:crosses val="autoZero"/>
        <c:crossBetween val="between"/>
      </c:valAx>
      <c:spPr>
        <a:noFill/>
      </c:spPr>
    </c:plotArea>
    <c:legend>
      <c:legendPos val="r"/>
      <c:legendEntry>
        <c:idx val="2"/>
        <c:delete val="1"/>
      </c:legendEntry>
      <c:layout>
        <c:manualLayout>
          <c:xMode val="edge"/>
          <c:yMode val="edge"/>
          <c:x val="0.78901093613298345"/>
          <c:y val="0.73244714202391381"/>
          <c:w val="0.12765566724120092"/>
          <c:h val="0.13167662214040401"/>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455177"/>
              </a:solidFill>
              <a:latin typeface="+mn-lt"/>
              <a:ea typeface="+mn-ea"/>
              <a:cs typeface="+mn-cs"/>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416362926982848"/>
          <c:y val="0.12995986666325421"/>
          <c:w val="0.3961259800573016"/>
          <c:h val="0.73394751036653116"/>
        </c:manualLayout>
      </c:layout>
      <c:doughnutChart>
        <c:varyColors val="1"/>
        <c:ser>
          <c:idx val="0"/>
          <c:order val="0"/>
          <c:dPt>
            <c:idx val="0"/>
            <c:bubble3D val="0"/>
            <c:spPr>
              <a:solidFill>
                <a:srgbClr val="0D6796"/>
              </a:solidFill>
              <a:ln w="19050">
                <a:noFill/>
              </a:ln>
              <a:effectLst/>
            </c:spPr>
            <c:extLst>
              <c:ext xmlns:c16="http://schemas.microsoft.com/office/drawing/2014/chart" uri="{C3380CC4-5D6E-409C-BE32-E72D297353CC}">
                <c16:uniqueId val="{00000001-81B8-4BB3-A30F-3558759C610A}"/>
              </c:ext>
            </c:extLst>
          </c:dPt>
          <c:dPt>
            <c:idx val="1"/>
            <c:bubble3D val="0"/>
            <c:spPr>
              <a:solidFill>
                <a:srgbClr val="04B7DF"/>
              </a:solidFill>
              <a:ln w="19050">
                <a:noFill/>
              </a:ln>
              <a:effectLst/>
            </c:spPr>
            <c:extLst>
              <c:ext xmlns:c16="http://schemas.microsoft.com/office/drawing/2014/chart" uri="{C3380CC4-5D6E-409C-BE32-E72D297353CC}">
                <c16:uniqueId val="{00000003-81B8-4BB3-A30F-3558759C610A}"/>
              </c:ext>
            </c:extLst>
          </c:dPt>
          <c:dPt>
            <c:idx val="2"/>
            <c:bubble3D val="0"/>
            <c:spPr>
              <a:solidFill>
                <a:srgbClr val="00FFFF"/>
              </a:solidFill>
              <a:ln w="19050">
                <a:noFill/>
              </a:ln>
              <a:effectLst/>
            </c:spPr>
            <c:extLst>
              <c:ext xmlns:c16="http://schemas.microsoft.com/office/drawing/2014/chart" uri="{C3380CC4-5D6E-409C-BE32-E72D297353CC}">
                <c16:uniqueId val="{00000005-81B8-4BB3-A30F-3558759C610A}"/>
              </c:ext>
            </c:extLst>
          </c:dPt>
          <c:dPt>
            <c:idx val="3"/>
            <c:bubble3D val="0"/>
            <c:spPr>
              <a:solidFill>
                <a:schemeClr val="bg1">
                  <a:lumMod val="85000"/>
                </a:schemeClr>
              </a:solidFill>
              <a:ln w="19050">
                <a:noFill/>
              </a:ln>
              <a:effectLst/>
            </c:spPr>
            <c:extLst>
              <c:ext xmlns:c16="http://schemas.microsoft.com/office/drawing/2014/chart" uri="{C3380CC4-5D6E-409C-BE32-E72D297353CC}">
                <c16:uniqueId val="{00000007-81B8-4BB3-A30F-3558759C610A}"/>
              </c:ext>
            </c:extLst>
          </c:dPt>
          <c:dLbls>
            <c:dLbl>
              <c:idx val="3"/>
              <c:layout>
                <c:manualLayout>
                  <c:x val="-0.10717703349282297"/>
                  <c:y val="-9.569377990430622E-2"/>
                </c:manualLayout>
              </c:layout>
              <c:spPr>
                <a:noFill/>
                <a:ln>
                  <a:solidFill>
                    <a:srgbClr val="00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7-81B8-4BB3-A30F-3558759C61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s>
          <c:cat>
            <c:strRef>
              <c:f>Processing!$B$136:$E$136</c:f>
              <c:strCache>
                <c:ptCount val="4"/>
                <c:pt idx="0">
                  <c:v>Goal 1</c:v>
                </c:pt>
                <c:pt idx="1">
                  <c:v>Goal 2</c:v>
                </c:pt>
                <c:pt idx="2">
                  <c:v>Goal 3</c:v>
                </c:pt>
                <c:pt idx="3">
                  <c:v>Goal 4</c:v>
                </c:pt>
              </c:strCache>
            </c:strRef>
          </c:cat>
          <c:val>
            <c:numRef>
              <c:f>Processing!$B$137:$E$137</c:f>
              <c:numCache>
                <c:formatCode>_-[$$-409]* #,##0_ ;_-[$$-409]* \-#,##0\ ;_-[$$-409]* "-"??_ ;_-@_ </c:formatCode>
                <c:ptCount val="4"/>
                <c:pt idx="0">
                  <c:v>35764</c:v>
                </c:pt>
                <c:pt idx="1">
                  <c:v>13723</c:v>
                </c:pt>
                <c:pt idx="2">
                  <c:v>8643</c:v>
                </c:pt>
                <c:pt idx="3">
                  <c:v>5764</c:v>
                </c:pt>
              </c:numCache>
            </c:numRef>
          </c:val>
          <c:extLst>
            <c:ext xmlns:c16="http://schemas.microsoft.com/office/drawing/2014/chart" uri="{C3380CC4-5D6E-409C-BE32-E72D297353CC}">
              <c16:uniqueId val="{00000008-81B8-4BB3-A30F-3558759C610A}"/>
            </c:ext>
          </c:extLst>
        </c:ser>
        <c:ser>
          <c:idx val="1"/>
          <c:order val="1"/>
          <c:spPr>
            <a:ln>
              <a:noFill/>
            </a:ln>
          </c:spPr>
          <c:dPt>
            <c:idx val="0"/>
            <c:bubble3D val="0"/>
            <c:spPr>
              <a:solidFill>
                <a:srgbClr val="0D6796"/>
              </a:solidFill>
              <a:ln w="19050">
                <a:noFill/>
              </a:ln>
              <a:effectLst/>
            </c:spPr>
            <c:extLst>
              <c:ext xmlns:c16="http://schemas.microsoft.com/office/drawing/2014/chart" uri="{C3380CC4-5D6E-409C-BE32-E72D297353CC}">
                <c16:uniqueId val="{0000000A-81B8-4BB3-A30F-3558759C610A}"/>
              </c:ext>
            </c:extLst>
          </c:dPt>
          <c:dPt>
            <c:idx val="1"/>
            <c:bubble3D val="0"/>
            <c:spPr>
              <a:solidFill>
                <a:srgbClr val="04B7DF"/>
              </a:solidFill>
              <a:ln w="19050">
                <a:noFill/>
              </a:ln>
              <a:effectLst/>
            </c:spPr>
            <c:extLst>
              <c:ext xmlns:c16="http://schemas.microsoft.com/office/drawing/2014/chart" uri="{C3380CC4-5D6E-409C-BE32-E72D297353CC}">
                <c16:uniqueId val="{0000000C-81B8-4BB3-A30F-3558759C610A}"/>
              </c:ext>
            </c:extLst>
          </c:dPt>
          <c:dPt>
            <c:idx val="2"/>
            <c:bubble3D val="0"/>
            <c:spPr>
              <a:solidFill>
                <a:srgbClr val="00FFFF"/>
              </a:solidFill>
              <a:ln w="19050">
                <a:noFill/>
              </a:ln>
              <a:effectLst/>
            </c:spPr>
            <c:extLst>
              <c:ext xmlns:c16="http://schemas.microsoft.com/office/drawing/2014/chart" uri="{C3380CC4-5D6E-409C-BE32-E72D297353CC}">
                <c16:uniqueId val="{0000000E-81B8-4BB3-A30F-3558759C610A}"/>
              </c:ext>
            </c:extLst>
          </c:dPt>
          <c:dPt>
            <c:idx val="3"/>
            <c:bubble3D val="0"/>
            <c:spPr>
              <a:noFill/>
              <a:ln w="19050">
                <a:noFill/>
              </a:ln>
              <a:effectLst/>
            </c:spPr>
            <c:extLst>
              <c:ext xmlns:c16="http://schemas.microsoft.com/office/drawing/2014/chart" uri="{C3380CC4-5D6E-409C-BE32-E72D297353CC}">
                <c16:uniqueId val="{00000010-81B8-4BB3-A30F-3558759C610A}"/>
              </c:ext>
            </c:extLst>
          </c:dPt>
          <c:cat>
            <c:strRef>
              <c:f>Processing!$B$136:$E$136</c:f>
              <c:strCache>
                <c:ptCount val="4"/>
                <c:pt idx="0">
                  <c:v>Goal 1</c:v>
                </c:pt>
                <c:pt idx="1">
                  <c:v>Goal 2</c:v>
                </c:pt>
                <c:pt idx="2">
                  <c:v>Goal 3</c:v>
                </c:pt>
                <c:pt idx="3">
                  <c:v>Goal 4</c:v>
                </c:pt>
              </c:strCache>
            </c:strRef>
          </c:cat>
          <c:val>
            <c:numRef>
              <c:f>Processing!$B$138:$E$138</c:f>
              <c:numCache>
                <c:formatCode>_-[$$-409]* #,##0_ ;_-[$$-409]* \-#,##0\ ;_-[$$-409]* "-"??_ ;_-@_ </c:formatCode>
                <c:ptCount val="4"/>
                <c:pt idx="0">
                  <c:v>35764</c:v>
                </c:pt>
                <c:pt idx="1">
                  <c:v>13723</c:v>
                </c:pt>
                <c:pt idx="2">
                  <c:v>8643</c:v>
                </c:pt>
                <c:pt idx="3">
                  <c:v>5764</c:v>
                </c:pt>
              </c:numCache>
            </c:numRef>
          </c:val>
          <c:extLst>
            <c:ext xmlns:c16="http://schemas.microsoft.com/office/drawing/2014/chart" uri="{C3380CC4-5D6E-409C-BE32-E72D297353CC}">
              <c16:uniqueId val="{00000011-81B8-4BB3-A30F-3558759C610A}"/>
            </c:ext>
          </c:extLst>
        </c:ser>
        <c:ser>
          <c:idx val="2"/>
          <c:order val="2"/>
          <c:spPr>
            <a:ln>
              <a:noFill/>
            </a:ln>
          </c:spPr>
          <c:dPt>
            <c:idx val="0"/>
            <c:bubble3D val="0"/>
            <c:spPr>
              <a:solidFill>
                <a:srgbClr val="0D6796"/>
              </a:solidFill>
              <a:ln w="19050">
                <a:noFill/>
              </a:ln>
              <a:effectLst/>
            </c:spPr>
            <c:extLst>
              <c:ext xmlns:c16="http://schemas.microsoft.com/office/drawing/2014/chart" uri="{C3380CC4-5D6E-409C-BE32-E72D297353CC}">
                <c16:uniqueId val="{00000013-81B8-4BB3-A30F-3558759C610A}"/>
              </c:ext>
            </c:extLst>
          </c:dPt>
          <c:dPt>
            <c:idx val="1"/>
            <c:bubble3D val="0"/>
            <c:spPr>
              <a:solidFill>
                <a:srgbClr val="04B7DF"/>
              </a:solidFill>
              <a:ln w="19050">
                <a:noFill/>
              </a:ln>
              <a:effectLst/>
            </c:spPr>
            <c:extLst>
              <c:ext xmlns:c16="http://schemas.microsoft.com/office/drawing/2014/chart" uri="{C3380CC4-5D6E-409C-BE32-E72D297353CC}">
                <c16:uniqueId val="{00000015-81B8-4BB3-A30F-3558759C610A}"/>
              </c:ext>
            </c:extLst>
          </c:dPt>
          <c:dPt>
            <c:idx val="2"/>
            <c:bubble3D val="0"/>
            <c:spPr>
              <a:noFill/>
              <a:ln w="19050">
                <a:noFill/>
              </a:ln>
              <a:effectLst/>
            </c:spPr>
            <c:extLst>
              <c:ext xmlns:c16="http://schemas.microsoft.com/office/drawing/2014/chart" uri="{C3380CC4-5D6E-409C-BE32-E72D297353CC}">
                <c16:uniqueId val="{00000017-81B8-4BB3-A30F-3558759C610A}"/>
              </c:ext>
            </c:extLst>
          </c:dPt>
          <c:dPt>
            <c:idx val="3"/>
            <c:bubble3D val="0"/>
            <c:spPr>
              <a:noFill/>
              <a:ln w="19050">
                <a:noFill/>
              </a:ln>
              <a:effectLst/>
            </c:spPr>
            <c:extLst>
              <c:ext xmlns:c16="http://schemas.microsoft.com/office/drawing/2014/chart" uri="{C3380CC4-5D6E-409C-BE32-E72D297353CC}">
                <c16:uniqueId val="{00000019-81B8-4BB3-A30F-3558759C610A}"/>
              </c:ext>
            </c:extLst>
          </c:dPt>
          <c:dLbls>
            <c:dLbl>
              <c:idx val="1"/>
              <c:layout>
                <c:manualLayout>
                  <c:x val="-2.501841985168729E-2"/>
                  <c:y val="0.13308112184889462"/>
                </c:manualLayout>
              </c:layout>
              <c:spPr>
                <a:noFill/>
                <a:ln>
                  <a:solidFill>
                    <a:srgbClr val="00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15-81B8-4BB3-A30F-3558759C610A}"/>
                </c:ext>
              </c:extLst>
            </c:dLbl>
            <c:dLbl>
              <c:idx val="2"/>
              <c:layout>
                <c:manualLayout>
                  <c:x val="-0.12631578947368421"/>
                  <c:y val="8.4730437403458536E-2"/>
                </c:manualLayout>
              </c:layout>
              <c:spPr>
                <a:noFill/>
                <a:ln w="9525" cap="flat" cmpd="sng" algn="ctr">
                  <a:solidFill>
                    <a:srgbClr val="00FFFF"/>
                  </a:solidFill>
                  <a:prstDash val="solid"/>
                  <a:round/>
                  <a:headEnd type="none" w="med" len="med"/>
                  <a:tailEnd type="none" w="med" len="med"/>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455177"/>
                      </a:solidFill>
                      <a:latin typeface="+mn-lt"/>
                      <a:ea typeface="+mn-ea"/>
                      <a:cs typeface="+mn-cs"/>
                    </a:defRPr>
                  </a:pPr>
                  <a:endParaRPr lang="ru-RU"/>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61455"/>
                        <a:gd name="adj2" fmla="val -114283"/>
                      </a:avLst>
                    </a:prstGeom>
                  </c15:spPr>
                </c:ext>
                <c:ext xmlns:c16="http://schemas.microsoft.com/office/drawing/2014/chart" uri="{C3380CC4-5D6E-409C-BE32-E72D297353CC}">
                  <c16:uniqueId val="{00000017-81B8-4BB3-A30F-3558759C610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455177"/>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s>
          <c:cat>
            <c:strRef>
              <c:f>Processing!$B$136:$E$136</c:f>
              <c:strCache>
                <c:ptCount val="4"/>
                <c:pt idx="0">
                  <c:v>Goal 1</c:v>
                </c:pt>
                <c:pt idx="1">
                  <c:v>Goal 2</c:v>
                </c:pt>
                <c:pt idx="2">
                  <c:v>Goal 3</c:v>
                </c:pt>
                <c:pt idx="3">
                  <c:v>Goal 4</c:v>
                </c:pt>
              </c:strCache>
            </c:strRef>
          </c:cat>
          <c:val>
            <c:numRef>
              <c:f>Processing!$B$139:$E$139</c:f>
              <c:numCache>
                <c:formatCode>_-[$$-409]* #,##0_ ;_-[$$-409]* \-#,##0\ ;_-[$$-409]* "-"??_ ;_-@_ </c:formatCode>
                <c:ptCount val="4"/>
                <c:pt idx="0">
                  <c:v>35764</c:v>
                </c:pt>
                <c:pt idx="1">
                  <c:v>13723</c:v>
                </c:pt>
                <c:pt idx="2">
                  <c:v>8643</c:v>
                </c:pt>
                <c:pt idx="3">
                  <c:v>5764</c:v>
                </c:pt>
              </c:numCache>
            </c:numRef>
          </c:val>
          <c:extLst>
            <c:ext xmlns:c16="http://schemas.microsoft.com/office/drawing/2014/chart" uri="{C3380CC4-5D6E-409C-BE32-E72D297353CC}">
              <c16:uniqueId val="{0000001A-81B8-4BB3-A30F-3558759C610A}"/>
            </c:ext>
          </c:extLst>
        </c:ser>
        <c:ser>
          <c:idx val="3"/>
          <c:order val="3"/>
          <c:spPr>
            <a:noFill/>
            <a:ln>
              <a:noFill/>
            </a:ln>
          </c:spPr>
          <c:dPt>
            <c:idx val="0"/>
            <c:bubble3D val="0"/>
            <c:spPr>
              <a:solidFill>
                <a:srgbClr val="0D6796"/>
              </a:solidFill>
              <a:ln w="19050">
                <a:noFill/>
              </a:ln>
              <a:effectLst/>
            </c:spPr>
            <c:extLst>
              <c:ext xmlns:c16="http://schemas.microsoft.com/office/drawing/2014/chart" uri="{C3380CC4-5D6E-409C-BE32-E72D297353CC}">
                <c16:uniqueId val="{0000001C-81B8-4BB3-A30F-3558759C610A}"/>
              </c:ext>
            </c:extLst>
          </c:dPt>
          <c:dPt>
            <c:idx val="1"/>
            <c:bubble3D val="0"/>
            <c:spPr>
              <a:noFill/>
              <a:ln w="19050">
                <a:noFill/>
              </a:ln>
              <a:effectLst/>
            </c:spPr>
            <c:extLst>
              <c:ext xmlns:c16="http://schemas.microsoft.com/office/drawing/2014/chart" uri="{C3380CC4-5D6E-409C-BE32-E72D297353CC}">
                <c16:uniqueId val="{0000001E-81B8-4BB3-A30F-3558759C610A}"/>
              </c:ext>
            </c:extLst>
          </c:dPt>
          <c:dPt>
            <c:idx val="2"/>
            <c:bubble3D val="0"/>
            <c:spPr>
              <a:noFill/>
              <a:ln w="19050">
                <a:noFill/>
              </a:ln>
              <a:effectLst/>
            </c:spPr>
            <c:extLst>
              <c:ext xmlns:c16="http://schemas.microsoft.com/office/drawing/2014/chart" uri="{C3380CC4-5D6E-409C-BE32-E72D297353CC}">
                <c16:uniqueId val="{00000020-81B8-4BB3-A30F-3558759C610A}"/>
              </c:ext>
            </c:extLst>
          </c:dPt>
          <c:dPt>
            <c:idx val="3"/>
            <c:bubble3D val="0"/>
            <c:spPr>
              <a:noFill/>
              <a:ln w="19050">
                <a:noFill/>
              </a:ln>
              <a:effectLst/>
            </c:spPr>
            <c:extLst>
              <c:ext xmlns:c16="http://schemas.microsoft.com/office/drawing/2014/chart" uri="{C3380CC4-5D6E-409C-BE32-E72D297353CC}">
                <c16:uniqueId val="{00000022-81B8-4BB3-A30F-3558759C610A}"/>
              </c:ext>
            </c:extLst>
          </c:dPt>
          <c:dLbls>
            <c:dLbl>
              <c:idx val="0"/>
              <c:layout>
                <c:manualLayout>
                  <c:x val="0.11100478468899508"/>
                  <c:y val="-7.6555023923444973E-2"/>
                </c:manualLayout>
              </c:layout>
              <c:spPr>
                <a:noFill/>
                <a:ln>
                  <a:solidFill>
                    <a:srgbClr val="00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1C-81B8-4BB3-A30F-3558759C610A}"/>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455177"/>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s>
          <c:cat>
            <c:strRef>
              <c:f>Processing!$B$136:$E$136</c:f>
              <c:strCache>
                <c:ptCount val="4"/>
                <c:pt idx="0">
                  <c:v>Goal 1</c:v>
                </c:pt>
                <c:pt idx="1">
                  <c:v>Goal 2</c:v>
                </c:pt>
                <c:pt idx="2">
                  <c:v>Goal 3</c:v>
                </c:pt>
                <c:pt idx="3">
                  <c:v>Goal 4</c:v>
                </c:pt>
              </c:strCache>
            </c:strRef>
          </c:cat>
          <c:val>
            <c:numRef>
              <c:f>Processing!$B$140:$E$140</c:f>
              <c:numCache>
                <c:formatCode>_-[$$-409]* #,##0_ ;_-[$$-409]* \-#,##0\ ;_-[$$-409]* "-"??_ ;_-@_ </c:formatCode>
                <c:ptCount val="4"/>
                <c:pt idx="0">
                  <c:v>35764</c:v>
                </c:pt>
                <c:pt idx="1">
                  <c:v>13723</c:v>
                </c:pt>
                <c:pt idx="2">
                  <c:v>8643</c:v>
                </c:pt>
                <c:pt idx="3">
                  <c:v>5764</c:v>
                </c:pt>
              </c:numCache>
            </c:numRef>
          </c:val>
          <c:extLst>
            <c:ext xmlns:c16="http://schemas.microsoft.com/office/drawing/2014/chart" uri="{C3380CC4-5D6E-409C-BE32-E72D297353CC}">
              <c16:uniqueId val="{00000023-81B8-4BB3-A30F-3558759C610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844396859386156"/>
          <c:y val="0.24170589787387686"/>
          <c:w val="0.17872947894361171"/>
          <c:h val="0.51658820425224627"/>
        </c:manualLayout>
      </c:layout>
      <c:overlay val="0"/>
      <c:spPr>
        <a:noFill/>
        <a:ln>
          <a:noFill/>
        </a:ln>
        <a:effectLst/>
      </c:spPr>
      <c:txPr>
        <a:bodyPr rot="0" spcFirstLastPara="1" vertOverflow="ellipsis" vert="horz" wrap="square" anchor="ctr" anchorCtr="1"/>
        <a:lstStyle/>
        <a:p>
          <a:pPr rtl="0">
            <a:defRPr sz="1200" b="0" i="0" u="none" strike="noStrike" kern="1200" baseline="0">
              <a:solidFill>
                <a:srgbClr val="455177"/>
              </a:solidFill>
              <a:latin typeface="+mn-lt"/>
              <a:ea typeface="+mn-ea"/>
              <a:cs typeface="+mn-cs"/>
            </a:defRPr>
          </a:pPr>
          <a:endParaRPr lang="ru-RU"/>
        </a:p>
      </c:txPr>
    </c:legend>
    <c:plotVisOnly val="1"/>
    <c:dispBlanksAs val="gap"/>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1"/>
          <c:tx>
            <c:strRef>
              <c:f>Processing!$B$142</c:f>
              <c:strCache>
                <c:ptCount val="1"/>
                <c:pt idx="0">
                  <c:v>Goal 1</c:v>
                </c:pt>
              </c:strCache>
            </c:strRef>
          </c:tx>
          <c:spPr>
            <a:solidFill>
              <a:srgbClr val="595EFA"/>
            </a:solidFill>
            <a:ln>
              <a:noFill/>
            </a:ln>
            <a:effectLst/>
          </c:spPr>
          <c:invertIfNegative val="0"/>
          <c:cat>
            <c:strRef>
              <c:f>Processing!$A$143:$A$154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Processing!$B$143:$B$154</c:f>
              <c:numCache>
                <c:formatCode>0%</c:formatCode>
                <c:ptCount val="12"/>
                <c:pt idx="0">
                  <c:v>0.4100344827586207</c:v>
                </c:pt>
                <c:pt idx="1">
                  <c:v>0.58321052631578951</c:v>
                </c:pt>
                <c:pt idx="2">
                  <c:v>0.62495918367346937</c:v>
                </c:pt>
                <c:pt idx="3">
                  <c:v>0.49672222222222223</c:v>
                </c:pt>
                <c:pt idx="4">
                  <c:v>0.39212264150943399</c:v>
                </c:pt>
                <c:pt idx="5">
                  <c:v>0.38322222222222224</c:v>
                </c:pt>
                <c:pt idx="6">
                  <c:v>0.37020300751879698</c:v>
                </c:pt>
                <c:pt idx="7">
                  <c:v>0.34816216216216217</c:v>
                </c:pt>
                <c:pt idx="8">
                  <c:v>0.3256096256684492</c:v>
                </c:pt>
                <c:pt idx="9">
                  <c:v>0.32897948717948716</c:v>
                </c:pt>
                <c:pt idx="10">
                  <c:v>0.34353921568627449</c:v>
                </c:pt>
                <c:pt idx="11">
                  <c:v>0.32870869565217392</c:v>
                </c:pt>
              </c:numCache>
            </c:numRef>
          </c:val>
          <c:extLst>
            <c:ext xmlns:c16="http://schemas.microsoft.com/office/drawing/2014/chart" uri="{C3380CC4-5D6E-409C-BE32-E72D297353CC}">
              <c16:uniqueId val="{00000000-D400-4852-B0E0-65BBBAF21467}"/>
            </c:ext>
          </c:extLst>
        </c:ser>
        <c:ser>
          <c:idx val="1"/>
          <c:order val="2"/>
          <c:tx>
            <c:strRef>
              <c:f>Processing!$C$142</c:f>
              <c:strCache>
                <c:ptCount val="1"/>
                <c:pt idx="0">
                  <c:v>Goal 2</c:v>
                </c:pt>
              </c:strCache>
            </c:strRef>
          </c:tx>
          <c:spPr>
            <a:solidFill>
              <a:srgbClr val="9B74FE"/>
            </a:solidFill>
            <a:ln>
              <a:noFill/>
            </a:ln>
            <a:effectLst/>
          </c:spPr>
          <c:invertIfNegative val="0"/>
          <c:cat>
            <c:strRef>
              <c:f>Processing!$A$143:$A$154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Processing!$C$143:$C$154</c:f>
              <c:numCache>
                <c:formatCode>0%</c:formatCode>
                <c:ptCount val="12"/>
                <c:pt idx="0">
                  <c:v>0.12</c:v>
                </c:pt>
                <c:pt idx="1">
                  <c:v>0.15107894736842106</c:v>
                </c:pt>
                <c:pt idx="2">
                  <c:v>0.17799999999999999</c:v>
                </c:pt>
                <c:pt idx="3">
                  <c:v>0.19059722222222222</c:v>
                </c:pt>
                <c:pt idx="4">
                  <c:v>0.17569811320754716</c:v>
                </c:pt>
                <c:pt idx="5">
                  <c:v>0.18067460317460318</c:v>
                </c:pt>
                <c:pt idx="6">
                  <c:v>0.22989473684210526</c:v>
                </c:pt>
                <c:pt idx="7">
                  <c:v>0.27329054054054053</c:v>
                </c:pt>
                <c:pt idx="8">
                  <c:v>0.25490909090909092</c:v>
                </c:pt>
                <c:pt idx="9">
                  <c:v>0.25491794871794871</c:v>
                </c:pt>
                <c:pt idx="10">
                  <c:v>0.26327941176470587</c:v>
                </c:pt>
                <c:pt idx="11">
                  <c:v>0.27478695652173912</c:v>
                </c:pt>
              </c:numCache>
            </c:numRef>
          </c:val>
          <c:extLst>
            <c:ext xmlns:c16="http://schemas.microsoft.com/office/drawing/2014/chart" uri="{C3380CC4-5D6E-409C-BE32-E72D297353CC}">
              <c16:uniqueId val="{00000001-D400-4852-B0E0-65BBBAF21467}"/>
            </c:ext>
          </c:extLst>
        </c:ser>
        <c:ser>
          <c:idx val="2"/>
          <c:order val="3"/>
          <c:tx>
            <c:strRef>
              <c:f>Processing!$D$142</c:f>
              <c:strCache>
                <c:ptCount val="1"/>
                <c:pt idx="0">
                  <c:v>Goal 3</c:v>
                </c:pt>
              </c:strCache>
            </c:strRef>
          </c:tx>
          <c:spPr>
            <a:solidFill>
              <a:srgbClr val="AD27FE"/>
            </a:solidFill>
            <a:ln>
              <a:noFill/>
            </a:ln>
            <a:effectLst/>
          </c:spPr>
          <c:invertIfNegative val="0"/>
          <c:cat>
            <c:strRef>
              <c:f>Processing!$A$143:$A$154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Processing!$D$143:$D$154</c:f>
              <c:numCache>
                <c:formatCode>0%</c:formatCode>
                <c:ptCount val="12"/>
                <c:pt idx="0">
                  <c:v>0.17</c:v>
                </c:pt>
                <c:pt idx="1">
                  <c:v>0.14002631578947369</c:v>
                </c:pt>
                <c:pt idx="2">
                  <c:v>0.12595918367346939</c:v>
                </c:pt>
                <c:pt idx="3">
                  <c:v>0.12004166666666667</c:v>
                </c:pt>
                <c:pt idx="4">
                  <c:v>0.12003773584905661</c:v>
                </c:pt>
                <c:pt idx="5">
                  <c:v>0.17003968253968255</c:v>
                </c:pt>
                <c:pt idx="6">
                  <c:v>0.1800451127819549</c:v>
                </c:pt>
                <c:pt idx="7">
                  <c:v>0.1900472972972973</c:v>
                </c:pt>
                <c:pt idx="8">
                  <c:v>0.18641176470588236</c:v>
                </c:pt>
                <c:pt idx="9">
                  <c:v>0.20388717948717949</c:v>
                </c:pt>
                <c:pt idx="10">
                  <c:v>0.22063725490196079</c:v>
                </c:pt>
                <c:pt idx="11">
                  <c:v>0.24130869565217392</c:v>
                </c:pt>
              </c:numCache>
            </c:numRef>
          </c:val>
          <c:extLst>
            <c:ext xmlns:c16="http://schemas.microsoft.com/office/drawing/2014/chart" uri="{C3380CC4-5D6E-409C-BE32-E72D297353CC}">
              <c16:uniqueId val="{00000002-D400-4852-B0E0-65BBBAF21467}"/>
            </c:ext>
          </c:extLst>
        </c:ser>
        <c:ser>
          <c:idx val="3"/>
          <c:order val="4"/>
          <c:tx>
            <c:strRef>
              <c:f>Processing!$E$142</c:f>
              <c:strCache>
                <c:ptCount val="1"/>
                <c:pt idx="0">
                  <c:v>Goal 4</c:v>
                </c:pt>
              </c:strCache>
            </c:strRef>
          </c:tx>
          <c:spPr>
            <a:solidFill>
              <a:srgbClr val="00B7D2"/>
            </a:solidFill>
            <a:ln>
              <a:noFill/>
            </a:ln>
            <a:effectLst/>
          </c:spPr>
          <c:invertIfNegative val="0"/>
          <c:cat>
            <c:strRef>
              <c:f>Processing!$A$143:$A$154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Processing!$E$143:$E$154</c:f>
              <c:numCache>
                <c:formatCode>0%</c:formatCode>
                <c:ptCount val="12"/>
                <c:pt idx="0">
                  <c:v>6.0034482758620687E-2</c:v>
                </c:pt>
                <c:pt idx="1">
                  <c:v>5.0052631578947369E-2</c:v>
                </c:pt>
                <c:pt idx="2">
                  <c:v>4.3734693877551023E-2</c:v>
                </c:pt>
                <c:pt idx="3">
                  <c:v>8.005555555555556E-2</c:v>
                </c:pt>
                <c:pt idx="4">
                  <c:v>9.0047169811320757E-2</c:v>
                </c:pt>
                <c:pt idx="5">
                  <c:v>9.505555555555556E-2</c:v>
                </c:pt>
                <c:pt idx="6">
                  <c:v>0.10425563909774437</c:v>
                </c:pt>
                <c:pt idx="7">
                  <c:v>0.12377702702702703</c:v>
                </c:pt>
                <c:pt idx="8">
                  <c:v>0.12389304812834225</c:v>
                </c:pt>
                <c:pt idx="9">
                  <c:v>0.12435897435897436</c:v>
                </c:pt>
                <c:pt idx="10">
                  <c:v>0.14059313725490197</c:v>
                </c:pt>
                <c:pt idx="11">
                  <c:v>0.13043478260869565</c:v>
                </c:pt>
              </c:numCache>
            </c:numRef>
          </c:val>
          <c:extLst>
            <c:ext xmlns:c16="http://schemas.microsoft.com/office/drawing/2014/chart" uri="{C3380CC4-5D6E-409C-BE32-E72D297353CC}">
              <c16:uniqueId val="{00000003-D400-4852-B0E0-65BBBAF21467}"/>
            </c:ext>
          </c:extLst>
        </c:ser>
        <c:dLbls>
          <c:showLegendKey val="0"/>
          <c:showVal val="0"/>
          <c:showCatName val="0"/>
          <c:showSerName val="0"/>
          <c:showPercent val="0"/>
          <c:showBubbleSize val="0"/>
        </c:dLbls>
        <c:gapWidth val="150"/>
        <c:overlap val="100"/>
        <c:axId val="339024032"/>
        <c:axId val="339006272"/>
      </c:barChart>
      <c:scatterChart>
        <c:scatterStyle val="lineMarker"/>
        <c:varyColors val="0"/>
        <c:ser>
          <c:idx val="4"/>
          <c:order val="0"/>
          <c:tx>
            <c:strRef>
              <c:f>Processing!$L$142</c:f>
              <c:strCache>
                <c:ptCount val="1"/>
                <c:pt idx="0">
                  <c:v>% Fact Plan</c:v>
                </c:pt>
              </c:strCache>
            </c:strRef>
          </c:tx>
          <c:spPr>
            <a:ln w="25400" cap="rnd">
              <a:noFill/>
              <a:round/>
            </a:ln>
            <a:effectLst/>
          </c:spPr>
          <c:marker>
            <c:symbol val="none"/>
          </c:marker>
          <c:dLbls>
            <c:spPr>
              <a:solidFill>
                <a:schemeClr val="tx2">
                  <a:lumMod val="50000"/>
                  <a:lumOff val="50000"/>
                  <a:alpha val="4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455177"/>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0"/>
            <c:plus>
              <c:numLit>
                <c:formatCode>General</c:formatCode>
                <c:ptCount val="1"/>
                <c:pt idx="0">
                  <c:v>1</c:v>
                </c:pt>
              </c:numLit>
            </c:plus>
            <c:minus>
              <c:numRef>
                <c:f>Processing!$L$143:$L$154</c:f>
                <c:numCache>
                  <c:formatCode>General</c:formatCode>
                  <c:ptCount val="12"/>
                  <c:pt idx="0">
                    <c:v>#N/A</c:v>
                  </c:pt>
                  <c:pt idx="1">
                    <c:v>#N/A</c:v>
                  </c:pt>
                  <c:pt idx="2">
                    <c:v>#N/A</c:v>
                  </c:pt>
                  <c:pt idx="3">
                    <c:v>0.88741666666666674</c:v>
                  </c:pt>
                  <c:pt idx="4">
                    <c:v>#N/A</c:v>
                  </c:pt>
                  <c:pt idx="5">
                    <c:v>#N/A</c:v>
                  </c:pt>
                  <c:pt idx="6">
                    <c:v>#N/A</c:v>
                  </c:pt>
                  <c:pt idx="7">
                    <c:v>#N/A</c:v>
                  </c:pt>
                  <c:pt idx="8">
                    <c:v>#N/A</c:v>
                  </c:pt>
                  <c:pt idx="9">
                    <c:v>#N/A</c:v>
                  </c:pt>
                  <c:pt idx="10">
                    <c:v>#N/A</c:v>
                  </c:pt>
                  <c:pt idx="11">
                    <c:v>#N/A</c:v>
                  </c:pt>
                </c:numCache>
              </c:numRef>
            </c:minus>
            <c:spPr>
              <a:noFill/>
              <a:ln w="123825" cap="flat" cmpd="sng" algn="ctr">
                <a:solidFill>
                  <a:schemeClr val="bg1">
                    <a:alpha val="42000"/>
                  </a:schemeClr>
                </a:solidFill>
                <a:round/>
              </a:ln>
              <a:effectLst/>
            </c:spPr>
          </c:errBars>
          <c:yVal>
            <c:numRef>
              <c:f>Processing!$L$143:$L$154</c:f>
              <c:numCache>
                <c:formatCode>0%</c:formatCode>
                <c:ptCount val="12"/>
                <c:pt idx="0">
                  <c:v>#N/A</c:v>
                </c:pt>
                <c:pt idx="1">
                  <c:v>#N/A</c:v>
                </c:pt>
                <c:pt idx="2">
                  <c:v>#N/A</c:v>
                </c:pt>
                <c:pt idx="3">
                  <c:v>0.88741666666666674</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4-D400-4852-B0E0-65BBBAF21467}"/>
            </c:ext>
          </c:extLst>
        </c:ser>
        <c:dLbls>
          <c:showLegendKey val="0"/>
          <c:showVal val="0"/>
          <c:showCatName val="0"/>
          <c:showSerName val="0"/>
          <c:showPercent val="0"/>
          <c:showBubbleSize val="0"/>
        </c:dLbls>
        <c:axId val="405669600"/>
        <c:axId val="405662400"/>
      </c:scatterChart>
      <c:catAx>
        <c:axId val="3390240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339006272"/>
        <c:crosses val="autoZero"/>
        <c:auto val="1"/>
        <c:lblAlgn val="ctr"/>
        <c:lblOffset val="100"/>
        <c:noMultiLvlLbl val="0"/>
      </c:catAx>
      <c:valAx>
        <c:axId val="339006272"/>
        <c:scaling>
          <c:orientation val="minMax"/>
        </c:scaling>
        <c:delete val="0"/>
        <c:axPos val="l"/>
        <c:majorGridlines>
          <c:spPr>
            <a:ln w="9525" cap="flat" cmpd="sng" algn="ctr">
              <a:solidFill>
                <a:schemeClr val="tx2">
                  <a:lumMod val="25000"/>
                  <a:lumOff val="75000"/>
                  <a:alpha val="40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339024032"/>
        <c:crosses val="autoZero"/>
        <c:crossBetween val="between"/>
      </c:valAx>
      <c:valAx>
        <c:axId val="405662400"/>
        <c:scaling>
          <c:orientation val="minMax"/>
        </c:scaling>
        <c:delete val="1"/>
        <c:axPos val="r"/>
        <c:numFmt formatCode="0%" sourceLinked="1"/>
        <c:majorTickMark val="out"/>
        <c:minorTickMark val="none"/>
        <c:tickLblPos val="nextTo"/>
        <c:crossAx val="405669600"/>
        <c:crosses val="max"/>
        <c:crossBetween val="midCat"/>
      </c:valAx>
      <c:valAx>
        <c:axId val="405669600"/>
        <c:scaling>
          <c:orientation val="minMax"/>
        </c:scaling>
        <c:delete val="1"/>
        <c:axPos val="b"/>
        <c:majorTickMark val="out"/>
        <c:minorTickMark val="none"/>
        <c:tickLblPos val="nextTo"/>
        <c:crossAx val="4056624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_xlchart.v5.2</cx:f>
      </cx:numDim>
    </cx:data>
    <cx:data id="1">
      <cx:strDim type="cat">
        <cx:f>_xlchart.v5.0</cx:f>
      </cx:strDim>
      <cx:numDim type="val">
        <cx:f>_xlchart.v5.4</cx:f>
      </cx:numDim>
    </cx:data>
    <cx:data id="2">
      <cx:strDim type="cat">
        <cx:f>_xlchart.v5.0</cx:f>
      </cx:strDim>
      <cx:numDim type="val">
        <cx:f>_xlchart.v5.6</cx:f>
      </cx:numDim>
    </cx:data>
  </cx:chartData>
  <cx:chart>
    <cx:plotArea>
      <cx:plotAreaRegion>
        <cx:series layoutId="waterfall" uniqueId="{36C05641-F08D-4533-BE04-D9B5714EDEA7}" formatIdx="0">
          <cx:tx>
            <cx:txData>
              <cx:f>_xlchart.v5.1</cx:f>
              <cx:v>Price Change</cx:v>
            </cx:txData>
          </cx:tx>
          <cx:spPr>
            <a:ln>
              <a:solidFill>
                <a:schemeClr val="tx2">
                  <a:lumMod val="25000"/>
                  <a:lumOff val="75000"/>
                  <a:alpha val="22000"/>
                </a:schemeClr>
              </a:solidFill>
            </a:ln>
            <a:effectLst>
              <a:outerShdw blurRad="50800" dist="38100" dir="8100000" algn="tr" rotWithShape="0">
                <a:prstClr val="black">
                  <a:alpha val="40000"/>
                </a:prstClr>
              </a:outerShdw>
            </a:effectLst>
          </cx:spPr>
          <cx:dataPt idx="12">
            <cx:spPr>
              <a:solidFill>
                <a:srgbClr val="476BEE"/>
              </a:solidFill>
              <a:ln>
                <a:noFill/>
              </a:ln>
            </cx:spPr>
          </cx:dataPt>
          <cx:dataLabels pos="outEnd">
            <cx:spPr>
              <a:noFill/>
            </cx:spPr>
            <cx:txPr>
              <a:bodyPr spcFirstLastPara="1" vertOverflow="ellipsis" horzOverflow="overflow" wrap="square" lIns="0" tIns="0" rIns="0" bIns="0" anchor="ctr" anchorCtr="1"/>
              <a:lstStyle/>
              <a:p>
                <a:pPr algn="ctr" rtl="0">
                  <a:defRPr>
                    <a:solidFill>
                      <a:schemeClr val="tx2">
                        <a:lumMod val="25000"/>
                        <a:lumOff val="75000"/>
                      </a:schemeClr>
                    </a:solidFill>
                  </a:defRPr>
                </a:pPr>
                <a:endParaRPr lang="en-US" sz="900" b="0" i="0" u="none" strike="noStrike" baseline="0">
                  <a:solidFill>
                    <a:schemeClr val="tx2">
                      <a:lumMod val="25000"/>
                      <a:lumOff val="75000"/>
                    </a:schemeClr>
                  </a:solidFill>
                  <a:latin typeface="Aptos Narrow" panose="02110004020202020204"/>
                </a:endParaRPr>
              </a:p>
            </cx:txPr>
            <cx:visibility seriesName="0" categoryName="0" value="1"/>
          </cx:dataLabels>
          <cx:dataId val="0"/>
          <cx:layoutPr>
            <cx:subtotals>
              <cx:idx val="12"/>
            </cx:subtotals>
          </cx:layoutPr>
        </cx:series>
        <cx:series layoutId="waterfall" hidden="1" uniqueId="{3D9C723B-9A64-45E0-9579-349E48A7AD6C}" formatIdx="1">
          <cx:tx>
            <cx:txData>
              <cx:f>_xlchart.v5.3</cx:f>
              <cx:v>PCH</cx:v>
            </cx:txData>
          </cx:tx>
          <cx:dataLabels pos="outEnd">
            <cx:visibility seriesName="0" categoryName="0" value="1"/>
          </cx:dataLabels>
          <cx:dataId val="1"/>
          <cx:layoutPr>
            <cx:subtotals/>
          </cx:layoutPr>
        </cx:series>
        <cx:series layoutId="waterfall" hidden="1" uniqueId="{2DE618DA-5E9E-4CEC-8929-243DF6FCAE87}" formatIdx="2">
          <cx:tx>
            <cx:txData>
              <cx:f>_xlchart.v5.5</cx:f>
              <cx:v>TVL</cx:v>
            </cx:txData>
          </cx:tx>
          <cx:dataLabels pos="outEnd">
            <cx:visibility seriesName="0" categoryName="0" value="1"/>
          </cx:dataLabels>
          <cx:dataId val="2"/>
          <cx:layoutPr>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a:solidFill>
                  <a:schemeClr val="tx2">
                    <a:lumMod val="25000"/>
                    <a:lumOff val="75000"/>
                  </a:schemeClr>
                </a:solidFill>
              </a:defRPr>
            </a:pPr>
            <a:endParaRPr lang="en-US" sz="900" b="0" i="0" u="none" strike="noStrike" baseline="0">
              <a:solidFill>
                <a:schemeClr val="tx2">
                  <a:lumMod val="25000"/>
                  <a:lumOff val="75000"/>
                </a:schemeClr>
              </a:solidFill>
              <a:latin typeface="Aptos Narrow" panose="02110004020202020204"/>
            </a:endParaRPr>
          </a:p>
        </cx:txPr>
      </cx:axis>
      <cx:axis id="1">
        <cx:valScaling/>
        <cx:tickLabels/>
        <cx:spPr>
          <a:ln>
            <a:noFill/>
          </a:ln>
        </cx:spPr>
        <cx:txPr>
          <a:bodyPr spcFirstLastPara="1" vertOverflow="ellipsis" horzOverflow="overflow" wrap="square" lIns="0" tIns="0" rIns="0" bIns="0" anchor="ctr" anchorCtr="1"/>
          <a:lstStyle/>
          <a:p>
            <a:pPr algn="ctr" rtl="0">
              <a:defRPr>
                <a:solidFill>
                  <a:schemeClr val="tx2">
                    <a:lumMod val="25000"/>
                    <a:lumOff val="75000"/>
                  </a:schemeClr>
                </a:solidFill>
              </a:defRPr>
            </a:pPr>
            <a:endParaRPr lang="en-US" sz="900" b="0" i="0" u="none" strike="noStrike" baseline="0">
              <a:solidFill>
                <a:schemeClr val="tx2">
                  <a:lumMod val="25000"/>
                  <a:lumOff val="75000"/>
                </a:schemeClr>
              </a:solidFill>
              <a:latin typeface="Aptos Narrow" panose="02110004020202020204"/>
            </a:endParaRPr>
          </a:p>
        </cx:txPr>
      </cx:axis>
    </cx:plotArea>
  </cx:chart>
  <cx:spPr>
    <a:noFill/>
    <a:ln>
      <a:noFill/>
    </a:ln>
  </cx:spPr>
  <cx:fmtOvrs>
    <cx:fmtOvr idx="0">
      <cx:spPr>
        <a:gradFill>
          <a:gsLst>
            <a:gs pos="100000">
              <a:srgbClr val="0070B1"/>
            </a:gs>
            <a:gs pos="0">
              <a:srgbClr val="00B7D2"/>
            </a:gs>
          </a:gsLst>
          <a:lin ang="5400000" scaled="0"/>
        </a:gradFill>
      </cx:spPr>
    </cx:fmtOvr>
    <cx:fmtOvr idx="1">
      <cx:spPr>
        <a:gradFill>
          <a:gsLst>
            <a:gs pos="0">
              <a:srgbClr val="8701DA"/>
            </a:gs>
            <a:gs pos="100000">
              <a:srgbClr val="AD27FE"/>
            </a:gs>
          </a:gsLst>
          <a:lin ang="5400000" scaled="0"/>
        </a:gradFill>
      </cx:spPr>
    </cx:fmtOvr>
  </cx:fmtOvrs>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_xlchart.v5.7</cx:f>
      </cx:strDim>
      <cx:numDim type="val">
        <cx:f>_xlchart.v5.9</cx:f>
      </cx:numDim>
    </cx:data>
    <cx:data id="1">
      <cx:strDim type="cat">
        <cx:f>_xlchart.v5.7</cx:f>
      </cx:strDim>
      <cx:numDim type="val">
        <cx:f>_xlchart.v5.11</cx:f>
      </cx:numDim>
    </cx:data>
    <cx:data id="2">
      <cx:strDim type="cat">
        <cx:f>_xlchart.v5.7</cx:f>
      </cx:strDim>
      <cx:numDim type="val">
        <cx:f>_xlchart.v5.13</cx:f>
      </cx:numDim>
    </cx:data>
  </cx:chartData>
  <cx:chart>
    <cx:plotArea>
      <cx:plotAreaRegion>
        <cx:series layoutId="waterfall" uniqueId="{36C05641-F08D-4533-BE04-D9B5714EDEA7}" formatIdx="0">
          <cx:tx>
            <cx:txData>
              <cx:f>_xlchart.v5.8</cx:f>
              <cx:v>Price Change</cx:v>
            </cx:txData>
          </cx:tx>
          <cx:spPr>
            <a:ln>
              <a:solidFill>
                <a:schemeClr val="tx2">
                  <a:lumMod val="25000"/>
                  <a:lumOff val="75000"/>
                  <a:alpha val="22000"/>
                </a:schemeClr>
              </a:solidFill>
            </a:ln>
            <a:effectLst>
              <a:outerShdw blurRad="50800" dist="38100" dir="8100000" algn="tr" rotWithShape="0">
                <a:prstClr val="black">
                  <a:alpha val="40000"/>
                </a:prstClr>
              </a:outerShdw>
            </a:effectLst>
          </cx:spPr>
          <cx:dataPt idx="12">
            <cx:spPr>
              <a:solidFill>
                <a:srgbClr val="476BEE"/>
              </a:solidFill>
              <a:ln>
                <a:noFill/>
              </a:ln>
            </cx:spPr>
          </cx:dataPt>
          <cx:dataLabels pos="outEnd">
            <cx:spPr>
              <a:noFill/>
            </cx:spPr>
            <cx:txPr>
              <a:bodyPr spcFirstLastPara="1" vertOverflow="ellipsis" horzOverflow="overflow" wrap="square" lIns="0" tIns="0" rIns="0" bIns="0" anchor="ctr" anchorCtr="1"/>
              <a:lstStyle/>
              <a:p>
                <a:pPr algn="ctr" rtl="0">
                  <a:defRPr>
                    <a:solidFill>
                      <a:srgbClr val="455177"/>
                    </a:solidFill>
                  </a:defRPr>
                </a:pPr>
                <a:endParaRPr lang="en-US" sz="900" b="0" i="0" u="none" strike="noStrike" baseline="0">
                  <a:solidFill>
                    <a:srgbClr val="455177"/>
                  </a:solidFill>
                  <a:latin typeface="Aptos Narrow" panose="02110004020202020204"/>
                </a:endParaRPr>
              </a:p>
            </cx:txPr>
            <cx:visibility seriesName="0" categoryName="0" value="1"/>
          </cx:dataLabels>
          <cx:dataId val="0"/>
          <cx:layoutPr>
            <cx:subtotals>
              <cx:idx val="12"/>
            </cx:subtotals>
          </cx:layoutPr>
        </cx:series>
        <cx:series layoutId="waterfall" hidden="1" uniqueId="{3D9C723B-9A64-45E0-9579-349E48A7AD6C}" formatIdx="1">
          <cx:tx>
            <cx:txData>
              <cx:f>_xlchart.v5.10</cx:f>
              <cx:v>PCH</cx:v>
            </cx:txData>
          </cx:tx>
          <cx:dataLabels pos="outEnd">
            <cx:visibility seriesName="0" categoryName="0" value="1"/>
          </cx:dataLabels>
          <cx:dataId val="1"/>
          <cx:layoutPr>
            <cx:subtotals/>
          </cx:layoutPr>
        </cx:series>
        <cx:series layoutId="waterfall" hidden="1" uniqueId="{2DE618DA-5E9E-4CEC-8929-243DF6FCAE87}" formatIdx="2">
          <cx:tx>
            <cx:txData>
              <cx:f>_xlchart.v5.12</cx:f>
              <cx:v>TVL</cx:v>
            </cx:txData>
          </cx:tx>
          <cx:dataLabels pos="outEnd">
            <cx:visibility seriesName="0" categoryName="0" value="1"/>
          </cx:dataLabels>
          <cx:dataId val="2"/>
          <cx:layoutPr>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a:solidFill>
                  <a:srgbClr val="455177"/>
                </a:solidFill>
              </a:defRPr>
            </a:pPr>
            <a:endParaRPr lang="en-US" sz="900" b="0" i="0" u="none" strike="noStrike" baseline="0">
              <a:solidFill>
                <a:srgbClr val="455177"/>
              </a:solidFill>
              <a:latin typeface="Aptos Narrow" panose="02110004020202020204"/>
            </a:endParaRPr>
          </a:p>
        </cx:txPr>
      </cx:axis>
      <cx:axis id="1">
        <cx:valScaling/>
        <cx:tickLabels/>
        <cx:spPr>
          <a:ln>
            <a:noFill/>
          </a:ln>
        </cx:spPr>
        <cx:txPr>
          <a:bodyPr spcFirstLastPara="1" vertOverflow="ellipsis" horzOverflow="overflow" wrap="square" lIns="0" tIns="0" rIns="0" bIns="0" anchor="ctr" anchorCtr="1"/>
          <a:lstStyle/>
          <a:p>
            <a:pPr algn="ctr" rtl="0">
              <a:defRPr>
                <a:solidFill>
                  <a:srgbClr val="455177"/>
                </a:solidFill>
              </a:defRPr>
            </a:pPr>
            <a:endParaRPr lang="en-US" sz="900" b="0" i="0" u="none" strike="noStrike" baseline="0">
              <a:solidFill>
                <a:srgbClr val="455177"/>
              </a:solidFill>
              <a:latin typeface="Aptos Narrow" panose="02110004020202020204"/>
            </a:endParaRPr>
          </a:p>
        </cx:txPr>
      </cx:axis>
    </cx:plotArea>
  </cx:chart>
  <cx:spPr>
    <a:noFill/>
    <a:ln>
      <a:noFill/>
    </a:ln>
  </cx:spPr>
  <cx:fmtOvrs>
    <cx:fmtOvr idx="0">
      <cx:spPr>
        <a:gradFill>
          <a:gsLst>
            <a:gs pos="100000">
              <a:srgbClr val="0070B1"/>
            </a:gs>
            <a:gs pos="0">
              <a:srgbClr val="00B7D2"/>
            </a:gs>
          </a:gsLst>
          <a:lin ang="5400000" scaled="0"/>
        </a:gradFill>
      </cx:spPr>
    </cx:fmtOvr>
    <cx:fmtOvr idx="1">
      <cx:spPr>
        <a:gradFill>
          <a:gsLst>
            <a:gs pos="0">
              <a:srgbClr val="8701DA"/>
            </a:gs>
            <a:gs pos="100000">
              <a:srgbClr val="AD27FE"/>
            </a:gs>
          </a:gsLst>
          <a:lin ang="5400000" scaled="0"/>
        </a:gra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Fin Goals'!A1"/><Relationship Id="rId13" Type="http://schemas.openxmlformats.org/officeDocument/2006/relationships/chart" Target="../charts/chart3.xml"/><Relationship Id="rId18" Type="http://schemas.openxmlformats.org/officeDocument/2006/relationships/image" Target="../media/image6.svg"/><Relationship Id="rId3" Type="http://schemas.openxmlformats.org/officeDocument/2006/relationships/hyperlink" Target="#Income!A1"/><Relationship Id="rId21" Type="http://schemas.openxmlformats.org/officeDocument/2006/relationships/image" Target="../media/image7.png"/><Relationship Id="rId7" Type="http://schemas.openxmlformats.org/officeDocument/2006/relationships/hyperlink" Target="#Debts!A1"/><Relationship Id="rId12" Type="http://schemas.openxmlformats.org/officeDocument/2006/relationships/chart" Target="../charts/chart2.xml"/><Relationship Id="rId17" Type="http://schemas.openxmlformats.org/officeDocument/2006/relationships/image" Target="../media/image5.png"/><Relationship Id="rId25" Type="http://schemas.openxmlformats.org/officeDocument/2006/relationships/image" Target="../media/image10.svg"/><Relationship Id="rId2" Type="http://schemas.openxmlformats.org/officeDocument/2006/relationships/image" Target="../media/image2.svg"/><Relationship Id="rId16" Type="http://schemas.openxmlformats.org/officeDocument/2006/relationships/chart" Target="../charts/chart6.xml"/><Relationship Id="rId20"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hyperlink" Target="#Investments!A1"/><Relationship Id="rId11" Type="http://schemas.openxmlformats.org/officeDocument/2006/relationships/chart" Target="../charts/chart1.xml"/><Relationship Id="rId24" Type="http://schemas.openxmlformats.org/officeDocument/2006/relationships/image" Target="../media/image9.png"/><Relationship Id="rId5" Type="http://schemas.openxmlformats.org/officeDocument/2006/relationships/hyperlink" Target="#Expenses!A1"/><Relationship Id="rId15" Type="http://schemas.openxmlformats.org/officeDocument/2006/relationships/chart" Target="../charts/chart5.xml"/><Relationship Id="rId23" Type="http://schemas.openxmlformats.org/officeDocument/2006/relationships/hyperlink" Target="#'DASHBOARD Light'!A1"/><Relationship Id="rId10" Type="http://schemas.openxmlformats.org/officeDocument/2006/relationships/image" Target="../media/image4.svg"/><Relationship Id="rId19" Type="http://schemas.openxmlformats.org/officeDocument/2006/relationships/chart" Target="../charts/chart7.xml"/><Relationship Id="rId4" Type="http://schemas.openxmlformats.org/officeDocument/2006/relationships/hyperlink" Target="#Budgeting!A1"/><Relationship Id="rId9" Type="http://schemas.openxmlformats.org/officeDocument/2006/relationships/image" Target="../media/image3.png"/><Relationship Id="rId14" Type="http://schemas.openxmlformats.org/officeDocument/2006/relationships/chart" Target="../charts/chart4.xml"/><Relationship Id="rId22" Type="http://schemas.openxmlformats.org/officeDocument/2006/relationships/image" Target="../media/image8.svg"/></Relationships>
</file>

<file path=xl/drawings/_rels/drawing2.xml.rels><?xml version="1.0" encoding="UTF-8" standalone="yes"?>
<Relationships xmlns="http://schemas.openxmlformats.org/package/2006/relationships"><Relationship Id="rId8" Type="http://schemas.openxmlformats.org/officeDocument/2006/relationships/hyperlink" Target="#'Fin Goals Light'!A1"/><Relationship Id="rId13" Type="http://schemas.openxmlformats.org/officeDocument/2006/relationships/chart" Target="../charts/chart11.xml"/><Relationship Id="rId18" Type="http://schemas.openxmlformats.org/officeDocument/2006/relationships/chart" Target="../charts/chart14.xml"/><Relationship Id="rId3" Type="http://schemas.openxmlformats.org/officeDocument/2006/relationships/hyperlink" Target="#'Income Light'!A1"/><Relationship Id="rId21" Type="http://schemas.openxmlformats.org/officeDocument/2006/relationships/image" Target="../media/image7.png"/><Relationship Id="rId7" Type="http://schemas.openxmlformats.org/officeDocument/2006/relationships/hyperlink" Target="#'Debts Light'!A1"/><Relationship Id="rId12" Type="http://schemas.openxmlformats.org/officeDocument/2006/relationships/chart" Target="../charts/chart10.xml"/><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20"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hyperlink" Target="#'Investments Light'!A1"/><Relationship Id="rId11" Type="http://schemas.openxmlformats.org/officeDocument/2006/relationships/chart" Target="../charts/chart9.xml"/><Relationship Id="rId24" Type="http://schemas.openxmlformats.org/officeDocument/2006/relationships/image" Target="../media/image10.svg"/><Relationship Id="rId5" Type="http://schemas.openxmlformats.org/officeDocument/2006/relationships/hyperlink" Target="#'Expenses Light'!A1"/><Relationship Id="rId15" Type="http://schemas.openxmlformats.org/officeDocument/2006/relationships/chart" Target="../charts/chart13.xml"/><Relationship Id="rId23"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chart" Target="../charts/chart15.xml"/><Relationship Id="rId4" Type="http://schemas.openxmlformats.org/officeDocument/2006/relationships/hyperlink" Target="#'Budgeting Light'!A1"/><Relationship Id="rId9" Type="http://schemas.openxmlformats.org/officeDocument/2006/relationships/image" Target="../media/image3.png"/><Relationship Id="rId14" Type="http://schemas.openxmlformats.org/officeDocument/2006/relationships/chart" Target="../charts/chart12.xml"/><Relationship Id="rId22"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hyperlink" Target="#Investments!A1"/><Relationship Id="rId18" Type="http://schemas.openxmlformats.org/officeDocument/2006/relationships/hyperlink" Target="#'Budgeting Light'!A1"/><Relationship Id="rId3" Type="http://schemas.openxmlformats.org/officeDocument/2006/relationships/image" Target="../media/image5.png"/><Relationship Id="rId7" Type="http://schemas.openxmlformats.org/officeDocument/2006/relationships/chart" Target="../charts/chart18.xml"/><Relationship Id="rId12" Type="http://schemas.openxmlformats.org/officeDocument/2006/relationships/hyperlink" Target="#Expenses!A1"/><Relationship Id="rId17" Type="http://schemas.openxmlformats.org/officeDocument/2006/relationships/image" Target="../media/image8.svg"/><Relationship Id="rId2" Type="http://schemas.openxmlformats.org/officeDocument/2006/relationships/image" Target="../media/image4.svg"/><Relationship Id="rId16" Type="http://schemas.openxmlformats.org/officeDocument/2006/relationships/image" Target="../media/image7.png"/><Relationship Id="rId20" Type="http://schemas.openxmlformats.org/officeDocument/2006/relationships/image" Target="../media/image10.svg"/><Relationship Id="rId1" Type="http://schemas.openxmlformats.org/officeDocument/2006/relationships/image" Target="../media/image3.png"/><Relationship Id="rId6" Type="http://schemas.openxmlformats.org/officeDocument/2006/relationships/chart" Target="../charts/chart17.xml"/><Relationship Id="rId11" Type="http://schemas.openxmlformats.org/officeDocument/2006/relationships/hyperlink" Target="#Income!A1"/><Relationship Id="rId5" Type="http://schemas.openxmlformats.org/officeDocument/2006/relationships/chart" Target="../charts/chart16.xml"/><Relationship Id="rId15" Type="http://schemas.openxmlformats.org/officeDocument/2006/relationships/hyperlink" Target="#'Fin Goals'!A1"/><Relationship Id="rId10" Type="http://schemas.openxmlformats.org/officeDocument/2006/relationships/image" Target="../media/image14.svg"/><Relationship Id="rId19" Type="http://schemas.openxmlformats.org/officeDocument/2006/relationships/image" Target="../media/image9.png"/><Relationship Id="rId4" Type="http://schemas.openxmlformats.org/officeDocument/2006/relationships/image" Target="../media/image6.svg"/><Relationship Id="rId9" Type="http://schemas.openxmlformats.org/officeDocument/2006/relationships/image" Target="../media/image13.png"/><Relationship Id="rId14" Type="http://schemas.openxmlformats.org/officeDocument/2006/relationships/hyperlink" Target="#Debts!A1"/></Relationships>
</file>

<file path=xl/drawings/_rels/drawing4.xml.rels><?xml version="1.0" encoding="UTF-8" standalone="yes"?>
<Relationships xmlns="http://schemas.openxmlformats.org/package/2006/relationships"><Relationship Id="rId8" Type="http://schemas.openxmlformats.org/officeDocument/2006/relationships/hyperlink" Target="#'DASHBOARD Light'!A1"/><Relationship Id="rId13" Type="http://schemas.openxmlformats.org/officeDocument/2006/relationships/hyperlink" Target="#'Investments Light'!A1"/><Relationship Id="rId18" Type="http://schemas.openxmlformats.org/officeDocument/2006/relationships/image" Target="../media/image17.svg"/><Relationship Id="rId3" Type="http://schemas.openxmlformats.org/officeDocument/2006/relationships/image" Target="../media/image11.png"/><Relationship Id="rId7" Type="http://schemas.openxmlformats.org/officeDocument/2006/relationships/chart" Target="../charts/chart21.xml"/><Relationship Id="rId12" Type="http://schemas.openxmlformats.org/officeDocument/2006/relationships/hyperlink" Target="#'Expenses Light'!A1"/><Relationship Id="rId17" Type="http://schemas.openxmlformats.org/officeDocument/2006/relationships/image" Target="../media/image16.png"/><Relationship Id="rId2" Type="http://schemas.openxmlformats.org/officeDocument/2006/relationships/image" Target="../media/image4.svg"/><Relationship Id="rId16" Type="http://schemas.openxmlformats.org/officeDocument/2006/relationships/hyperlink" Target="#Budgeting!A1"/><Relationship Id="rId20" Type="http://schemas.openxmlformats.org/officeDocument/2006/relationships/image" Target="../media/image19.svg"/><Relationship Id="rId1" Type="http://schemas.openxmlformats.org/officeDocument/2006/relationships/image" Target="../media/image3.png"/><Relationship Id="rId6" Type="http://schemas.openxmlformats.org/officeDocument/2006/relationships/chart" Target="../charts/chart20.xml"/><Relationship Id="rId11" Type="http://schemas.openxmlformats.org/officeDocument/2006/relationships/hyperlink" Target="#'Income Light'!A1"/><Relationship Id="rId5" Type="http://schemas.openxmlformats.org/officeDocument/2006/relationships/chart" Target="../charts/chart19.xml"/><Relationship Id="rId15" Type="http://schemas.openxmlformats.org/officeDocument/2006/relationships/hyperlink" Target="#'Fin Goals Light'!A1"/><Relationship Id="rId10" Type="http://schemas.openxmlformats.org/officeDocument/2006/relationships/image" Target="../media/image14.svg"/><Relationship Id="rId19" Type="http://schemas.openxmlformats.org/officeDocument/2006/relationships/image" Target="../media/image18.png"/><Relationship Id="rId4" Type="http://schemas.openxmlformats.org/officeDocument/2006/relationships/image" Target="../media/image15.svg"/><Relationship Id="rId9" Type="http://schemas.openxmlformats.org/officeDocument/2006/relationships/image" Target="../media/image13.png"/><Relationship Id="rId14" Type="http://schemas.openxmlformats.org/officeDocument/2006/relationships/hyperlink" Target="#'Debts Light'!A1"/></Relationships>
</file>

<file path=xl/drawings/_rels/drawing5.xml.rels><?xml version="1.0" encoding="UTF-8" standalone="yes"?>
<Relationships xmlns="http://schemas.openxmlformats.org/package/2006/relationships"><Relationship Id="rId8" Type="http://schemas.openxmlformats.org/officeDocument/2006/relationships/hyperlink" Target="#'Fin Goals'!A1"/><Relationship Id="rId13" Type="http://schemas.openxmlformats.org/officeDocument/2006/relationships/chart" Target="../charts/chart22.xml"/><Relationship Id="rId18" Type="http://schemas.openxmlformats.org/officeDocument/2006/relationships/hyperlink" Target="#'Income Light'!A1"/><Relationship Id="rId3" Type="http://schemas.openxmlformats.org/officeDocument/2006/relationships/image" Target="../media/image14.svg"/><Relationship Id="rId7" Type="http://schemas.openxmlformats.org/officeDocument/2006/relationships/hyperlink" Target="#Debts!A1"/><Relationship Id="rId12" Type="http://schemas.openxmlformats.org/officeDocument/2006/relationships/image" Target="../media/image6.svg"/><Relationship Id="rId17" Type="http://schemas.openxmlformats.org/officeDocument/2006/relationships/image" Target="../media/image8.svg"/><Relationship Id="rId2" Type="http://schemas.openxmlformats.org/officeDocument/2006/relationships/image" Target="../media/image13.png"/><Relationship Id="rId16" Type="http://schemas.openxmlformats.org/officeDocument/2006/relationships/image" Target="../media/image7.png"/><Relationship Id="rId20" Type="http://schemas.openxmlformats.org/officeDocument/2006/relationships/image" Target="../media/image10.svg"/><Relationship Id="rId1" Type="http://schemas.openxmlformats.org/officeDocument/2006/relationships/hyperlink" Target="#DASHBOARD!A1"/><Relationship Id="rId6" Type="http://schemas.openxmlformats.org/officeDocument/2006/relationships/hyperlink" Target="#Investments!A1"/><Relationship Id="rId11" Type="http://schemas.openxmlformats.org/officeDocument/2006/relationships/image" Target="../media/image5.png"/><Relationship Id="rId5" Type="http://schemas.openxmlformats.org/officeDocument/2006/relationships/hyperlink" Target="#Expenses!A1"/><Relationship Id="rId15" Type="http://schemas.openxmlformats.org/officeDocument/2006/relationships/chart" Target="../charts/chart24.xml"/><Relationship Id="rId10" Type="http://schemas.openxmlformats.org/officeDocument/2006/relationships/image" Target="../media/image4.svg"/><Relationship Id="rId19" Type="http://schemas.openxmlformats.org/officeDocument/2006/relationships/image" Target="../media/image9.png"/><Relationship Id="rId4" Type="http://schemas.openxmlformats.org/officeDocument/2006/relationships/hyperlink" Target="#Budgeting!A1"/><Relationship Id="rId9" Type="http://schemas.openxmlformats.org/officeDocument/2006/relationships/image" Target="../media/image3.png"/><Relationship Id="rId14" Type="http://schemas.openxmlformats.org/officeDocument/2006/relationships/chart" Target="../charts/chart23.xml"/></Relationships>
</file>

<file path=xl/drawings/_rels/drawing6.xml.rels><?xml version="1.0" encoding="UTF-8" standalone="yes"?>
<Relationships xmlns="http://schemas.openxmlformats.org/package/2006/relationships"><Relationship Id="rId8" Type="http://schemas.openxmlformats.org/officeDocument/2006/relationships/hyperlink" Target="#'Fin Goals Light'!A1"/><Relationship Id="rId13" Type="http://schemas.openxmlformats.org/officeDocument/2006/relationships/chart" Target="../charts/chart25.xml"/><Relationship Id="rId18" Type="http://schemas.openxmlformats.org/officeDocument/2006/relationships/image" Target="../media/image17.svg"/><Relationship Id="rId3" Type="http://schemas.openxmlformats.org/officeDocument/2006/relationships/image" Target="../media/image14.svg"/><Relationship Id="rId7" Type="http://schemas.openxmlformats.org/officeDocument/2006/relationships/hyperlink" Target="#'Debts Light'!A1"/><Relationship Id="rId12" Type="http://schemas.openxmlformats.org/officeDocument/2006/relationships/image" Target="../media/image15.svg"/><Relationship Id="rId17" Type="http://schemas.openxmlformats.org/officeDocument/2006/relationships/image" Target="../media/image16.png"/><Relationship Id="rId2" Type="http://schemas.openxmlformats.org/officeDocument/2006/relationships/image" Target="../media/image13.png"/><Relationship Id="rId16" Type="http://schemas.openxmlformats.org/officeDocument/2006/relationships/hyperlink" Target="#Income!A1"/><Relationship Id="rId20" Type="http://schemas.openxmlformats.org/officeDocument/2006/relationships/image" Target="../media/image19.svg"/><Relationship Id="rId1" Type="http://schemas.openxmlformats.org/officeDocument/2006/relationships/hyperlink" Target="#'DASHBOARD Light'!A1"/><Relationship Id="rId6" Type="http://schemas.openxmlformats.org/officeDocument/2006/relationships/hyperlink" Target="#'Income Light'!A1"/><Relationship Id="rId11" Type="http://schemas.openxmlformats.org/officeDocument/2006/relationships/image" Target="../media/image11.png"/><Relationship Id="rId5" Type="http://schemas.openxmlformats.org/officeDocument/2006/relationships/hyperlink" Target="#'Expenses Light'!A1"/><Relationship Id="rId15" Type="http://schemas.openxmlformats.org/officeDocument/2006/relationships/chart" Target="../charts/chart27.xml"/><Relationship Id="rId10" Type="http://schemas.openxmlformats.org/officeDocument/2006/relationships/image" Target="../media/image4.svg"/><Relationship Id="rId19" Type="http://schemas.openxmlformats.org/officeDocument/2006/relationships/image" Target="../media/image18.png"/><Relationship Id="rId4" Type="http://schemas.openxmlformats.org/officeDocument/2006/relationships/hyperlink" Target="#'Budgeting Light'!A1"/><Relationship Id="rId9" Type="http://schemas.openxmlformats.org/officeDocument/2006/relationships/image" Target="../media/image3.png"/><Relationship Id="rId14" Type="http://schemas.openxmlformats.org/officeDocument/2006/relationships/chart" Target="../charts/chart26.xml"/></Relationships>
</file>

<file path=xl/drawings/_rels/drawing7.xml.rels><?xml version="1.0" encoding="UTF-8" standalone="yes"?>
<Relationships xmlns="http://schemas.openxmlformats.org/package/2006/relationships"><Relationship Id="rId8" Type="http://schemas.openxmlformats.org/officeDocument/2006/relationships/hyperlink" Target="#'Fin Goals'!A1"/><Relationship Id="rId13" Type="http://schemas.openxmlformats.org/officeDocument/2006/relationships/chart" Target="../charts/chart28.xml"/><Relationship Id="rId18" Type="http://schemas.openxmlformats.org/officeDocument/2006/relationships/hyperlink" Target="#'Expenses Light'!A1"/><Relationship Id="rId3" Type="http://schemas.openxmlformats.org/officeDocument/2006/relationships/image" Target="../media/image14.svg"/><Relationship Id="rId7" Type="http://schemas.openxmlformats.org/officeDocument/2006/relationships/hyperlink" Target="#Debts!A1"/><Relationship Id="rId12" Type="http://schemas.openxmlformats.org/officeDocument/2006/relationships/image" Target="../media/image6.svg"/><Relationship Id="rId17" Type="http://schemas.openxmlformats.org/officeDocument/2006/relationships/image" Target="../media/image8.svg"/><Relationship Id="rId2" Type="http://schemas.openxmlformats.org/officeDocument/2006/relationships/image" Target="../media/image13.png"/><Relationship Id="rId16" Type="http://schemas.openxmlformats.org/officeDocument/2006/relationships/image" Target="../media/image7.png"/><Relationship Id="rId20" Type="http://schemas.openxmlformats.org/officeDocument/2006/relationships/image" Target="../media/image10.svg"/><Relationship Id="rId1" Type="http://schemas.openxmlformats.org/officeDocument/2006/relationships/hyperlink" Target="#DASHBOARD!A1"/><Relationship Id="rId6" Type="http://schemas.openxmlformats.org/officeDocument/2006/relationships/hyperlink" Target="#Investments!A1"/><Relationship Id="rId11" Type="http://schemas.openxmlformats.org/officeDocument/2006/relationships/image" Target="../media/image5.png"/><Relationship Id="rId5" Type="http://schemas.openxmlformats.org/officeDocument/2006/relationships/hyperlink" Target="#Budgeting!A1"/><Relationship Id="rId15" Type="http://schemas.openxmlformats.org/officeDocument/2006/relationships/chart" Target="../charts/chart30.xml"/><Relationship Id="rId10" Type="http://schemas.openxmlformats.org/officeDocument/2006/relationships/image" Target="../media/image4.svg"/><Relationship Id="rId19" Type="http://schemas.openxmlformats.org/officeDocument/2006/relationships/image" Target="../media/image9.png"/><Relationship Id="rId4" Type="http://schemas.openxmlformats.org/officeDocument/2006/relationships/hyperlink" Target="#Income!A1"/><Relationship Id="rId9" Type="http://schemas.openxmlformats.org/officeDocument/2006/relationships/image" Target="../media/image3.png"/><Relationship Id="rId14" Type="http://schemas.openxmlformats.org/officeDocument/2006/relationships/chart" Target="../charts/chart29.xml"/></Relationships>
</file>

<file path=xl/drawings/_rels/drawing8.xml.rels><?xml version="1.0" encoding="UTF-8" standalone="yes"?>
<Relationships xmlns="http://schemas.openxmlformats.org/package/2006/relationships"><Relationship Id="rId8" Type="http://schemas.openxmlformats.org/officeDocument/2006/relationships/hyperlink" Target="#'Fin Goals Light'!A1"/><Relationship Id="rId13" Type="http://schemas.openxmlformats.org/officeDocument/2006/relationships/chart" Target="../charts/chart31.xml"/><Relationship Id="rId18" Type="http://schemas.openxmlformats.org/officeDocument/2006/relationships/image" Target="../media/image17.svg"/><Relationship Id="rId3" Type="http://schemas.openxmlformats.org/officeDocument/2006/relationships/image" Target="../media/image14.svg"/><Relationship Id="rId7" Type="http://schemas.openxmlformats.org/officeDocument/2006/relationships/hyperlink" Target="#'Debts Light'!A1"/><Relationship Id="rId12" Type="http://schemas.openxmlformats.org/officeDocument/2006/relationships/image" Target="../media/image15.svg"/><Relationship Id="rId17" Type="http://schemas.openxmlformats.org/officeDocument/2006/relationships/image" Target="../media/image16.png"/><Relationship Id="rId2" Type="http://schemas.openxmlformats.org/officeDocument/2006/relationships/image" Target="../media/image13.png"/><Relationship Id="rId16" Type="http://schemas.openxmlformats.org/officeDocument/2006/relationships/hyperlink" Target="#Expenses!A1"/><Relationship Id="rId20" Type="http://schemas.openxmlformats.org/officeDocument/2006/relationships/image" Target="../media/image19.svg"/><Relationship Id="rId1" Type="http://schemas.openxmlformats.org/officeDocument/2006/relationships/hyperlink" Target="#'DASHBOARD Light'!A1"/><Relationship Id="rId6" Type="http://schemas.openxmlformats.org/officeDocument/2006/relationships/hyperlink" Target="#'Investments Light'!A1"/><Relationship Id="rId11" Type="http://schemas.openxmlformats.org/officeDocument/2006/relationships/image" Target="../media/image11.png"/><Relationship Id="rId5" Type="http://schemas.openxmlformats.org/officeDocument/2006/relationships/hyperlink" Target="#'Budgeting Light'!A1"/><Relationship Id="rId15" Type="http://schemas.openxmlformats.org/officeDocument/2006/relationships/chart" Target="../charts/chart33.xml"/><Relationship Id="rId10" Type="http://schemas.openxmlformats.org/officeDocument/2006/relationships/image" Target="../media/image4.svg"/><Relationship Id="rId19" Type="http://schemas.openxmlformats.org/officeDocument/2006/relationships/image" Target="../media/image18.png"/><Relationship Id="rId4" Type="http://schemas.openxmlformats.org/officeDocument/2006/relationships/hyperlink" Target="#'Income Light'!A1"/><Relationship Id="rId9" Type="http://schemas.openxmlformats.org/officeDocument/2006/relationships/image" Target="../media/image3.png"/><Relationship Id="rId14" Type="http://schemas.openxmlformats.org/officeDocument/2006/relationships/chart" Target="../charts/chart32.xml"/></Relationships>
</file>

<file path=xl/drawings/_rels/drawing9.xml.rels><?xml version="1.0" encoding="UTF-8" standalone="yes"?>
<Relationships xmlns="http://schemas.openxmlformats.org/package/2006/relationships"><Relationship Id="rId8" Type="http://schemas.openxmlformats.org/officeDocument/2006/relationships/hyperlink" Target="#'Fin Goals'!A1"/><Relationship Id="rId13" Type="http://schemas.openxmlformats.org/officeDocument/2006/relationships/chart" Target="../charts/chart34.xml"/><Relationship Id="rId18" Type="http://schemas.openxmlformats.org/officeDocument/2006/relationships/hyperlink" Target="#'Investments Light'!A1"/><Relationship Id="rId3" Type="http://schemas.openxmlformats.org/officeDocument/2006/relationships/image" Target="../media/image14.svg"/><Relationship Id="rId7" Type="http://schemas.openxmlformats.org/officeDocument/2006/relationships/hyperlink" Target="#Debts!A1"/><Relationship Id="rId12" Type="http://schemas.openxmlformats.org/officeDocument/2006/relationships/image" Target="../media/image6.svg"/><Relationship Id="rId17" Type="http://schemas.openxmlformats.org/officeDocument/2006/relationships/image" Target="../media/image8.svg"/><Relationship Id="rId2" Type="http://schemas.openxmlformats.org/officeDocument/2006/relationships/image" Target="../media/image13.png"/><Relationship Id="rId16" Type="http://schemas.openxmlformats.org/officeDocument/2006/relationships/image" Target="../media/image7.png"/><Relationship Id="rId20" Type="http://schemas.openxmlformats.org/officeDocument/2006/relationships/image" Target="../media/image10.svg"/><Relationship Id="rId1" Type="http://schemas.openxmlformats.org/officeDocument/2006/relationships/hyperlink" Target="#DASHBOARD!A1"/><Relationship Id="rId6" Type="http://schemas.openxmlformats.org/officeDocument/2006/relationships/hyperlink" Target="#Expenses!A1"/><Relationship Id="rId11" Type="http://schemas.openxmlformats.org/officeDocument/2006/relationships/image" Target="../media/image5.png"/><Relationship Id="rId5" Type="http://schemas.openxmlformats.org/officeDocument/2006/relationships/hyperlink" Target="#Budgeting!A1"/><Relationship Id="rId15" Type="http://schemas.microsoft.com/office/2014/relationships/chartEx" Target="../charts/chartEx1.xml"/><Relationship Id="rId10" Type="http://schemas.openxmlformats.org/officeDocument/2006/relationships/image" Target="../media/image4.svg"/><Relationship Id="rId19" Type="http://schemas.openxmlformats.org/officeDocument/2006/relationships/image" Target="../media/image9.png"/><Relationship Id="rId4" Type="http://schemas.openxmlformats.org/officeDocument/2006/relationships/hyperlink" Target="#Income!A1"/><Relationship Id="rId9" Type="http://schemas.openxmlformats.org/officeDocument/2006/relationships/image" Target="../media/image3.png"/><Relationship Id="rId14" Type="http://schemas.openxmlformats.org/officeDocument/2006/relationships/chart" Target="../charts/chart35.xml"/></Relationships>
</file>

<file path=xl/drawings/_rels/drawing10.xml.rels><?xml version="1.0" encoding="UTF-8" standalone="yes"?>
<Relationships xmlns="http://schemas.openxmlformats.org/package/2006/relationships"><Relationship Id="rId8" Type="http://schemas.openxmlformats.org/officeDocument/2006/relationships/hyperlink" Target="#'Fin Goals Light'!A1"/><Relationship Id="rId13" Type="http://schemas.openxmlformats.org/officeDocument/2006/relationships/chart" Target="../charts/chart36.xml"/><Relationship Id="rId18" Type="http://schemas.openxmlformats.org/officeDocument/2006/relationships/image" Target="../media/image17.svg"/><Relationship Id="rId3" Type="http://schemas.openxmlformats.org/officeDocument/2006/relationships/image" Target="../media/image14.svg"/><Relationship Id="rId7" Type="http://schemas.openxmlformats.org/officeDocument/2006/relationships/hyperlink" Target="#'Debts Light'!A1"/><Relationship Id="rId12" Type="http://schemas.openxmlformats.org/officeDocument/2006/relationships/image" Target="../media/image15.svg"/><Relationship Id="rId17" Type="http://schemas.openxmlformats.org/officeDocument/2006/relationships/image" Target="../media/image16.png"/><Relationship Id="rId2" Type="http://schemas.openxmlformats.org/officeDocument/2006/relationships/image" Target="../media/image13.png"/><Relationship Id="rId16" Type="http://schemas.openxmlformats.org/officeDocument/2006/relationships/hyperlink" Target="#Investments!A1"/><Relationship Id="rId20" Type="http://schemas.openxmlformats.org/officeDocument/2006/relationships/image" Target="../media/image19.svg"/><Relationship Id="rId1" Type="http://schemas.openxmlformats.org/officeDocument/2006/relationships/hyperlink" Target="#'DASHBOARD Light'!A1"/><Relationship Id="rId6" Type="http://schemas.openxmlformats.org/officeDocument/2006/relationships/hyperlink" Target="#'Expenses Light'!A1"/><Relationship Id="rId11" Type="http://schemas.openxmlformats.org/officeDocument/2006/relationships/image" Target="../media/image11.png"/><Relationship Id="rId5" Type="http://schemas.openxmlformats.org/officeDocument/2006/relationships/hyperlink" Target="#Budgeting!A1"/><Relationship Id="rId15" Type="http://schemas.microsoft.com/office/2014/relationships/chartEx" Target="../charts/chartEx2.xml"/><Relationship Id="rId10" Type="http://schemas.openxmlformats.org/officeDocument/2006/relationships/image" Target="../media/image4.svg"/><Relationship Id="rId19" Type="http://schemas.openxmlformats.org/officeDocument/2006/relationships/image" Target="../media/image18.png"/><Relationship Id="rId4" Type="http://schemas.openxmlformats.org/officeDocument/2006/relationships/hyperlink" Target="#'Income Light'!A1"/><Relationship Id="rId9" Type="http://schemas.openxmlformats.org/officeDocument/2006/relationships/image" Target="../media/image3.png"/><Relationship Id="rId14" Type="http://schemas.openxmlformats.org/officeDocument/2006/relationships/chart" Target="../charts/chart37.xml"/></Relationships>
</file>

<file path=xl/drawings/_rels/drawing11.xml.rels><?xml version="1.0" encoding="UTF-8" standalone="yes"?>
<Relationships xmlns="http://schemas.openxmlformats.org/package/2006/relationships"><Relationship Id="rId8" Type="http://schemas.openxmlformats.org/officeDocument/2006/relationships/hyperlink" Target="#'Fin Goals'!A1"/><Relationship Id="rId13" Type="http://schemas.openxmlformats.org/officeDocument/2006/relationships/chart" Target="../charts/chart38.xml"/><Relationship Id="rId18" Type="http://schemas.openxmlformats.org/officeDocument/2006/relationships/hyperlink" Target="#'Debts Light'!A1"/><Relationship Id="rId3" Type="http://schemas.openxmlformats.org/officeDocument/2006/relationships/image" Target="../media/image14.svg"/><Relationship Id="rId7" Type="http://schemas.openxmlformats.org/officeDocument/2006/relationships/hyperlink" Target="#Investments!A1"/><Relationship Id="rId12" Type="http://schemas.openxmlformats.org/officeDocument/2006/relationships/image" Target="../media/image6.svg"/><Relationship Id="rId17" Type="http://schemas.openxmlformats.org/officeDocument/2006/relationships/image" Target="../media/image8.svg"/><Relationship Id="rId2" Type="http://schemas.openxmlformats.org/officeDocument/2006/relationships/image" Target="../media/image13.png"/><Relationship Id="rId16" Type="http://schemas.openxmlformats.org/officeDocument/2006/relationships/image" Target="../media/image7.png"/><Relationship Id="rId20" Type="http://schemas.openxmlformats.org/officeDocument/2006/relationships/image" Target="../media/image10.svg"/><Relationship Id="rId1" Type="http://schemas.openxmlformats.org/officeDocument/2006/relationships/hyperlink" Target="#DASHBOARD!A1"/><Relationship Id="rId6" Type="http://schemas.openxmlformats.org/officeDocument/2006/relationships/hyperlink" Target="#Expenses!A1"/><Relationship Id="rId11" Type="http://schemas.openxmlformats.org/officeDocument/2006/relationships/image" Target="../media/image5.png"/><Relationship Id="rId5" Type="http://schemas.openxmlformats.org/officeDocument/2006/relationships/hyperlink" Target="#Budgeting!A1"/><Relationship Id="rId15" Type="http://schemas.openxmlformats.org/officeDocument/2006/relationships/chart" Target="../charts/chart40.xml"/><Relationship Id="rId10" Type="http://schemas.openxmlformats.org/officeDocument/2006/relationships/image" Target="../media/image4.svg"/><Relationship Id="rId19" Type="http://schemas.openxmlformats.org/officeDocument/2006/relationships/image" Target="../media/image9.png"/><Relationship Id="rId4" Type="http://schemas.openxmlformats.org/officeDocument/2006/relationships/hyperlink" Target="#Income!A1"/><Relationship Id="rId9" Type="http://schemas.openxmlformats.org/officeDocument/2006/relationships/image" Target="../media/image3.png"/><Relationship Id="rId14" Type="http://schemas.openxmlformats.org/officeDocument/2006/relationships/chart" Target="../charts/chart39.xml"/></Relationships>
</file>

<file path=xl/drawings/_rels/drawing12.xml.rels><?xml version="1.0" encoding="UTF-8" standalone="yes"?>
<Relationships xmlns="http://schemas.openxmlformats.org/package/2006/relationships"><Relationship Id="rId8" Type="http://schemas.openxmlformats.org/officeDocument/2006/relationships/hyperlink" Target="#'Fin Goals Light'!A1"/><Relationship Id="rId13" Type="http://schemas.openxmlformats.org/officeDocument/2006/relationships/chart" Target="../charts/chart41.xml"/><Relationship Id="rId18" Type="http://schemas.openxmlformats.org/officeDocument/2006/relationships/image" Target="../media/image17.svg"/><Relationship Id="rId3" Type="http://schemas.openxmlformats.org/officeDocument/2006/relationships/image" Target="../media/image14.svg"/><Relationship Id="rId7" Type="http://schemas.openxmlformats.org/officeDocument/2006/relationships/hyperlink" Target="#'Investments Light'!A1"/><Relationship Id="rId12" Type="http://schemas.openxmlformats.org/officeDocument/2006/relationships/image" Target="../media/image15.svg"/><Relationship Id="rId17" Type="http://schemas.openxmlformats.org/officeDocument/2006/relationships/image" Target="../media/image16.png"/><Relationship Id="rId2" Type="http://schemas.openxmlformats.org/officeDocument/2006/relationships/image" Target="../media/image13.png"/><Relationship Id="rId16" Type="http://schemas.openxmlformats.org/officeDocument/2006/relationships/hyperlink" Target="#Debts!A1"/><Relationship Id="rId20" Type="http://schemas.openxmlformats.org/officeDocument/2006/relationships/image" Target="../media/image19.svg"/><Relationship Id="rId1" Type="http://schemas.openxmlformats.org/officeDocument/2006/relationships/hyperlink" Target="#'DASHBOARD Light'!A1"/><Relationship Id="rId6" Type="http://schemas.openxmlformats.org/officeDocument/2006/relationships/hyperlink" Target="#'Expenses Light'!A1"/><Relationship Id="rId11" Type="http://schemas.openxmlformats.org/officeDocument/2006/relationships/image" Target="../media/image11.png"/><Relationship Id="rId5" Type="http://schemas.openxmlformats.org/officeDocument/2006/relationships/hyperlink" Target="#'Budgeting Light'!A1"/><Relationship Id="rId15" Type="http://schemas.openxmlformats.org/officeDocument/2006/relationships/chart" Target="../charts/chart43.xml"/><Relationship Id="rId10" Type="http://schemas.openxmlformats.org/officeDocument/2006/relationships/image" Target="../media/image4.svg"/><Relationship Id="rId19" Type="http://schemas.openxmlformats.org/officeDocument/2006/relationships/image" Target="../media/image18.png"/><Relationship Id="rId4" Type="http://schemas.openxmlformats.org/officeDocument/2006/relationships/hyperlink" Target="#'Income Light'!A1"/><Relationship Id="rId9" Type="http://schemas.openxmlformats.org/officeDocument/2006/relationships/image" Target="../media/image3.png"/><Relationship Id="rId14" Type="http://schemas.openxmlformats.org/officeDocument/2006/relationships/chart" Target="../charts/chart42.xml"/></Relationships>
</file>

<file path=xl/drawings/_rels/drawing13.xml.rels><?xml version="1.0" encoding="UTF-8" standalone="yes"?>
<Relationships xmlns="http://schemas.openxmlformats.org/package/2006/relationships"><Relationship Id="rId8" Type="http://schemas.openxmlformats.org/officeDocument/2006/relationships/hyperlink" Target="#Debts!A1"/><Relationship Id="rId13" Type="http://schemas.openxmlformats.org/officeDocument/2006/relationships/chart" Target="../charts/chart44.xml"/><Relationship Id="rId18" Type="http://schemas.openxmlformats.org/officeDocument/2006/relationships/image" Target="../media/image8.svg"/><Relationship Id="rId3" Type="http://schemas.openxmlformats.org/officeDocument/2006/relationships/image" Target="../media/image14.svg"/><Relationship Id="rId21" Type="http://schemas.openxmlformats.org/officeDocument/2006/relationships/image" Target="../media/image10.svg"/><Relationship Id="rId7" Type="http://schemas.openxmlformats.org/officeDocument/2006/relationships/hyperlink" Target="#Investments!A1"/><Relationship Id="rId12" Type="http://schemas.openxmlformats.org/officeDocument/2006/relationships/image" Target="../media/image6.svg"/><Relationship Id="rId17" Type="http://schemas.openxmlformats.org/officeDocument/2006/relationships/image" Target="../media/image7.png"/><Relationship Id="rId2" Type="http://schemas.openxmlformats.org/officeDocument/2006/relationships/image" Target="../media/image13.png"/><Relationship Id="rId16" Type="http://schemas.openxmlformats.org/officeDocument/2006/relationships/chart" Target="../charts/chart47.xml"/><Relationship Id="rId20" Type="http://schemas.openxmlformats.org/officeDocument/2006/relationships/image" Target="../media/image9.png"/><Relationship Id="rId1" Type="http://schemas.openxmlformats.org/officeDocument/2006/relationships/hyperlink" Target="#DASHBOARD!A1"/><Relationship Id="rId6" Type="http://schemas.openxmlformats.org/officeDocument/2006/relationships/hyperlink" Target="#Expenses!A1"/><Relationship Id="rId11" Type="http://schemas.openxmlformats.org/officeDocument/2006/relationships/image" Target="../media/image5.png"/><Relationship Id="rId5" Type="http://schemas.openxmlformats.org/officeDocument/2006/relationships/hyperlink" Target="#Budgeting!A1"/><Relationship Id="rId15" Type="http://schemas.openxmlformats.org/officeDocument/2006/relationships/chart" Target="../charts/chart46.xml"/><Relationship Id="rId10" Type="http://schemas.openxmlformats.org/officeDocument/2006/relationships/image" Target="../media/image4.svg"/><Relationship Id="rId19" Type="http://schemas.openxmlformats.org/officeDocument/2006/relationships/hyperlink" Target="#'Fin Goals Light'!A1"/><Relationship Id="rId4" Type="http://schemas.openxmlformats.org/officeDocument/2006/relationships/hyperlink" Target="#Income!A1"/><Relationship Id="rId9" Type="http://schemas.openxmlformats.org/officeDocument/2006/relationships/image" Target="../media/image3.png"/><Relationship Id="rId14" Type="http://schemas.openxmlformats.org/officeDocument/2006/relationships/chart" Target="../charts/chart45.xml"/></Relationships>
</file>

<file path=xl/drawings/_rels/drawing14.xml.rels><?xml version="1.0" encoding="UTF-8" standalone="yes"?>
<Relationships xmlns="http://schemas.openxmlformats.org/package/2006/relationships"><Relationship Id="rId8" Type="http://schemas.openxmlformats.org/officeDocument/2006/relationships/hyperlink" Target="#'Debts Light'!A1"/><Relationship Id="rId13" Type="http://schemas.openxmlformats.org/officeDocument/2006/relationships/chart" Target="../charts/chart48.xml"/><Relationship Id="rId18" Type="http://schemas.openxmlformats.org/officeDocument/2006/relationships/image" Target="../media/image16.png"/><Relationship Id="rId3" Type="http://schemas.openxmlformats.org/officeDocument/2006/relationships/image" Target="../media/image14.svg"/><Relationship Id="rId21" Type="http://schemas.openxmlformats.org/officeDocument/2006/relationships/image" Target="../media/image19.svg"/><Relationship Id="rId7" Type="http://schemas.openxmlformats.org/officeDocument/2006/relationships/hyperlink" Target="#'Investments Light'!A1"/><Relationship Id="rId12" Type="http://schemas.openxmlformats.org/officeDocument/2006/relationships/image" Target="../media/image15.svg"/><Relationship Id="rId17" Type="http://schemas.openxmlformats.org/officeDocument/2006/relationships/hyperlink" Target="#'Fin Goals'!A1"/><Relationship Id="rId2" Type="http://schemas.openxmlformats.org/officeDocument/2006/relationships/image" Target="../media/image13.png"/><Relationship Id="rId16" Type="http://schemas.openxmlformats.org/officeDocument/2006/relationships/chart" Target="../charts/chart51.xml"/><Relationship Id="rId20" Type="http://schemas.openxmlformats.org/officeDocument/2006/relationships/image" Target="../media/image18.png"/><Relationship Id="rId1" Type="http://schemas.openxmlformats.org/officeDocument/2006/relationships/hyperlink" Target="#'DASHBOARD Light'!A1"/><Relationship Id="rId6" Type="http://schemas.openxmlformats.org/officeDocument/2006/relationships/hyperlink" Target="#'Expenses Light'!A1"/><Relationship Id="rId11" Type="http://schemas.openxmlformats.org/officeDocument/2006/relationships/image" Target="../media/image11.png"/><Relationship Id="rId5" Type="http://schemas.openxmlformats.org/officeDocument/2006/relationships/hyperlink" Target="#'Budgeting Light'!A1"/><Relationship Id="rId15" Type="http://schemas.openxmlformats.org/officeDocument/2006/relationships/chart" Target="../charts/chart50.xml"/><Relationship Id="rId10" Type="http://schemas.openxmlformats.org/officeDocument/2006/relationships/image" Target="../media/image4.svg"/><Relationship Id="rId19" Type="http://schemas.openxmlformats.org/officeDocument/2006/relationships/image" Target="../media/image17.svg"/><Relationship Id="rId4" Type="http://schemas.openxmlformats.org/officeDocument/2006/relationships/hyperlink" Target="#'Income Light'!A1"/><Relationship Id="rId9" Type="http://schemas.openxmlformats.org/officeDocument/2006/relationships/image" Target="../media/image3.png"/><Relationship Id="rId14"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30480</xdr:colOff>
      <xdr:row>1</xdr:row>
      <xdr:rowOff>152400</xdr:rowOff>
    </xdr:to>
    <xdr:sp macro="" textlink="">
      <xdr:nvSpPr>
        <xdr:cNvPr id="2" name="Rectangle 1">
          <a:extLst>
            <a:ext uri="{FF2B5EF4-FFF2-40B4-BE49-F238E27FC236}">
              <a16:creationId xmlns:a16="http://schemas.microsoft.com/office/drawing/2014/main" id="{AD3A6BFB-23CF-4AF1-8EEC-3F0BF5D3AC18}"/>
            </a:ext>
          </a:extLst>
        </xdr:cNvPr>
        <xdr:cNvSpPr/>
      </xdr:nvSpPr>
      <xdr:spPr>
        <a:xfrm>
          <a:off x="0" y="0"/>
          <a:ext cx="640080" cy="335280"/>
        </a:xfrm>
        <a:prstGeom prst="rect">
          <a:avLst/>
        </a:prstGeom>
        <a:solidFill>
          <a:srgbClr val="1214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392238</xdr:colOff>
      <xdr:row>0</xdr:row>
      <xdr:rowOff>167640</xdr:rowOff>
    </xdr:from>
    <xdr:to>
      <xdr:col>23</xdr:col>
      <xdr:colOff>156018</xdr:colOff>
      <xdr:row>40</xdr:row>
      <xdr:rowOff>167640</xdr:rowOff>
    </xdr:to>
    <xdr:sp macro="" textlink="">
      <xdr:nvSpPr>
        <xdr:cNvPr id="3" name="Rectangle: Rounded Corners 2">
          <a:extLst>
            <a:ext uri="{FF2B5EF4-FFF2-40B4-BE49-F238E27FC236}">
              <a16:creationId xmlns:a16="http://schemas.microsoft.com/office/drawing/2014/main" id="{6ACB9667-DE3D-4639-BF50-C66F0D88D6D5}"/>
            </a:ext>
          </a:extLst>
        </xdr:cNvPr>
        <xdr:cNvSpPr/>
      </xdr:nvSpPr>
      <xdr:spPr>
        <a:xfrm>
          <a:off x="392238" y="167640"/>
          <a:ext cx="13784580" cy="7357241"/>
        </a:xfrm>
        <a:prstGeom prst="roundRect">
          <a:avLst>
            <a:gd name="adj" fmla="val 6581"/>
          </a:avLst>
        </a:prstGeom>
        <a:gradFill flip="none" rotWithShape="1">
          <a:gsLst>
            <a:gs pos="0">
              <a:srgbClr val="1F2357"/>
            </a:gs>
            <a:gs pos="75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ru-RU"/>
            <a:t> </a:t>
          </a:r>
        </a:p>
      </xdr:txBody>
    </xdr:sp>
    <xdr:clientData/>
  </xdr:twoCellAnchor>
  <xdr:twoCellAnchor>
    <xdr:from>
      <xdr:col>1</xdr:col>
      <xdr:colOff>130384</xdr:colOff>
      <xdr:row>2</xdr:row>
      <xdr:rowOff>100665</xdr:rowOff>
    </xdr:from>
    <xdr:to>
      <xdr:col>22</xdr:col>
      <xdr:colOff>473284</xdr:colOff>
      <xdr:row>39</xdr:row>
      <xdr:rowOff>9225</xdr:rowOff>
    </xdr:to>
    <xdr:sp macro="" textlink="">
      <xdr:nvSpPr>
        <xdr:cNvPr id="4" name="Rectangle: Rounded Corners 3">
          <a:extLst>
            <a:ext uri="{FF2B5EF4-FFF2-40B4-BE49-F238E27FC236}">
              <a16:creationId xmlns:a16="http://schemas.microsoft.com/office/drawing/2014/main" id="{BB85151F-F985-4DEB-B7B1-4DE3882FE900}"/>
            </a:ext>
          </a:extLst>
        </xdr:cNvPr>
        <xdr:cNvSpPr/>
      </xdr:nvSpPr>
      <xdr:spPr>
        <a:xfrm>
          <a:off x="739984" y="468527"/>
          <a:ext cx="13144500" cy="6714008"/>
        </a:xfrm>
        <a:prstGeom prst="roundRect">
          <a:avLst>
            <a:gd name="adj" fmla="val 5042"/>
          </a:avLst>
        </a:prstGeom>
        <a:gradFill flip="none" rotWithShape="1">
          <a:gsLst>
            <a:gs pos="0">
              <a:srgbClr val="20245A"/>
            </a:gs>
            <a:gs pos="75000">
              <a:srgbClr val="10123B"/>
            </a:gs>
          </a:gsLst>
          <a:lin ang="8100000" scaled="1"/>
          <a:tileRect/>
        </a:gradFill>
        <a:ln w="9525">
          <a:gradFill flip="none" rotWithShape="1">
            <a:gsLst>
              <a:gs pos="0">
                <a:srgbClr val="B9C1FF"/>
              </a:gs>
              <a:gs pos="33000">
                <a:srgbClr val="3D4098"/>
              </a:gs>
              <a:gs pos="100000">
                <a:srgbClr val="333787"/>
              </a:gs>
            </a:gsLst>
            <a:lin ang="9000000" scaled="0"/>
            <a:tileRect/>
          </a:gradFill>
        </a:ln>
        <a:effectLst>
          <a:outerShdw blurRad="2540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4</xdr:row>
      <xdr:rowOff>23019</xdr:rowOff>
    </xdr:from>
    <xdr:to>
      <xdr:col>22</xdr:col>
      <xdr:colOff>183490</xdr:colOff>
      <xdr:row>6</xdr:row>
      <xdr:rowOff>91402</xdr:rowOff>
    </xdr:to>
    <xdr:sp macro="" textlink="">
      <xdr:nvSpPr>
        <xdr:cNvPr id="5" name="Rectangle: Rounded Corners 4">
          <a:extLst>
            <a:ext uri="{FF2B5EF4-FFF2-40B4-BE49-F238E27FC236}">
              <a16:creationId xmlns:a16="http://schemas.microsoft.com/office/drawing/2014/main" id="{08F9BC72-E899-462F-B68D-F3090029C4BB}"/>
            </a:ext>
          </a:extLst>
        </xdr:cNvPr>
        <xdr:cNvSpPr/>
      </xdr:nvSpPr>
      <xdr:spPr>
        <a:xfrm>
          <a:off x="2537460" y="754539"/>
          <a:ext cx="11057230" cy="434143"/>
        </a:xfrm>
        <a:prstGeom prst="roundRect">
          <a:avLst>
            <a:gd name="adj" fmla="val 42714"/>
          </a:avLst>
        </a:prstGeom>
        <a:gradFill>
          <a:gsLst>
            <a:gs pos="97000">
              <a:srgbClr val="2C3076"/>
            </a:gs>
            <a:gs pos="5000">
              <a:srgbClr val="2C3076"/>
            </a:gs>
            <a:gs pos="0">
              <a:srgbClr val="323687"/>
            </a:gs>
            <a:gs pos="100000">
              <a:srgbClr val="22255C"/>
            </a:gs>
          </a:gsLst>
          <a:lin ang="108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114263</xdr:colOff>
      <xdr:row>7</xdr:row>
      <xdr:rowOff>140948</xdr:rowOff>
    </xdr:from>
    <xdr:to>
      <xdr:col>13</xdr:col>
      <xdr:colOff>274283</xdr:colOff>
      <xdr:row>21</xdr:row>
      <xdr:rowOff>178167</xdr:rowOff>
    </xdr:to>
    <xdr:sp macro="" textlink="">
      <xdr:nvSpPr>
        <xdr:cNvPr id="6" name="Rectangle: Rounded Corners 5">
          <a:extLst>
            <a:ext uri="{FF2B5EF4-FFF2-40B4-BE49-F238E27FC236}">
              <a16:creationId xmlns:a16="http://schemas.microsoft.com/office/drawing/2014/main" id="{26812B00-F985-4B59-8C7F-F591FF8166D5}"/>
            </a:ext>
          </a:extLst>
        </xdr:cNvPr>
        <xdr:cNvSpPr/>
      </xdr:nvSpPr>
      <xdr:spPr>
        <a:xfrm>
          <a:off x="2552663" y="1421108"/>
          <a:ext cx="5646420" cy="2597539"/>
        </a:xfrm>
        <a:prstGeom prst="roundRect">
          <a:avLst>
            <a:gd name="adj" fmla="val 7935"/>
          </a:avLst>
        </a:prstGeom>
        <a:gradFill>
          <a:gsLst>
            <a:gs pos="0">
              <a:srgbClr val="323687"/>
            </a:gs>
            <a:gs pos="75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13</xdr:col>
      <xdr:colOff>499396</xdr:colOff>
      <xdr:row>7</xdr:row>
      <xdr:rowOff>140948</xdr:rowOff>
    </xdr:from>
    <xdr:to>
      <xdr:col>17</xdr:col>
      <xdr:colOff>438436</xdr:colOff>
      <xdr:row>21</xdr:row>
      <xdr:rowOff>178167</xdr:rowOff>
    </xdr:to>
    <xdr:sp macro="" textlink="">
      <xdr:nvSpPr>
        <xdr:cNvPr id="7" name="Rectangle: Rounded Corners 6">
          <a:extLst>
            <a:ext uri="{FF2B5EF4-FFF2-40B4-BE49-F238E27FC236}">
              <a16:creationId xmlns:a16="http://schemas.microsoft.com/office/drawing/2014/main" id="{A577506C-239A-41FE-873E-EAB1AC5F0B0F}"/>
            </a:ext>
          </a:extLst>
        </xdr:cNvPr>
        <xdr:cNvSpPr/>
      </xdr:nvSpPr>
      <xdr:spPr>
        <a:xfrm>
          <a:off x="8424196" y="1421108"/>
          <a:ext cx="2377440" cy="2597539"/>
        </a:xfrm>
        <a:prstGeom prst="roundRect">
          <a:avLst>
            <a:gd name="adj" fmla="val 8584"/>
          </a:avLst>
        </a:prstGeom>
        <a:gradFill>
          <a:gsLst>
            <a:gs pos="0">
              <a:srgbClr val="323687"/>
            </a:gs>
            <a:gs pos="75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18</xdr:col>
      <xdr:colOff>61570</xdr:colOff>
      <xdr:row>7</xdr:row>
      <xdr:rowOff>140948</xdr:rowOff>
    </xdr:from>
    <xdr:to>
      <xdr:col>22</xdr:col>
      <xdr:colOff>183490</xdr:colOff>
      <xdr:row>20</xdr:row>
      <xdr:rowOff>53732</xdr:rowOff>
    </xdr:to>
    <xdr:sp macro="" textlink="">
      <xdr:nvSpPr>
        <xdr:cNvPr id="8" name="Rectangle: Rounded Corners 7">
          <a:extLst>
            <a:ext uri="{FF2B5EF4-FFF2-40B4-BE49-F238E27FC236}">
              <a16:creationId xmlns:a16="http://schemas.microsoft.com/office/drawing/2014/main" id="{1FB1100F-D1F5-4079-8461-00F4B1DE6A9F}"/>
            </a:ext>
          </a:extLst>
        </xdr:cNvPr>
        <xdr:cNvSpPr/>
      </xdr:nvSpPr>
      <xdr:spPr>
        <a:xfrm>
          <a:off x="11034370" y="1421108"/>
          <a:ext cx="2560320" cy="2290224"/>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114263</xdr:colOff>
      <xdr:row>23</xdr:row>
      <xdr:rowOff>76951</xdr:rowOff>
    </xdr:from>
    <xdr:to>
      <xdr:col>8</xdr:col>
      <xdr:colOff>91403</xdr:colOff>
      <xdr:row>37</xdr:row>
      <xdr:rowOff>76951</xdr:rowOff>
    </xdr:to>
    <xdr:sp macro="" textlink="">
      <xdr:nvSpPr>
        <xdr:cNvPr id="9" name="Rectangle: Rounded Corners 8">
          <a:extLst>
            <a:ext uri="{FF2B5EF4-FFF2-40B4-BE49-F238E27FC236}">
              <a16:creationId xmlns:a16="http://schemas.microsoft.com/office/drawing/2014/main" id="{CCD8AD26-55C0-44B5-8285-B62C15B4B559}"/>
            </a:ext>
          </a:extLst>
        </xdr:cNvPr>
        <xdr:cNvSpPr/>
      </xdr:nvSpPr>
      <xdr:spPr>
        <a:xfrm>
          <a:off x="2552663" y="4283191"/>
          <a:ext cx="2415540" cy="2560320"/>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12</xdr:col>
      <xdr:colOff>529876</xdr:colOff>
      <xdr:row>23</xdr:row>
      <xdr:rowOff>76951</xdr:rowOff>
    </xdr:from>
    <xdr:to>
      <xdr:col>17</xdr:col>
      <xdr:colOff>438436</xdr:colOff>
      <xdr:row>37</xdr:row>
      <xdr:rowOff>76951</xdr:rowOff>
    </xdr:to>
    <xdr:sp macro="" textlink="">
      <xdr:nvSpPr>
        <xdr:cNvPr id="10" name="Rectangle: Rounded Corners 9">
          <a:extLst>
            <a:ext uri="{FF2B5EF4-FFF2-40B4-BE49-F238E27FC236}">
              <a16:creationId xmlns:a16="http://schemas.microsoft.com/office/drawing/2014/main" id="{B7D51D18-60F7-41A1-AE95-9C95E7B202C6}"/>
            </a:ext>
          </a:extLst>
        </xdr:cNvPr>
        <xdr:cNvSpPr/>
      </xdr:nvSpPr>
      <xdr:spPr>
        <a:xfrm>
          <a:off x="7845076" y="4283191"/>
          <a:ext cx="2956560" cy="2560320"/>
        </a:xfrm>
        <a:prstGeom prst="roundRect">
          <a:avLst>
            <a:gd name="adj" fmla="val 6885"/>
          </a:avLst>
        </a:prstGeom>
        <a:gradFill>
          <a:gsLst>
            <a:gs pos="0">
              <a:srgbClr val="2E317C"/>
            </a:gs>
            <a:gs pos="50000">
              <a:srgbClr val="10123A"/>
            </a:gs>
          </a:gsLst>
          <a:lin ang="60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18</xdr:col>
      <xdr:colOff>61570</xdr:colOff>
      <xdr:row>21</xdr:row>
      <xdr:rowOff>122671</xdr:rowOff>
    </xdr:from>
    <xdr:to>
      <xdr:col>22</xdr:col>
      <xdr:colOff>183490</xdr:colOff>
      <xdr:row>37</xdr:row>
      <xdr:rowOff>76951</xdr:rowOff>
    </xdr:to>
    <xdr:sp macro="" textlink="">
      <xdr:nvSpPr>
        <xdr:cNvPr id="11" name="Rectangle: Rounded Corners 10">
          <a:extLst>
            <a:ext uri="{FF2B5EF4-FFF2-40B4-BE49-F238E27FC236}">
              <a16:creationId xmlns:a16="http://schemas.microsoft.com/office/drawing/2014/main" id="{82DA28A7-7A35-412B-8826-EAC9D15ECB02}"/>
            </a:ext>
          </a:extLst>
        </xdr:cNvPr>
        <xdr:cNvSpPr/>
      </xdr:nvSpPr>
      <xdr:spPr>
        <a:xfrm>
          <a:off x="11034370" y="3963151"/>
          <a:ext cx="2560320" cy="2880360"/>
        </a:xfrm>
        <a:prstGeom prst="roundRect">
          <a:avLst>
            <a:gd name="adj" fmla="val 7394"/>
          </a:avLst>
        </a:prstGeom>
        <a:gradFill>
          <a:gsLst>
            <a:gs pos="0">
              <a:srgbClr val="2E317C"/>
            </a:gs>
            <a:gs pos="75000">
              <a:srgbClr val="10123A"/>
            </a:gs>
          </a:gsLst>
          <a:lin ang="63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428669</xdr:colOff>
      <xdr:row>7</xdr:row>
      <xdr:rowOff>140948</xdr:rowOff>
    </xdr:from>
    <xdr:to>
      <xdr:col>3</xdr:col>
      <xdr:colOff>491130</xdr:colOff>
      <xdr:row>37</xdr:row>
      <xdr:rowOff>95228</xdr:rowOff>
    </xdr:to>
    <xdr:sp macro="" textlink="">
      <xdr:nvSpPr>
        <xdr:cNvPr id="12" name="Rectangle: Rounded Corners 11">
          <a:extLst>
            <a:ext uri="{FF2B5EF4-FFF2-40B4-BE49-F238E27FC236}">
              <a16:creationId xmlns:a16="http://schemas.microsoft.com/office/drawing/2014/main" id="{C9155FDD-4194-4F71-A55C-7CE467283E59}"/>
            </a:ext>
          </a:extLst>
        </xdr:cNvPr>
        <xdr:cNvSpPr/>
      </xdr:nvSpPr>
      <xdr:spPr>
        <a:xfrm>
          <a:off x="1038269" y="1421108"/>
          <a:ext cx="1281661" cy="5440680"/>
        </a:xfrm>
        <a:prstGeom prst="roundRect">
          <a:avLst>
            <a:gd name="adj" fmla="val 18817"/>
          </a:avLst>
        </a:prstGeom>
        <a:gradFill>
          <a:gsLst>
            <a:gs pos="0">
              <a:srgbClr val="2E317C"/>
            </a:gs>
            <a:gs pos="23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299210</xdr:colOff>
      <xdr:row>23</xdr:row>
      <xdr:rowOff>76951</xdr:rowOff>
    </xdr:from>
    <xdr:to>
      <xdr:col>12</xdr:col>
      <xdr:colOff>329690</xdr:colOff>
      <xdr:row>29</xdr:row>
      <xdr:rowOff>168391</xdr:rowOff>
    </xdr:to>
    <xdr:sp macro="" textlink="">
      <xdr:nvSpPr>
        <xdr:cNvPr id="13" name="Rectangle: Rounded Corners 12">
          <a:extLst>
            <a:ext uri="{FF2B5EF4-FFF2-40B4-BE49-F238E27FC236}">
              <a16:creationId xmlns:a16="http://schemas.microsoft.com/office/drawing/2014/main" id="{B350861B-E1EE-4C82-8F63-FF9F423F04BD}"/>
            </a:ext>
          </a:extLst>
        </xdr:cNvPr>
        <xdr:cNvSpPr/>
      </xdr:nvSpPr>
      <xdr:spPr>
        <a:xfrm>
          <a:off x="5176010" y="4283191"/>
          <a:ext cx="2468880" cy="1188720"/>
        </a:xfrm>
        <a:prstGeom prst="roundRect">
          <a:avLst>
            <a:gd name="adj" fmla="val 15574"/>
          </a:avLst>
        </a:prstGeom>
        <a:gradFill>
          <a:gsLst>
            <a:gs pos="0">
              <a:srgbClr val="2E317C"/>
            </a:gs>
            <a:gs pos="67000">
              <a:srgbClr val="10123A"/>
            </a:gs>
          </a:gsLst>
          <a:lin ang="558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299210</xdr:colOff>
      <xdr:row>31</xdr:row>
      <xdr:rowOff>31231</xdr:rowOff>
    </xdr:from>
    <xdr:to>
      <xdr:col>12</xdr:col>
      <xdr:colOff>329690</xdr:colOff>
      <xdr:row>37</xdr:row>
      <xdr:rowOff>122671</xdr:rowOff>
    </xdr:to>
    <xdr:sp macro="" textlink="">
      <xdr:nvSpPr>
        <xdr:cNvPr id="14" name="Rectangle: Rounded Corners 13">
          <a:extLst>
            <a:ext uri="{FF2B5EF4-FFF2-40B4-BE49-F238E27FC236}">
              <a16:creationId xmlns:a16="http://schemas.microsoft.com/office/drawing/2014/main" id="{A7A85DEB-45BF-4ABF-9D1A-DC7F07711EDF}"/>
            </a:ext>
          </a:extLst>
        </xdr:cNvPr>
        <xdr:cNvSpPr/>
      </xdr:nvSpPr>
      <xdr:spPr>
        <a:xfrm>
          <a:off x="5176010" y="5700511"/>
          <a:ext cx="2468880" cy="1188720"/>
        </a:xfrm>
        <a:prstGeom prst="roundRect">
          <a:avLst>
            <a:gd name="adj" fmla="val 15574"/>
          </a:avLst>
        </a:prstGeom>
        <a:gradFill>
          <a:gsLst>
            <a:gs pos="0">
              <a:srgbClr val="202356"/>
            </a:gs>
            <a:gs pos="40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editAs="oneCell">
    <xdr:from>
      <xdr:col>2</xdr:col>
      <xdr:colOff>243840</xdr:colOff>
      <xdr:row>9</xdr:row>
      <xdr:rowOff>83820</xdr:rowOff>
    </xdr:from>
    <xdr:to>
      <xdr:col>3</xdr:col>
      <xdr:colOff>60960</xdr:colOff>
      <xdr:row>11</xdr:row>
      <xdr:rowOff>144780</xdr:rowOff>
    </xdr:to>
    <xdr:pic>
      <xdr:nvPicPr>
        <xdr:cNvPr id="15" name="Graphic 14" descr="Home with solid fill">
          <a:extLst>
            <a:ext uri="{FF2B5EF4-FFF2-40B4-BE49-F238E27FC236}">
              <a16:creationId xmlns:a16="http://schemas.microsoft.com/office/drawing/2014/main" id="{0B6F6444-DBC2-4299-AC0B-48FB152E41E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63040" y="1729740"/>
          <a:ext cx="426720" cy="426720"/>
        </a:xfrm>
        <a:prstGeom prst="rect">
          <a:avLst/>
        </a:prstGeom>
        <a:effectLst>
          <a:glow rad="101600">
            <a:srgbClr val="0575F1">
              <a:alpha val="40000"/>
            </a:srgbClr>
          </a:glow>
        </a:effectLst>
      </xdr:spPr>
    </xdr:pic>
    <xdr:clientData/>
  </xdr:twoCellAnchor>
  <xdr:twoCellAnchor>
    <xdr:from>
      <xdr:col>1</xdr:col>
      <xdr:colOff>507067</xdr:colOff>
      <xdr:row>11</xdr:row>
      <xdr:rowOff>99517</xdr:rowOff>
    </xdr:from>
    <xdr:to>
      <xdr:col>3</xdr:col>
      <xdr:colOff>412731</xdr:colOff>
      <xdr:row>12</xdr:row>
      <xdr:rowOff>174803</xdr:rowOff>
    </xdr:to>
    <xdr:sp macro="" textlink="Processing!M7">
      <xdr:nvSpPr>
        <xdr:cNvPr id="16" name="TextBox 15">
          <a:extLst>
            <a:ext uri="{FF2B5EF4-FFF2-40B4-BE49-F238E27FC236}">
              <a16:creationId xmlns:a16="http://schemas.microsoft.com/office/drawing/2014/main" id="{A500C993-8D5C-44BB-8AAC-CE324DED2C60}"/>
            </a:ext>
          </a:extLst>
        </xdr:cNvPr>
        <xdr:cNvSpPr txBox="1"/>
      </xdr:nvSpPr>
      <xdr:spPr>
        <a:xfrm>
          <a:off x="1116667" y="2111197"/>
          <a:ext cx="112486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D42D12-6D1C-4BD6-BF7A-FB3615575702}" type="TxLink">
            <a:rPr lang="en-US" sz="1400" b="0" i="0" u="none" strike="noStrike">
              <a:solidFill>
                <a:schemeClr val="bg1"/>
              </a:solidFill>
              <a:latin typeface="Aptos Narrow"/>
              <a:ea typeface="+mn-ea"/>
              <a:cs typeface="+mn-cs"/>
            </a:rPr>
            <a:pPr marL="0" indent="0" algn="ctr"/>
            <a:t>Dashboard</a:t>
          </a:fld>
          <a:endParaRPr lang="ru-RU" sz="1400" b="0" i="0" u="none" strike="noStrike">
            <a:solidFill>
              <a:schemeClr val="bg1"/>
            </a:solidFill>
            <a:latin typeface="Aptos Narrow"/>
            <a:ea typeface="+mn-ea"/>
            <a:cs typeface="+mn-cs"/>
          </a:endParaRPr>
        </a:p>
      </xdr:txBody>
    </xdr:sp>
    <xdr:clientData/>
  </xdr:twoCellAnchor>
  <xdr:twoCellAnchor>
    <xdr:from>
      <xdr:col>1</xdr:col>
      <xdr:colOff>558197</xdr:colOff>
      <xdr:row>17</xdr:row>
      <xdr:rowOff>177501</xdr:rowOff>
    </xdr:from>
    <xdr:to>
      <xdr:col>3</xdr:col>
      <xdr:colOff>361601</xdr:colOff>
      <xdr:row>20</xdr:row>
      <xdr:rowOff>121463</xdr:rowOff>
    </xdr:to>
    <xdr:grpSp>
      <xdr:nvGrpSpPr>
        <xdr:cNvPr id="128" name="Group 127">
          <a:hlinkClick xmlns:r="http://schemas.openxmlformats.org/officeDocument/2006/relationships" r:id="rId3"/>
          <a:extLst>
            <a:ext uri="{FF2B5EF4-FFF2-40B4-BE49-F238E27FC236}">
              <a16:creationId xmlns:a16="http://schemas.microsoft.com/office/drawing/2014/main" id="{4F46792D-7718-85BF-D2A4-71895D074F03}"/>
            </a:ext>
          </a:extLst>
        </xdr:cNvPr>
        <xdr:cNvGrpSpPr/>
      </xdr:nvGrpSpPr>
      <xdr:grpSpPr>
        <a:xfrm>
          <a:off x="1172030" y="3416001"/>
          <a:ext cx="1031071" cy="515462"/>
          <a:chOff x="1167797" y="3286461"/>
          <a:chExt cx="1022604" cy="492602"/>
        </a:xfrm>
      </xdr:grpSpPr>
      <xdr:sp macro="" textlink="">
        <xdr:nvSpPr>
          <xdr:cNvPr id="17" name="Freeform: Shape 16">
            <a:extLst>
              <a:ext uri="{FF2B5EF4-FFF2-40B4-BE49-F238E27FC236}">
                <a16:creationId xmlns:a16="http://schemas.microsoft.com/office/drawing/2014/main" id="{7D82512E-3A78-4817-A519-7B2AECF392E0}"/>
              </a:ext>
            </a:extLst>
          </xdr:cNvPr>
          <xdr:cNvSpPr/>
        </xdr:nvSpPr>
        <xdr:spPr>
          <a:xfrm>
            <a:off x="1524000" y="3286461"/>
            <a:ext cx="274320" cy="274320"/>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9">
        <xdr:nvSpPr>
          <xdr:cNvPr id="18" name="TextBox 17">
            <a:extLst>
              <a:ext uri="{FF2B5EF4-FFF2-40B4-BE49-F238E27FC236}">
                <a16:creationId xmlns:a16="http://schemas.microsoft.com/office/drawing/2014/main" id="{06DAFA88-6B73-4C67-B4EC-B06263CCFFF4}"/>
              </a:ext>
            </a:extLst>
          </xdr:cNvPr>
          <xdr:cNvSpPr txBox="1"/>
        </xdr:nvSpPr>
        <xdr:spPr>
          <a:xfrm>
            <a:off x="1167797" y="352089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72A9F3-49CD-432A-96EE-979AD2E16817}" type="TxLink">
              <a:rPr lang="en-US" sz="1400" b="0" i="0" u="none" strike="noStrike">
                <a:solidFill>
                  <a:srgbClr val="6372A4"/>
                </a:solidFill>
                <a:latin typeface="Aptos Narrow"/>
                <a:ea typeface="+mn-ea"/>
                <a:cs typeface="+mn-cs"/>
              </a:rPr>
              <a:pPr marL="0" indent="0" algn="ctr"/>
              <a:t>Income</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13</xdr:row>
      <xdr:rowOff>160020</xdr:rowOff>
    </xdr:from>
    <xdr:to>
      <xdr:col>3</xdr:col>
      <xdr:colOff>361601</xdr:colOff>
      <xdr:row>16</xdr:row>
      <xdr:rowOff>159563</xdr:rowOff>
    </xdr:to>
    <xdr:grpSp>
      <xdr:nvGrpSpPr>
        <xdr:cNvPr id="127" name="Group 126">
          <a:hlinkClick xmlns:r="http://schemas.openxmlformats.org/officeDocument/2006/relationships" r:id="rId4"/>
          <a:extLst>
            <a:ext uri="{FF2B5EF4-FFF2-40B4-BE49-F238E27FC236}">
              <a16:creationId xmlns:a16="http://schemas.microsoft.com/office/drawing/2014/main" id="{AFDA6463-4CB2-0E04-C70B-9E74914DDD14}"/>
            </a:ext>
          </a:extLst>
        </xdr:cNvPr>
        <xdr:cNvGrpSpPr/>
      </xdr:nvGrpSpPr>
      <xdr:grpSpPr>
        <a:xfrm>
          <a:off x="1172030" y="2636520"/>
          <a:ext cx="1031071" cy="571043"/>
          <a:chOff x="1167797" y="2537460"/>
          <a:chExt cx="1022604" cy="548183"/>
        </a:xfrm>
      </xdr:grpSpPr>
      <xdr:sp macro="" textlink="">
        <xdr:nvSpPr>
          <xdr:cNvPr id="19" name="Freeform: Shape 18">
            <a:extLst>
              <a:ext uri="{FF2B5EF4-FFF2-40B4-BE49-F238E27FC236}">
                <a16:creationId xmlns:a16="http://schemas.microsoft.com/office/drawing/2014/main" id="{823652E0-8751-44DA-838D-1D2C0B86F30E}"/>
              </a:ext>
            </a:extLst>
          </xdr:cNvPr>
          <xdr:cNvSpPr/>
        </xdr:nvSpPr>
        <xdr:spPr>
          <a:xfrm>
            <a:off x="1524000" y="2537460"/>
            <a:ext cx="274320" cy="32004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rgbClr val="6372A4"/>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8">
        <xdr:nvSpPr>
          <xdr:cNvPr id="20" name="TextBox 19">
            <a:extLst>
              <a:ext uri="{FF2B5EF4-FFF2-40B4-BE49-F238E27FC236}">
                <a16:creationId xmlns:a16="http://schemas.microsoft.com/office/drawing/2014/main" id="{B6DCA112-20B7-4F69-906F-AFC145E58558}"/>
              </a:ext>
            </a:extLst>
          </xdr:cNvPr>
          <xdr:cNvSpPr txBox="1"/>
        </xdr:nvSpPr>
        <xdr:spPr>
          <a:xfrm>
            <a:off x="1167797" y="28274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7601D8-A4D6-4CAB-9AF7-1E2B532ACEA4}" type="TxLink">
              <a:rPr lang="en-US" sz="1400" b="0" i="0" u="none" strike="noStrike">
                <a:solidFill>
                  <a:srgbClr val="6372A4"/>
                </a:solidFill>
                <a:latin typeface="Aptos Narrow"/>
                <a:ea typeface="+mn-ea"/>
                <a:cs typeface="+mn-cs"/>
              </a:rPr>
              <a:pPr marL="0" indent="0" algn="ctr"/>
              <a:t>Budgeting</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21</xdr:row>
      <xdr:rowOff>141642</xdr:rowOff>
    </xdr:from>
    <xdr:to>
      <xdr:col>3</xdr:col>
      <xdr:colOff>361601</xdr:colOff>
      <xdr:row>24</xdr:row>
      <xdr:rowOff>98603</xdr:rowOff>
    </xdr:to>
    <xdr:grpSp>
      <xdr:nvGrpSpPr>
        <xdr:cNvPr id="129" name="Group 128">
          <a:hlinkClick xmlns:r="http://schemas.openxmlformats.org/officeDocument/2006/relationships" r:id="rId5"/>
          <a:extLst>
            <a:ext uri="{FF2B5EF4-FFF2-40B4-BE49-F238E27FC236}">
              <a16:creationId xmlns:a16="http://schemas.microsoft.com/office/drawing/2014/main" id="{E8C226F7-CEB4-2B0F-9E39-95AC6C68A9A9}"/>
            </a:ext>
          </a:extLst>
        </xdr:cNvPr>
        <xdr:cNvGrpSpPr/>
      </xdr:nvGrpSpPr>
      <xdr:grpSpPr>
        <a:xfrm>
          <a:off x="1172030" y="4142142"/>
          <a:ext cx="1031071" cy="528461"/>
          <a:chOff x="1167797" y="3982122"/>
          <a:chExt cx="1022604" cy="505601"/>
        </a:xfrm>
      </xdr:grpSpPr>
      <xdr:sp macro="" textlink="">
        <xdr:nvSpPr>
          <xdr:cNvPr id="21" name="Freeform: Shape 20">
            <a:extLst>
              <a:ext uri="{FF2B5EF4-FFF2-40B4-BE49-F238E27FC236}">
                <a16:creationId xmlns:a16="http://schemas.microsoft.com/office/drawing/2014/main" id="{47E3D704-6BE2-4957-8F17-52C3DAFE8A46}"/>
              </a:ext>
            </a:extLst>
          </xdr:cNvPr>
          <xdr:cNvSpPr/>
        </xdr:nvSpPr>
        <xdr:spPr>
          <a:xfrm>
            <a:off x="1524000" y="3982122"/>
            <a:ext cx="274320" cy="274320"/>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10">
        <xdr:nvSpPr>
          <xdr:cNvPr id="22" name="TextBox 21">
            <a:extLst>
              <a:ext uri="{FF2B5EF4-FFF2-40B4-BE49-F238E27FC236}">
                <a16:creationId xmlns:a16="http://schemas.microsoft.com/office/drawing/2014/main" id="{5E7DC4AA-F3A8-4EF6-B58C-4578728A4B82}"/>
              </a:ext>
            </a:extLst>
          </xdr:cNvPr>
          <xdr:cNvSpPr txBox="1"/>
        </xdr:nvSpPr>
        <xdr:spPr>
          <a:xfrm>
            <a:off x="1167797" y="422955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C005A9-DD56-48B7-9D7B-39DD0EC70406}" type="TxLink">
              <a:rPr lang="en-US" sz="1400" b="0" i="0" u="none" strike="noStrike">
                <a:solidFill>
                  <a:srgbClr val="6372A4"/>
                </a:solidFill>
                <a:latin typeface="Aptos Narrow"/>
                <a:ea typeface="+mn-ea"/>
                <a:cs typeface="+mn-cs"/>
              </a:rPr>
              <a:pPr marL="0" indent="0" algn="ctr"/>
              <a:t>Expenses</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25</xdr:row>
      <xdr:rowOff>98163</xdr:rowOff>
    </xdr:from>
    <xdr:to>
      <xdr:col>3</xdr:col>
      <xdr:colOff>361601</xdr:colOff>
      <xdr:row>28</xdr:row>
      <xdr:rowOff>75743</xdr:rowOff>
    </xdr:to>
    <xdr:grpSp>
      <xdr:nvGrpSpPr>
        <xdr:cNvPr id="130" name="Group 129">
          <a:hlinkClick xmlns:r="http://schemas.openxmlformats.org/officeDocument/2006/relationships" r:id="rId6"/>
          <a:extLst>
            <a:ext uri="{FF2B5EF4-FFF2-40B4-BE49-F238E27FC236}">
              <a16:creationId xmlns:a16="http://schemas.microsoft.com/office/drawing/2014/main" id="{5971096D-4A79-20F6-3F9E-F9A852B509A6}"/>
            </a:ext>
          </a:extLst>
        </xdr:cNvPr>
        <xdr:cNvGrpSpPr/>
      </xdr:nvGrpSpPr>
      <xdr:grpSpPr>
        <a:xfrm>
          <a:off x="1172030" y="4860663"/>
          <a:ext cx="1031071" cy="549080"/>
          <a:chOff x="1167797" y="4670163"/>
          <a:chExt cx="1022604" cy="526220"/>
        </a:xfrm>
      </xdr:grpSpPr>
      <xdr:sp macro="" textlink="Processing!M11">
        <xdr:nvSpPr>
          <xdr:cNvPr id="23" name="TextBox 22">
            <a:extLst>
              <a:ext uri="{FF2B5EF4-FFF2-40B4-BE49-F238E27FC236}">
                <a16:creationId xmlns:a16="http://schemas.microsoft.com/office/drawing/2014/main" id="{F500DB91-360F-4123-883F-8C4A6CFCE91D}"/>
              </a:ext>
            </a:extLst>
          </xdr:cNvPr>
          <xdr:cNvSpPr txBox="1"/>
        </xdr:nvSpPr>
        <xdr:spPr>
          <a:xfrm>
            <a:off x="1167797" y="49382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4B6E8B-4936-4324-8867-F60A3105E338}" type="TxLink">
              <a:rPr lang="en-US" sz="1400" b="0" i="0" u="none" strike="noStrike">
                <a:solidFill>
                  <a:srgbClr val="6372A4"/>
                </a:solidFill>
                <a:latin typeface="Aptos Narrow"/>
                <a:ea typeface="+mn-ea"/>
                <a:cs typeface="+mn-cs"/>
              </a:rPr>
              <a:pPr marL="0" indent="0" algn="ctr"/>
              <a:t>Investments</a:t>
            </a:fld>
            <a:endParaRPr lang="ru-RU" sz="1400" b="0" i="0" u="none" strike="noStrike">
              <a:solidFill>
                <a:srgbClr val="6372A4"/>
              </a:solidFill>
              <a:latin typeface="Aptos Narrow"/>
              <a:ea typeface="+mn-ea"/>
              <a:cs typeface="+mn-cs"/>
            </a:endParaRPr>
          </a:p>
        </xdr:txBody>
      </xdr:sp>
      <xdr:sp macro="" textlink="">
        <xdr:nvSpPr>
          <xdr:cNvPr id="26" name="Freeform: Shape 25">
            <a:extLst>
              <a:ext uri="{FF2B5EF4-FFF2-40B4-BE49-F238E27FC236}">
                <a16:creationId xmlns:a16="http://schemas.microsoft.com/office/drawing/2014/main" id="{CA042E81-058B-435E-86E5-C18CCEAA874A}"/>
              </a:ext>
            </a:extLst>
          </xdr:cNvPr>
          <xdr:cNvSpPr/>
        </xdr:nvSpPr>
        <xdr:spPr>
          <a:xfrm>
            <a:off x="1524000" y="4670163"/>
            <a:ext cx="274320" cy="27432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rgbClr val="6372A4"/>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1</xdr:col>
      <xdr:colOff>558197</xdr:colOff>
      <xdr:row>29</xdr:row>
      <xdr:rowOff>31824</xdr:rowOff>
    </xdr:from>
    <xdr:to>
      <xdr:col>3</xdr:col>
      <xdr:colOff>361601</xdr:colOff>
      <xdr:row>32</xdr:row>
      <xdr:rowOff>52883</xdr:rowOff>
    </xdr:to>
    <xdr:grpSp>
      <xdr:nvGrpSpPr>
        <xdr:cNvPr id="131" name="Group 130">
          <a:hlinkClick xmlns:r="http://schemas.openxmlformats.org/officeDocument/2006/relationships" r:id="rId7"/>
          <a:extLst>
            <a:ext uri="{FF2B5EF4-FFF2-40B4-BE49-F238E27FC236}">
              <a16:creationId xmlns:a16="http://schemas.microsoft.com/office/drawing/2014/main" id="{82646218-DD57-AC4E-D00B-24FB46273459}"/>
            </a:ext>
          </a:extLst>
        </xdr:cNvPr>
        <xdr:cNvGrpSpPr/>
      </xdr:nvGrpSpPr>
      <xdr:grpSpPr>
        <a:xfrm>
          <a:off x="1172030" y="5556324"/>
          <a:ext cx="1031071" cy="592559"/>
          <a:chOff x="1167797" y="5335344"/>
          <a:chExt cx="1022604" cy="569699"/>
        </a:xfrm>
      </xdr:grpSpPr>
      <xdr:sp macro="" textlink="Processing!M12">
        <xdr:nvSpPr>
          <xdr:cNvPr id="24" name="TextBox 23">
            <a:extLst>
              <a:ext uri="{FF2B5EF4-FFF2-40B4-BE49-F238E27FC236}">
                <a16:creationId xmlns:a16="http://schemas.microsoft.com/office/drawing/2014/main" id="{CC8C1130-BD80-4DFE-B2A5-EBD4C69905DB}"/>
              </a:ext>
            </a:extLst>
          </xdr:cNvPr>
          <xdr:cNvSpPr txBox="1"/>
        </xdr:nvSpPr>
        <xdr:spPr>
          <a:xfrm>
            <a:off x="1167797" y="56468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45609D-9632-4578-945A-4707F565A20E}" type="TxLink">
              <a:rPr lang="en-US" sz="1400" b="0" i="0" u="none" strike="noStrike">
                <a:solidFill>
                  <a:srgbClr val="6372A4"/>
                </a:solidFill>
                <a:latin typeface="Aptos Narrow"/>
                <a:ea typeface="+mn-ea"/>
                <a:cs typeface="+mn-cs"/>
              </a:rPr>
              <a:pPr marL="0" indent="0" algn="ctr"/>
              <a:t>Debts</a:t>
            </a:fld>
            <a:endParaRPr lang="ru-RU" sz="1400" b="0" i="0" u="none" strike="noStrike">
              <a:solidFill>
                <a:srgbClr val="6372A4"/>
              </a:solidFill>
              <a:latin typeface="Aptos Narrow"/>
              <a:ea typeface="+mn-ea"/>
              <a:cs typeface="+mn-cs"/>
            </a:endParaRPr>
          </a:p>
        </xdr:txBody>
      </xdr:sp>
      <xdr:sp macro="" textlink="">
        <xdr:nvSpPr>
          <xdr:cNvPr id="27" name="Freeform: Shape 26">
            <a:extLst>
              <a:ext uri="{FF2B5EF4-FFF2-40B4-BE49-F238E27FC236}">
                <a16:creationId xmlns:a16="http://schemas.microsoft.com/office/drawing/2014/main" id="{B26F83A4-FE8A-4405-925F-6420832A164A}"/>
              </a:ext>
            </a:extLst>
          </xdr:cNvPr>
          <xdr:cNvSpPr/>
        </xdr:nvSpPr>
        <xdr:spPr>
          <a:xfrm>
            <a:off x="1533144" y="5335344"/>
            <a:ext cx="256032" cy="320040"/>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rgbClr val="6372A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xdr:col>
      <xdr:colOff>558197</xdr:colOff>
      <xdr:row>33</xdr:row>
      <xdr:rowOff>41685</xdr:rowOff>
    </xdr:from>
    <xdr:to>
      <xdr:col>3</xdr:col>
      <xdr:colOff>361601</xdr:colOff>
      <xdr:row>36</xdr:row>
      <xdr:rowOff>30023</xdr:rowOff>
    </xdr:to>
    <xdr:grpSp>
      <xdr:nvGrpSpPr>
        <xdr:cNvPr id="132" name="Group 131">
          <a:hlinkClick xmlns:r="http://schemas.openxmlformats.org/officeDocument/2006/relationships" r:id="rId8"/>
          <a:extLst>
            <a:ext uri="{FF2B5EF4-FFF2-40B4-BE49-F238E27FC236}">
              <a16:creationId xmlns:a16="http://schemas.microsoft.com/office/drawing/2014/main" id="{FBD18C4B-5BF0-978D-75A0-180BBF70EEB3}"/>
            </a:ext>
          </a:extLst>
        </xdr:cNvPr>
        <xdr:cNvGrpSpPr/>
      </xdr:nvGrpSpPr>
      <xdr:grpSpPr>
        <a:xfrm>
          <a:off x="1172030" y="6328185"/>
          <a:ext cx="1031071" cy="559838"/>
          <a:chOff x="1167797" y="6076725"/>
          <a:chExt cx="1022604" cy="536978"/>
        </a:xfrm>
      </xdr:grpSpPr>
      <xdr:sp macro="" textlink="Processing!M13">
        <xdr:nvSpPr>
          <xdr:cNvPr id="25" name="TextBox 24">
            <a:extLst>
              <a:ext uri="{FF2B5EF4-FFF2-40B4-BE49-F238E27FC236}">
                <a16:creationId xmlns:a16="http://schemas.microsoft.com/office/drawing/2014/main" id="{65A02CE1-5D9A-4A01-8BA2-6F6067DF5EBF}"/>
              </a:ext>
            </a:extLst>
          </xdr:cNvPr>
          <xdr:cNvSpPr txBox="1"/>
        </xdr:nvSpPr>
        <xdr:spPr>
          <a:xfrm>
            <a:off x="1167797" y="635553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7EF1B9-3046-4C81-BCC7-0033ADB99090}" type="TxLink">
              <a:rPr lang="en-US" sz="1400" b="0" i="0" u="none" strike="noStrike">
                <a:solidFill>
                  <a:srgbClr val="6372A4"/>
                </a:solidFill>
                <a:latin typeface="Aptos Narrow"/>
                <a:ea typeface="+mn-ea"/>
                <a:cs typeface="+mn-cs"/>
              </a:rPr>
              <a:pPr marL="0" indent="0" algn="ctr"/>
              <a:t>Fin Goals</a:t>
            </a:fld>
            <a:endParaRPr lang="ru-RU" sz="1400" b="0" i="0" u="none" strike="noStrike">
              <a:solidFill>
                <a:srgbClr val="6372A4"/>
              </a:solidFill>
              <a:latin typeface="Aptos Narrow"/>
              <a:ea typeface="+mn-ea"/>
              <a:cs typeface="+mn-cs"/>
            </a:endParaRPr>
          </a:p>
        </xdr:txBody>
      </xdr:sp>
      <xdr:sp macro="" textlink="">
        <xdr:nvSpPr>
          <xdr:cNvPr id="28" name="Freeform: Shape 27">
            <a:extLst>
              <a:ext uri="{FF2B5EF4-FFF2-40B4-BE49-F238E27FC236}">
                <a16:creationId xmlns:a16="http://schemas.microsoft.com/office/drawing/2014/main" id="{17E6ED76-D614-4C19-A410-E73C35CCE436}"/>
              </a:ext>
            </a:extLst>
          </xdr:cNvPr>
          <xdr:cNvSpPr/>
        </xdr:nvSpPr>
        <xdr:spPr>
          <a:xfrm>
            <a:off x="1524000" y="6076725"/>
            <a:ext cx="274320" cy="274320"/>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rgbClr val="6372A4"/>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18</xdr:col>
      <xdr:colOff>397017</xdr:colOff>
      <xdr:row>9</xdr:row>
      <xdr:rowOff>96011</xdr:rowOff>
    </xdr:from>
    <xdr:to>
      <xdr:col>21</xdr:col>
      <xdr:colOff>488457</xdr:colOff>
      <xdr:row>15</xdr:row>
      <xdr:rowOff>155447</xdr:rowOff>
    </xdr:to>
    <xdr:grpSp>
      <xdr:nvGrpSpPr>
        <xdr:cNvPr id="29" name="Group 28">
          <a:extLst>
            <a:ext uri="{FF2B5EF4-FFF2-40B4-BE49-F238E27FC236}">
              <a16:creationId xmlns:a16="http://schemas.microsoft.com/office/drawing/2014/main" id="{DB4A9E02-D972-42B5-8BB0-CF53A8079AB0}"/>
            </a:ext>
          </a:extLst>
        </xdr:cNvPr>
        <xdr:cNvGrpSpPr/>
      </xdr:nvGrpSpPr>
      <xdr:grpSpPr>
        <a:xfrm>
          <a:off x="11446017" y="1810511"/>
          <a:ext cx="1932940" cy="1202436"/>
          <a:chOff x="11312910" y="1741931"/>
          <a:chExt cx="1920240" cy="1156716"/>
        </a:xfrm>
      </xdr:grpSpPr>
      <xdr:sp macro="" textlink="">
        <xdr:nvSpPr>
          <xdr:cNvPr id="30" name="Rectangle: Rounded Corners 29">
            <a:extLst>
              <a:ext uri="{FF2B5EF4-FFF2-40B4-BE49-F238E27FC236}">
                <a16:creationId xmlns:a16="http://schemas.microsoft.com/office/drawing/2014/main" id="{266AC4D2-797D-43A2-30EE-EB1B20AAA1D9}"/>
              </a:ext>
            </a:extLst>
          </xdr:cNvPr>
          <xdr:cNvSpPr/>
        </xdr:nvSpPr>
        <xdr:spPr>
          <a:xfrm>
            <a:off x="11312910" y="1741931"/>
            <a:ext cx="1920240" cy="1156716"/>
          </a:xfrm>
          <a:prstGeom prst="roundRect">
            <a:avLst>
              <a:gd name="adj" fmla="val 9324"/>
            </a:avLst>
          </a:prstGeom>
          <a:gradFill>
            <a:gsLst>
              <a:gs pos="66000">
                <a:srgbClr val="060839"/>
              </a:gs>
              <a:gs pos="10000">
                <a:srgbClr val="22248D"/>
              </a:gs>
            </a:gsLst>
            <a:lin ang="8100000" scaled="1"/>
          </a:gradFill>
          <a:ln w="12700">
            <a:gradFill flip="none" rotWithShape="1">
              <a:gsLst>
                <a:gs pos="25000">
                  <a:srgbClr val="7079FF"/>
                </a:gs>
                <a:gs pos="100000">
                  <a:srgbClr val="1C1D86"/>
                </a:gs>
              </a:gsLst>
              <a:lin ang="8100000" scaled="1"/>
              <a:tileRect/>
            </a:gradFill>
          </a:ln>
          <a:effectLst>
            <a:outerShdw blurRad="508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31" name="Group 30">
            <a:extLst>
              <a:ext uri="{FF2B5EF4-FFF2-40B4-BE49-F238E27FC236}">
                <a16:creationId xmlns:a16="http://schemas.microsoft.com/office/drawing/2014/main" id="{DE360991-3479-4EF2-5369-D9C47E086FB8}"/>
              </a:ext>
            </a:extLst>
          </xdr:cNvPr>
          <xdr:cNvGrpSpPr/>
        </xdr:nvGrpSpPr>
        <xdr:grpSpPr>
          <a:xfrm>
            <a:off x="11551920" y="2210873"/>
            <a:ext cx="311804" cy="218833"/>
            <a:chOff x="2716066" y="2011251"/>
            <a:chExt cx="710550" cy="501799"/>
          </a:xfrm>
          <a:solidFill>
            <a:srgbClr val="FBF1BD"/>
          </a:solidFill>
        </xdr:grpSpPr>
        <xdr:sp macro="" textlink="">
          <xdr:nvSpPr>
            <xdr:cNvPr id="33" name="Freeform: Shape 32">
              <a:extLst>
                <a:ext uri="{FF2B5EF4-FFF2-40B4-BE49-F238E27FC236}">
                  <a16:creationId xmlns:a16="http://schemas.microsoft.com/office/drawing/2014/main" id="{79D218BD-7F87-9F1A-0FD7-52FBAFA830C9}"/>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4" name="Freeform: Shape 33">
              <a:extLst>
                <a:ext uri="{FF2B5EF4-FFF2-40B4-BE49-F238E27FC236}">
                  <a16:creationId xmlns:a16="http://schemas.microsoft.com/office/drawing/2014/main" id="{CAA7A8D7-7AC9-6CA5-CB56-9D9AFB1BECCA}"/>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5" name="Freeform: Shape 34">
              <a:extLst>
                <a:ext uri="{FF2B5EF4-FFF2-40B4-BE49-F238E27FC236}">
                  <a16:creationId xmlns:a16="http://schemas.microsoft.com/office/drawing/2014/main" id="{14ACF204-5E31-FC63-639C-5A9890B4536B}"/>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6" name="Freeform: Shape 35">
              <a:extLst>
                <a:ext uri="{FF2B5EF4-FFF2-40B4-BE49-F238E27FC236}">
                  <a16:creationId xmlns:a16="http://schemas.microsoft.com/office/drawing/2014/main" id="{06BE0B91-DAC9-1772-A604-164A07FFE119}"/>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reeform: Shape 36">
              <a:extLst>
                <a:ext uri="{FF2B5EF4-FFF2-40B4-BE49-F238E27FC236}">
                  <a16:creationId xmlns:a16="http://schemas.microsoft.com/office/drawing/2014/main" id="{B4BC6024-A371-599A-D522-94D37DC3C823}"/>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Freeform: Shape 37">
              <a:extLst>
                <a:ext uri="{FF2B5EF4-FFF2-40B4-BE49-F238E27FC236}">
                  <a16:creationId xmlns:a16="http://schemas.microsoft.com/office/drawing/2014/main" id="{7BBEC305-3E86-1FFD-2C49-1D731FC52B64}"/>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9" name="Rectangle: Rounded Corners 38">
              <a:extLst>
                <a:ext uri="{FF2B5EF4-FFF2-40B4-BE49-F238E27FC236}">
                  <a16:creationId xmlns:a16="http://schemas.microsoft.com/office/drawing/2014/main" id="{0731B58C-A5CF-B1B6-3F40-30E98D389F5D}"/>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pic>
        <xdr:nvPicPr>
          <xdr:cNvPr id="32" name="Graphic 31" descr="Wi-Fi with solid fill">
            <a:extLst>
              <a:ext uri="{FF2B5EF4-FFF2-40B4-BE49-F238E27FC236}">
                <a16:creationId xmlns:a16="http://schemas.microsoft.com/office/drawing/2014/main" id="{AB5C2B7D-2115-EDC2-2C3B-A1C2876CC60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rot="5400000">
            <a:off x="12873160" y="1867232"/>
            <a:ext cx="271669" cy="274320"/>
          </a:xfrm>
          <a:prstGeom prst="rect">
            <a:avLst/>
          </a:prstGeom>
        </xdr:spPr>
      </xdr:pic>
    </xdr:grpSp>
    <xdr:clientData/>
  </xdr:twoCellAnchor>
  <xdr:twoCellAnchor>
    <xdr:from>
      <xdr:col>4</xdr:col>
      <xdr:colOff>335280</xdr:colOff>
      <xdr:row>10</xdr:row>
      <xdr:rowOff>144780</xdr:rowOff>
    </xdr:from>
    <xdr:to>
      <xdr:col>13</xdr:col>
      <xdr:colOff>137160</xdr:colOff>
      <xdr:row>21</xdr:row>
      <xdr:rowOff>53340</xdr:rowOff>
    </xdr:to>
    <xdr:graphicFrame macro="">
      <xdr:nvGraphicFramePr>
        <xdr:cNvPr id="40" name="Chart 39">
          <a:extLst>
            <a:ext uri="{FF2B5EF4-FFF2-40B4-BE49-F238E27FC236}">
              <a16:creationId xmlns:a16="http://schemas.microsoft.com/office/drawing/2014/main" id="{5A1B018A-5EC4-4C98-A3CD-1A831587C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74427</xdr:colOff>
      <xdr:row>8</xdr:row>
      <xdr:rowOff>129997</xdr:rowOff>
    </xdr:from>
    <xdr:to>
      <xdr:col>10</xdr:col>
      <xdr:colOff>352220</xdr:colOff>
      <xdr:row>10</xdr:row>
      <xdr:rowOff>22403</xdr:rowOff>
    </xdr:to>
    <xdr:grpSp>
      <xdr:nvGrpSpPr>
        <xdr:cNvPr id="41" name="Group 40">
          <a:extLst>
            <a:ext uri="{FF2B5EF4-FFF2-40B4-BE49-F238E27FC236}">
              <a16:creationId xmlns:a16="http://schemas.microsoft.com/office/drawing/2014/main" id="{E5531A65-1C5C-4725-8776-B63C0B335702}"/>
            </a:ext>
          </a:extLst>
        </xdr:cNvPr>
        <xdr:cNvGrpSpPr/>
      </xdr:nvGrpSpPr>
      <xdr:grpSpPr>
        <a:xfrm>
          <a:off x="3143594" y="1653997"/>
          <a:ext cx="3346959" cy="273406"/>
          <a:chOff x="3806527" y="1593037"/>
          <a:chExt cx="3562013" cy="258166"/>
        </a:xfrm>
      </xdr:grpSpPr>
      <xdr:sp macro="" textlink="Processing!D1">
        <xdr:nvSpPr>
          <xdr:cNvPr id="42" name="TextBox 41">
            <a:extLst>
              <a:ext uri="{FF2B5EF4-FFF2-40B4-BE49-F238E27FC236}">
                <a16:creationId xmlns:a16="http://schemas.microsoft.com/office/drawing/2014/main" id="{B0340909-7264-390A-20E6-75CDAFB5F293}"/>
              </a:ext>
            </a:extLst>
          </xdr:cNvPr>
          <xdr:cNvSpPr txBox="1"/>
        </xdr:nvSpPr>
        <xdr:spPr>
          <a:xfrm>
            <a:off x="3806527" y="1593037"/>
            <a:ext cx="10474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61281DF-D8FC-4F36-A8B1-6CDCDF401383}" type="TxLink">
              <a:rPr lang="en-US" sz="1400" b="0" i="0" u="none" strike="noStrike">
                <a:solidFill>
                  <a:schemeClr val="bg1"/>
                </a:solidFill>
                <a:latin typeface="Aptos Narrow"/>
              </a:rPr>
              <a:pPr algn="l"/>
              <a:t>Income</a:t>
            </a:fld>
            <a:endParaRPr lang="ru-RU" sz="2400" b="0">
              <a:solidFill>
                <a:schemeClr val="bg1"/>
              </a:solidFill>
            </a:endParaRPr>
          </a:p>
        </xdr:txBody>
      </xdr:sp>
      <xdr:sp macro="" textlink="Processing!G14">
        <xdr:nvSpPr>
          <xdr:cNvPr id="43" name="TextBox 42">
            <a:extLst>
              <a:ext uri="{FF2B5EF4-FFF2-40B4-BE49-F238E27FC236}">
                <a16:creationId xmlns:a16="http://schemas.microsoft.com/office/drawing/2014/main" id="{7FAD7485-E4A1-A08B-8A25-FA42B4FDC8B5}"/>
              </a:ext>
            </a:extLst>
          </xdr:cNvPr>
          <xdr:cNvSpPr txBox="1"/>
        </xdr:nvSpPr>
        <xdr:spPr>
          <a:xfrm>
            <a:off x="4461847" y="1593037"/>
            <a:ext cx="10474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A6539-7738-45A8-91DC-7E72CB0E3365}" type="TxLink">
              <a:rPr lang="en-US" sz="1400" b="0" i="0" u="none" strike="noStrike">
                <a:solidFill>
                  <a:srgbClr val="A3C1F9"/>
                </a:solidFill>
                <a:latin typeface="Aptos Narrow"/>
                <a:ea typeface="+mn-ea"/>
                <a:cs typeface="+mn-cs"/>
              </a:rPr>
              <a:pPr marL="0" indent="0" algn="l"/>
              <a:t> $25,558 </a:t>
            </a:fld>
            <a:endParaRPr lang="ru-RU" sz="1400" b="0" i="0" u="none" strike="noStrike">
              <a:solidFill>
                <a:srgbClr val="A3C1F9"/>
              </a:solidFill>
              <a:latin typeface="Aptos Narrow"/>
              <a:ea typeface="+mn-ea"/>
              <a:cs typeface="+mn-cs"/>
            </a:endParaRPr>
          </a:p>
        </xdr:txBody>
      </xdr:sp>
      <xdr:sp macro="" textlink="Processing!E1">
        <xdr:nvSpPr>
          <xdr:cNvPr id="44" name="TextBox 43">
            <a:extLst>
              <a:ext uri="{FF2B5EF4-FFF2-40B4-BE49-F238E27FC236}">
                <a16:creationId xmlns:a16="http://schemas.microsoft.com/office/drawing/2014/main" id="{0AE76568-0E0D-3188-50C5-2F1754999DB4}"/>
              </a:ext>
            </a:extLst>
          </xdr:cNvPr>
          <xdr:cNvSpPr txBox="1"/>
        </xdr:nvSpPr>
        <xdr:spPr>
          <a:xfrm>
            <a:off x="5528647" y="1593037"/>
            <a:ext cx="10474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90A4FC0-205E-4DEB-A256-92FD6CAD049B}" type="TxLink">
              <a:rPr lang="en-US" sz="1400" b="0" i="0" u="none" strike="noStrike">
                <a:solidFill>
                  <a:schemeClr val="bg1"/>
                </a:solidFill>
                <a:latin typeface="Aptos Narrow"/>
              </a:rPr>
              <a:pPr algn="l"/>
              <a:t>Expenses</a:t>
            </a:fld>
            <a:endParaRPr lang="ru-RU" sz="2400" b="0">
              <a:solidFill>
                <a:schemeClr val="bg1"/>
              </a:solidFill>
            </a:endParaRPr>
          </a:p>
        </xdr:txBody>
      </xdr:sp>
      <xdr:sp macro="" textlink="Processing!H14">
        <xdr:nvSpPr>
          <xdr:cNvPr id="45" name="TextBox 44">
            <a:extLst>
              <a:ext uri="{FF2B5EF4-FFF2-40B4-BE49-F238E27FC236}">
                <a16:creationId xmlns:a16="http://schemas.microsoft.com/office/drawing/2014/main" id="{43A2BACA-8EC5-D7D0-FCF8-AA323AAF6DE4}"/>
              </a:ext>
            </a:extLst>
          </xdr:cNvPr>
          <xdr:cNvSpPr txBox="1"/>
        </xdr:nvSpPr>
        <xdr:spPr>
          <a:xfrm>
            <a:off x="6321127" y="1593037"/>
            <a:ext cx="10474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286652C-6676-4A5A-BFA9-86FAED80E14C}" type="TxLink">
              <a:rPr lang="en-US" sz="1400" b="0" i="0" u="none" strike="noStrike">
                <a:solidFill>
                  <a:srgbClr val="FF00FF"/>
                </a:solidFill>
                <a:latin typeface="Aptos Narrow"/>
                <a:ea typeface="+mn-ea"/>
                <a:cs typeface="+mn-cs"/>
              </a:rPr>
              <a:pPr algn="l"/>
              <a:t> $19,614 </a:t>
            </a:fld>
            <a:endParaRPr lang="ru-RU" sz="1400" b="0" i="0" u="none" strike="noStrike">
              <a:solidFill>
                <a:srgbClr val="FF00FF"/>
              </a:solidFill>
              <a:latin typeface="Aptos Narrow"/>
              <a:ea typeface="+mn-ea"/>
              <a:cs typeface="+mn-cs"/>
            </a:endParaRPr>
          </a:p>
        </xdr:txBody>
      </xdr:sp>
    </xdr:grpSp>
    <xdr:clientData/>
  </xdr:twoCellAnchor>
  <xdr:twoCellAnchor>
    <xdr:from>
      <xdr:col>14</xdr:col>
      <xdr:colOff>604780</xdr:colOff>
      <xdr:row>13</xdr:row>
      <xdr:rowOff>7620</xdr:rowOff>
    </xdr:from>
    <xdr:to>
      <xdr:col>16</xdr:col>
      <xdr:colOff>363532</xdr:colOff>
      <xdr:row>14</xdr:row>
      <xdr:rowOff>82906</xdr:rowOff>
    </xdr:to>
    <xdr:sp macro="" textlink="$C$60">
      <xdr:nvSpPr>
        <xdr:cNvPr id="47" name="TextBox 46">
          <a:extLst>
            <a:ext uri="{FF2B5EF4-FFF2-40B4-BE49-F238E27FC236}">
              <a16:creationId xmlns:a16="http://schemas.microsoft.com/office/drawing/2014/main" id="{A26BA900-819F-43E0-B61C-236DBE4A8158}"/>
            </a:ext>
          </a:extLst>
        </xdr:cNvPr>
        <xdr:cNvSpPr txBox="1"/>
      </xdr:nvSpPr>
      <xdr:spPr>
        <a:xfrm>
          <a:off x="9139180" y="23850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33B9D-F834-4294-BE87-29F6752F0B43}" type="TxLink">
            <a:rPr lang="en-US" sz="1200" b="0" i="0" u="none" strike="noStrike">
              <a:solidFill>
                <a:schemeClr val="tx2">
                  <a:lumMod val="25000"/>
                  <a:lumOff val="75000"/>
                </a:schemeClr>
              </a:solidFill>
              <a:latin typeface="Aptos Narrow"/>
            </a:rPr>
            <a:pPr algn="ctr"/>
            <a:t> </a:t>
          </a:fld>
          <a:endParaRPr lang="ru-RU" sz="1600" b="0">
            <a:solidFill>
              <a:schemeClr val="tx2">
                <a:lumMod val="25000"/>
                <a:lumOff val="75000"/>
              </a:schemeClr>
            </a:solidFill>
          </a:endParaRPr>
        </a:p>
      </xdr:txBody>
    </xdr:sp>
    <xdr:clientData/>
  </xdr:twoCellAnchor>
  <xdr:twoCellAnchor>
    <xdr:from>
      <xdr:col>14</xdr:col>
      <xdr:colOff>604780</xdr:colOff>
      <xdr:row>14</xdr:row>
      <xdr:rowOff>63292</xdr:rowOff>
    </xdr:from>
    <xdr:to>
      <xdr:col>16</xdr:col>
      <xdr:colOff>363532</xdr:colOff>
      <xdr:row>15</xdr:row>
      <xdr:rowOff>164395</xdr:rowOff>
    </xdr:to>
    <xdr:sp macro="" textlink="$D$55">
      <xdr:nvSpPr>
        <xdr:cNvPr id="48" name="TextBox 47">
          <a:extLst>
            <a:ext uri="{FF2B5EF4-FFF2-40B4-BE49-F238E27FC236}">
              <a16:creationId xmlns:a16="http://schemas.microsoft.com/office/drawing/2014/main" id="{4864BBE2-F9F9-4E1C-AA1C-EC5BEC7851EF}"/>
            </a:ext>
          </a:extLst>
        </xdr:cNvPr>
        <xdr:cNvSpPr txBox="1"/>
      </xdr:nvSpPr>
      <xdr:spPr>
        <a:xfrm>
          <a:off x="9139180" y="2623612"/>
          <a:ext cx="977952"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2A362-1984-4E0F-B2F1-1722CB1B7A1B}" type="TxLink">
            <a:rPr lang="en-US" sz="2400" b="0" i="0" u="none" strike="noStrike">
              <a:solidFill>
                <a:schemeClr val="bg1"/>
              </a:solidFill>
              <a:latin typeface="Aptos Narrow"/>
            </a:rPr>
            <a:pPr algn="ctr"/>
            <a:t> </a:t>
          </a:fld>
          <a:endParaRPr lang="ru-RU" sz="2400" b="0">
            <a:solidFill>
              <a:schemeClr val="bg1"/>
            </a:solidFill>
          </a:endParaRPr>
        </a:p>
      </xdr:txBody>
    </xdr:sp>
    <xdr:clientData/>
  </xdr:twoCellAnchor>
  <xdr:twoCellAnchor>
    <xdr:from>
      <xdr:col>16</xdr:col>
      <xdr:colOff>68580</xdr:colOff>
      <xdr:row>19</xdr:row>
      <xdr:rowOff>129540</xdr:rowOff>
    </xdr:from>
    <xdr:to>
      <xdr:col>17</xdr:col>
      <xdr:colOff>436932</xdr:colOff>
      <xdr:row>21</xdr:row>
      <xdr:rowOff>21946</xdr:rowOff>
    </xdr:to>
    <xdr:sp macro="" textlink="Processing!E1">
      <xdr:nvSpPr>
        <xdr:cNvPr id="50" name="TextBox 49">
          <a:extLst>
            <a:ext uri="{FF2B5EF4-FFF2-40B4-BE49-F238E27FC236}">
              <a16:creationId xmlns:a16="http://schemas.microsoft.com/office/drawing/2014/main" id="{A45C79EF-3073-4211-BDB5-B85DA62542C2}"/>
            </a:ext>
          </a:extLst>
        </xdr:cNvPr>
        <xdr:cNvSpPr txBox="1"/>
      </xdr:nvSpPr>
      <xdr:spPr>
        <a:xfrm>
          <a:off x="9822180" y="36042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2C6C9D0-A9EF-42EB-9620-8A969F45FA05}" type="TxLink">
            <a:rPr lang="en-US" sz="1100" b="0" i="0" u="none" strike="noStrike">
              <a:solidFill>
                <a:schemeClr val="tx2">
                  <a:lumMod val="25000"/>
                  <a:lumOff val="75000"/>
                </a:schemeClr>
              </a:solidFill>
              <a:latin typeface="Aptos Narrow"/>
              <a:ea typeface="+mn-ea"/>
              <a:cs typeface="+mn-cs"/>
            </a:rPr>
            <a:pPr marL="0" indent="0" algn="l"/>
            <a:t>Expenses</a:t>
          </a:fld>
          <a:endParaRPr lang="ru-RU" sz="1100" b="0" i="0" u="none" strike="noStrike">
            <a:solidFill>
              <a:schemeClr val="tx2">
                <a:lumMod val="25000"/>
                <a:lumOff val="75000"/>
              </a:schemeClr>
            </a:solidFill>
            <a:latin typeface="Aptos Narrow"/>
            <a:ea typeface="+mn-ea"/>
            <a:cs typeface="+mn-cs"/>
          </a:endParaRPr>
        </a:p>
      </xdr:txBody>
    </xdr:sp>
    <xdr:clientData/>
  </xdr:twoCellAnchor>
  <xdr:twoCellAnchor>
    <xdr:from>
      <xdr:col>14</xdr:col>
      <xdr:colOff>266700</xdr:colOff>
      <xdr:row>19</xdr:row>
      <xdr:rowOff>129540</xdr:rowOff>
    </xdr:from>
    <xdr:to>
      <xdr:col>16</xdr:col>
      <xdr:colOff>25452</xdr:colOff>
      <xdr:row>21</xdr:row>
      <xdr:rowOff>21946</xdr:rowOff>
    </xdr:to>
    <xdr:sp macro="" textlink="Processing!D1">
      <xdr:nvSpPr>
        <xdr:cNvPr id="51" name="TextBox 50">
          <a:extLst>
            <a:ext uri="{FF2B5EF4-FFF2-40B4-BE49-F238E27FC236}">
              <a16:creationId xmlns:a16="http://schemas.microsoft.com/office/drawing/2014/main" id="{2D4F974F-5A93-4C2A-9DB0-D375DF09B8B8}"/>
            </a:ext>
          </a:extLst>
        </xdr:cNvPr>
        <xdr:cNvSpPr txBox="1"/>
      </xdr:nvSpPr>
      <xdr:spPr>
        <a:xfrm>
          <a:off x="8801100" y="36042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BEA93EE-6DF5-4E24-8A5A-10748F4D6186}" type="TxLink">
            <a:rPr lang="en-US" sz="1100" b="0" i="0" u="none" strike="noStrike">
              <a:solidFill>
                <a:schemeClr val="tx2">
                  <a:lumMod val="25000"/>
                  <a:lumOff val="75000"/>
                </a:schemeClr>
              </a:solidFill>
              <a:latin typeface="Aptos Narrow"/>
              <a:ea typeface="+mn-ea"/>
              <a:cs typeface="+mn-cs"/>
            </a:rPr>
            <a:pPr marL="0" indent="0" algn="l"/>
            <a:t>Income</a:t>
          </a:fld>
          <a:endParaRPr lang="ru-RU" sz="1100" b="0" i="0" u="none" strike="noStrike">
            <a:solidFill>
              <a:schemeClr val="tx2">
                <a:lumMod val="25000"/>
                <a:lumOff val="75000"/>
              </a:schemeClr>
            </a:solidFill>
            <a:latin typeface="Aptos Narrow"/>
            <a:ea typeface="+mn-ea"/>
            <a:cs typeface="+mn-cs"/>
          </a:endParaRPr>
        </a:p>
      </xdr:txBody>
    </xdr:sp>
    <xdr:clientData/>
  </xdr:twoCellAnchor>
  <xdr:twoCellAnchor>
    <xdr:from>
      <xdr:col>14</xdr:col>
      <xdr:colOff>167640</xdr:colOff>
      <xdr:row>20</xdr:row>
      <xdr:rowOff>38100</xdr:rowOff>
    </xdr:from>
    <xdr:to>
      <xdr:col>14</xdr:col>
      <xdr:colOff>259080</xdr:colOff>
      <xdr:row>20</xdr:row>
      <xdr:rowOff>129540</xdr:rowOff>
    </xdr:to>
    <xdr:sp macro="" textlink="">
      <xdr:nvSpPr>
        <xdr:cNvPr id="52" name="Oval 51">
          <a:extLst>
            <a:ext uri="{FF2B5EF4-FFF2-40B4-BE49-F238E27FC236}">
              <a16:creationId xmlns:a16="http://schemas.microsoft.com/office/drawing/2014/main" id="{5F4FC963-7394-4E7A-A0F4-C881C2358E7F}"/>
            </a:ext>
          </a:extLst>
        </xdr:cNvPr>
        <xdr:cNvSpPr/>
      </xdr:nvSpPr>
      <xdr:spPr>
        <a:xfrm>
          <a:off x="8702040" y="3695700"/>
          <a:ext cx="91440" cy="91440"/>
        </a:xfrm>
        <a:prstGeom prst="ellipse">
          <a:avLst/>
        </a:prstGeom>
        <a:solidFill>
          <a:srgbClr val="6672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586740</xdr:colOff>
      <xdr:row>20</xdr:row>
      <xdr:rowOff>38100</xdr:rowOff>
    </xdr:from>
    <xdr:to>
      <xdr:col>16</xdr:col>
      <xdr:colOff>68580</xdr:colOff>
      <xdr:row>20</xdr:row>
      <xdr:rowOff>129540</xdr:rowOff>
    </xdr:to>
    <xdr:sp macro="" textlink="">
      <xdr:nvSpPr>
        <xdr:cNvPr id="53" name="Oval 52">
          <a:extLst>
            <a:ext uri="{FF2B5EF4-FFF2-40B4-BE49-F238E27FC236}">
              <a16:creationId xmlns:a16="http://schemas.microsoft.com/office/drawing/2014/main" id="{A8E8B0AF-3283-4003-9766-07DCBE55CCBF}"/>
            </a:ext>
          </a:extLst>
        </xdr:cNvPr>
        <xdr:cNvSpPr/>
      </xdr:nvSpPr>
      <xdr:spPr>
        <a:xfrm>
          <a:off x="9730740" y="3695700"/>
          <a:ext cx="91440" cy="91440"/>
        </a:xfrm>
        <a:prstGeom prst="ellipse">
          <a:avLst/>
        </a:prstGeom>
        <a:solidFill>
          <a:srgbClr val="FF00FF">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388620</xdr:colOff>
      <xdr:row>17</xdr:row>
      <xdr:rowOff>76200</xdr:rowOff>
    </xdr:from>
    <xdr:to>
      <xdr:col>20</xdr:col>
      <xdr:colOff>327660</xdr:colOff>
      <xdr:row>18</xdr:row>
      <xdr:rowOff>151486</xdr:rowOff>
    </xdr:to>
    <xdr:sp macro="" textlink="Processing!M5">
      <xdr:nvSpPr>
        <xdr:cNvPr id="54" name="TextBox 53">
          <a:extLst>
            <a:ext uri="{FF2B5EF4-FFF2-40B4-BE49-F238E27FC236}">
              <a16:creationId xmlns:a16="http://schemas.microsoft.com/office/drawing/2014/main" id="{237755A0-50F8-4B3B-BBC8-E5ACE7D64B80}"/>
            </a:ext>
          </a:extLst>
        </xdr:cNvPr>
        <xdr:cNvSpPr txBox="1"/>
      </xdr:nvSpPr>
      <xdr:spPr>
        <a:xfrm>
          <a:off x="1136142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68AF2CF-22FE-455E-865D-C05C3A1B1929}" type="TxLink">
            <a:rPr lang="en-US" sz="1800" b="0" i="0" u="none" strike="noStrike">
              <a:solidFill>
                <a:schemeClr val="tx2">
                  <a:lumMod val="25000"/>
                  <a:lumOff val="75000"/>
                </a:schemeClr>
              </a:solidFill>
              <a:latin typeface="Aptos Narrow"/>
              <a:ea typeface="+mn-ea"/>
              <a:cs typeface="+mn-cs"/>
            </a:rPr>
            <a:pPr marL="0" indent="0" algn="l"/>
            <a:t>Balance:</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19</xdr:col>
      <xdr:colOff>518160</xdr:colOff>
      <xdr:row>17</xdr:row>
      <xdr:rowOff>76200</xdr:rowOff>
    </xdr:from>
    <xdr:to>
      <xdr:col>21</xdr:col>
      <xdr:colOff>457200</xdr:colOff>
      <xdr:row>18</xdr:row>
      <xdr:rowOff>151486</xdr:rowOff>
    </xdr:to>
    <xdr:sp macro="" textlink="Processing!N5">
      <xdr:nvSpPr>
        <xdr:cNvPr id="55" name="TextBox 54">
          <a:extLst>
            <a:ext uri="{FF2B5EF4-FFF2-40B4-BE49-F238E27FC236}">
              <a16:creationId xmlns:a16="http://schemas.microsoft.com/office/drawing/2014/main" id="{37ADEC4F-0444-4A15-8035-DAB5BDEB4D22}"/>
            </a:ext>
          </a:extLst>
        </xdr:cNvPr>
        <xdr:cNvSpPr txBox="1"/>
      </xdr:nvSpPr>
      <xdr:spPr>
        <a:xfrm>
          <a:off x="1210056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E53D2FB-6903-48E7-9ED0-046CDA07F4AF}" type="TxLink">
            <a:rPr lang="en-US" sz="2000" b="0" i="0" u="none" strike="noStrike">
              <a:solidFill>
                <a:schemeClr val="bg1"/>
              </a:solidFill>
              <a:latin typeface="Aptos Narrow"/>
              <a:ea typeface="+mn-ea"/>
              <a:cs typeface="+mn-cs"/>
            </a:rPr>
            <a:pPr algn="r"/>
            <a:t> $4,807 </a:t>
          </a:fld>
          <a:endParaRPr lang="ru-RU" sz="2000" b="0" i="0" u="none" strike="noStrike">
            <a:solidFill>
              <a:schemeClr val="bg1"/>
            </a:solidFill>
            <a:latin typeface="Aptos Narrow"/>
            <a:ea typeface="+mn-ea"/>
            <a:cs typeface="+mn-cs"/>
          </a:endParaRPr>
        </a:p>
      </xdr:txBody>
    </xdr:sp>
    <xdr:clientData/>
  </xdr:twoCellAnchor>
  <xdr:twoCellAnchor>
    <xdr:from>
      <xdr:col>18</xdr:col>
      <xdr:colOff>388925</xdr:colOff>
      <xdr:row>13</xdr:row>
      <xdr:rowOff>144780</xdr:rowOff>
    </xdr:from>
    <xdr:to>
      <xdr:col>21</xdr:col>
      <xdr:colOff>496549</xdr:colOff>
      <xdr:row>15</xdr:row>
      <xdr:rowOff>153161</xdr:rowOff>
    </xdr:to>
    <xdr:sp macro="" textlink="">
      <xdr:nvSpPr>
        <xdr:cNvPr id="56" name="TextBox 55">
          <a:extLst>
            <a:ext uri="{FF2B5EF4-FFF2-40B4-BE49-F238E27FC236}">
              <a16:creationId xmlns:a16="http://schemas.microsoft.com/office/drawing/2014/main" id="{5847587D-5130-4EB5-AD43-AF8F2E457CD4}"/>
            </a:ext>
          </a:extLst>
        </xdr:cNvPr>
        <xdr:cNvSpPr txBox="1"/>
      </xdr:nvSpPr>
      <xdr:spPr>
        <a:xfrm>
          <a:off x="11361725" y="2522220"/>
          <a:ext cx="1936424" cy="37414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0">
              <a:solidFill>
                <a:schemeClr val="tx2">
                  <a:lumMod val="25000"/>
                  <a:lumOff val="75000"/>
                </a:schemeClr>
              </a:solidFill>
            </a:rPr>
            <a:t>**** **** **** ****</a:t>
          </a:r>
          <a:endParaRPr lang="ru-RU" sz="1400" b="0">
            <a:solidFill>
              <a:schemeClr val="tx2">
                <a:lumMod val="25000"/>
                <a:lumOff val="75000"/>
              </a:schemeClr>
            </a:solidFill>
          </a:endParaRPr>
        </a:p>
      </xdr:txBody>
    </xdr:sp>
    <xdr:clientData/>
  </xdr:twoCellAnchor>
  <xdr:twoCellAnchor>
    <xdr:from>
      <xdr:col>3</xdr:col>
      <xdr:colOff>361088</xdr:colOff>
      <xdr:row>25</xdr:row>
      <xdr:rowOff>160020</xdr:rowOff>
    </xdr:from>
    <xdr:to>
      <xdr:col>8</xdr:col>
      <xdr:colOff>515641</xdr:colOff>
      <xdr:row>37</xdr:row>
      <xdr:rowOff>91440</xdr:rowOff>
    </xdr:to>
    <xdr:grpSp>
      <xdr:nvGrpSpPr>
        <xdr:cNvPr id="57" name="Group 56">
          <a:extLst>
            <a:ext uri="{FF2B5EF4-FFF2-40B4-BE49-F238E27FC236}">
              <a16:creationId xmlns:a16="http://schemas.microsoft.com/office/drawing/2014/main" id="{3556B463-E579-44E8-86AA-24EB2DBD335B}"/>
            </a:ext>
          </a:extLst>
        </xdr:cNvPr>
        <xdr:cNvGrpSpPr/>
      </xdr:nvGrpSpPr>
      <xdr:grpSpPr>
        <a:xfrm>
          <a:off x="2202588" y="4922520"/>
          <a:ext cx="3223720" cy="2217420"/>
          <a:chOff x="2342815" y="4830913"/>
          <a:chExt cx="2822434" cy="1873642"/>
        </a:xfrm>
      </xdr:grpSpPr>
      <xdr:grpSp>
        <xdr:nvGrpSpPr>
          <xdr:cNvPr id="58" name="Group 57">
            <a:extLst>
              <a:ext uri="{FF2B5EF4-FFF2-40B4-BE49-F238E27FC236}">
                <a16:creationId xmlns:a16="http://schemas.microsoft.com/office/drawing/2014/main" id="{568C4A14-D961-B0CA-B2E3-42BF2B637107}"/>
              </a:ext>
            </a:extLst>
          </xdr:cNvPr>
          <xdr:cNvGrpSpPr/>
        </xdr:nvGrpSpPr>
        <xdr:grpSpPr>
          <a:xfrm>
            <a:off x="2342815" y="4830913"/>
            <a:ext cx="2822434" cy="1873642"/>
            <a:chOff x="2365675" y="4617553"/>
            <a:chExt cx="2822434" cy="1873642"/>
          </a:xfrm>
        </xdr:grpSpPr>
        <xdr:sp macro="" textlink="">
          <xdr:nvSpPr>
            <xdr:cNvPr id="62" name="Oval 61">
              <a:extLst>
                <a:ext uri="{FF2B5EF4-FFF2-40B4-BE49-F238E27FC236}">
                  <a16:creationId xmlns:a16="http://schemas.microsoft.com/office/drawing/2014/main" id="{AD546243-281B-EE45-2C24-75FB04970FCF}"/>
                </a:ext>
              </a:extLst>
            </xdr:cNvPr>
            <xdr:cNvSpPr/>
          </xdr:nvSpPr>
          <xdr:spPr>
            <a:xfrm>
              <a:off x="3033942" y="4811424"/>
              <a:ext cx="1485900" cy="1485900"/>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3" name="Oval 62">
              <a:extLst>
                <a:ext uri="{FF2B5EF4-FFF2-40B4-BE49-F238E27FC236}">
                  <a16:creationId xmlns:a16="http://schemas.microsoft.com/office/drawing/2014/main" id="{F8DC2C00-7D18-A94B-3CAA-B885835EDC89}"/>
                </a:ext>
              </a:extLst>
            </xdr:cNvPr>
            <xdr:cNvSpPr/>
          </xdr:nvSpPr>
          <xdr:spPr>
            <a:xfrm>
              <a:off x="3266316" y="5043798"/>
              <a:ext cx="1021152" cy="1021152"/>
            </a:xfrm>
            <a:prstGeom prst="ellipse">
              <a:avLst/>
            </a:prstGeom>
            <a:gradFill>
              <a:gsLst>
                <a:gs pos="0">
                  <a:srgbClr val="34349E"/>
                </a:gs>
                <a:gs pos="100000">
                  <a:srgbClr val="212469"/>
                </a:gs>
              </a:gsLst>
              <a:lin ang="5400000" scaled="1"/>
            </a:gradFill>
            <a:ln w="9525">
              <a:solidFill>
                <a:srgbClr val="595EFA"/>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64" name="Chart 63">
              <a:extLst>
                <a:ext uri="{FF2B5EF4-FFF2-40B4-BE49-F238E27FC236}">
                  <a16:creationId xmlns:a16="http://schemas.microsoft.com/office/drawing/2014/main" id="{A650A15B-0606-76AF-D18E-EB4D5A5CD320}"/>
                </a:ext>
              </a:extLst>
            </xdr:cNvPr>
            <xdr:cNvGraphicFramePr/>
          </xdr:nvGraphicFramePr>
          <xdr:xfrm>
            <a:off x="2365675" y="4617553"/>
            <a:ext cx="2822434" cy="1873642"/>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65" name="Circle: Hollow 64">
              <a:extLst>
                <a:ext uri="{FF2B5EF4-FFF2-40B4-BE49-F238E27FC236}">
                  <a16:creationId xmlns:a16="http://schemas.microsoft.com/office/drawing/2014/main" id="{7256F0BB-EA1F-FB6C-0264-274C97C482CA}"/>
                </a:ext>
              </a:extLst>
            </xdr:cNvPr>
            <xdr:cNvSpPr/>
          </xdr:nvSpPr>
          <xdr:spPr>
            <a:xfrm>
              <a:off x="2854872" y="4632354"/>
              <a:ext cx="1844040" cy="1844040"/>
            </a:xfrm>
            <a:prstGeom prst="donut">
              <a:avLst>
                <a:gd name="adj" fmla="val 13016"/>
              </a:avLst>
            </a:prstGeom>
            <a:solidFill>
              <a:srgbClr val="10123A"/>
            </a:solidFill>
            <a:ln>
              <a:noFill/>
            </a:ln>
            <a:effectLst>
              <a:outerShdw blurRad="63500" sx="95000" sy="95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sp macro="" textlink="">
          <xdr:nvSpPr>
            <xdr:cNvPr id="66" name="Oval 65">
              <a:extLst>
                <a:ext uri="{FF2B5EF4-FFF2-40B4-BE49-F238E27FC236}">
                  <a16:creationId xmlns:a16="http://schemas.microsoft.com/office/drawing/2014/main" id="{2806A23B-1AAD-9C6A-C8CD-33483485563E}"/>
                </a:ext>
              </a:extLst>
            </xdr:cNvPr>
            <xdr:cNvSpPr/>
          </xdr:nvSpPr>
          <xdr:spPr>
            <a:xfrm>
              <a:off x="3390558" y="5168040"/>
              <a:ext cx="777240" cy="777240"/>
            </a:xfrm>
            <a:prstGeom prst="ellipse">
              <a:avLst/>
            </a:prstGeom>
            <a:solidFill>
              <a:srgbClr val="10123A"/>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graphicFrame macro="">
        <xdr:nvGraphicFramePr>
          <xdr:cNvPr id="59" name="Chart 58">
            <a:extLst>
              <a:ext uri="{FF2B5EF4-FFF2-40B4-BE49-F238E27FC236}">
                <a16:creationId xmlns:a16="http://schemas.microsoft.com/office/drawing/2014/main" id="{A31EFB30-5F77-4244-E4B8-76790C502C62}"/>
              </a:ext>
            </a:extLst>
          </xdr:cNvPr>
          <xdr:cNvGraphicFramePr/>
        </xdr:nvGraphicFramePr>
        <xdr:xfrm>
          <a:off x="3303270" y="5318760"/>
          <a:ext cx="914400" cy="914400"/>
        </xdr:xfrm>
        <a:graphic>
          <a:graphicData uri="http://schemas.openxmlformats.org/drawingml/2006/chart">
            <c:chart xmlns:c="http://schemas.openxmlformats.org/drawingml/2006/chart" xmlns:r="http://schemas.openxmlformats.org/officeDocument/2006/relationships" r:id="rId13"/>
          </a:graphicData>
        </a:graphic>
      </xdr:graphicFrame>
      <xdr:sp macro="" textlink="Processing!B26">
        <xdr:nvSpPr>
          <xdr:cNvPr id="60" name="TextBox 59">
            <a:extLst>
              <a:ext uri="{FF2B5EF4-FFF2-40B4-BE49-F238E27FC236}">
                <a16:creationId xmlns:a16="http://schemas.microsoft.com/office/drawing/2014/main" id="{04DAFACC-B015-C195-90C8-3596F56FE317}"/>
              </a:ext>
            </a:extLst>
          </xdr:cNvPr>
          <xdr:cNvSpPr txBox="1"/>
        </xdr:nvSpPr>
        <xdr:spPr>
          <a:xfrm>
            <a:off x="3321054" y="5634174"/>
            <a:ext cx="889046" cy="343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A82A02-2487-4D5F-A47E-DB8E65CA85DB}" type="TxLink">
              <a:rPr lang="en-US" sz="1800" b="0" i="0" u="none" strike="noStrike">
                <a:solidFill>
                  <a:schemeClr val="tx2">
                    <a:lumMod val="10000"/>
                    <a:lumOff val="90000"/>
                  </a:schemeClr>
                </a:solidFill>
                <a:latin typeface="Aptos Narrow"/>
              </a:rPr>
              <a:pPr algn="ctr"/>
              <a:t>30%</a:t>
            </a:fld>
            <a:endParaRPr lang="ru-RU" sz="4800" b="0">
              <a:solidFill>
                <a:schemeClr val="tx2">
                  <a:lumMod val="10000"/>
                  <a:lumOff val="90000"/>
                </a:schemeClr>
              </a:solidFill>
            </a:endParaRPr>
          </a:p>
        </xdr:txBody>
      </xdr:sp>
      <xdr:sp macro="" textlink="">
        <xdr:nvSpPr>
          <xdr:cNvPr id="61" name="TextBox 60">
            <a:extLst>
              <a:ext uri="{FF2B5EF4-FFF2-40B4-BE49-F238E27FC236}">
                <a16:creationId xmlns:a16="http://schemas.microsoft.com/office/drawing/2014/main" id="{FA190B4C-ABA7-851D-242C-7F82C16E33BF}"/>
              </a:ext>
            </a:extLst>
          </xdr:cNvPr>
          <xdr:cNvSpPr txBox="1"/>
        </xdr:nvSpPr>
        <xdr:spPr>
          <a:xfrm>
            <a:off x="3423074" y="5491204"/>
            <a:ext cx="667955"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527E42-EC7D-4F3C-9E96-FCB0BB2FCCFA}" type="TxLink">
              <a:rPr lang="en-US" sz="900" b="0" i="0" u="none" strike="noStrike">
                <a:solidFill>
                  <a:schemeClr val="tx2">
                    <a:lumMod val="10000"/>
                    <a:lumOff val="90000"/>
                  </a:schemeClr>
                </a:solidFill>
                <a:latin typeface="Aptos Narrow"/>
              </a:rPr>
              <a:pPr algn="ctr"/>
              <a:t>Used Budget</a:t>
            </a:fld>
            <a:endParaRPr lang="ru-RU" sz="1600" b="0">
              <a:solidFill>
                <a:schemeClr val="tx2">
                  <a:lumMod val="10000"/>
                  <a:lumOff val="90000"/>
                </a:schemeClr>
              </a:solidFill>
            </a:endParaRPr>
          </a:p>
        </xdr:txBody>
      </xdr:sp>
    </xdr:grpSp>
    <xdr:clientData/>
  </xdr:twoCellAnchor>
  <xdr:twoCellAnchor>
    <xdr:from>
      <xdr:col>4</xdr:col>
      <xdr:colOff>186874</xdr:colOff>
      <xdr:row>24</xdr:row>
      <xdr:rowOff>41095</xdr:rowOff>
    </xdr:from>
    <xdr:to>
      <xdr:col>5</xdr:col>
      <xdr:colOff>342900</xdr:colOff>
      <xdr:row>25</xdr:row>
      <xdr:rowOff>121921</xdr:rowOff>
    </xdr:to>
    <xdr:sp macro="" textlink="Processing!A17">
      <xdr:nvSpPr>
        <xdr:cNvPr id="67" name="TextBox 66">
          <a:extLst>
            <a:ext uri="{FF2B5EF4-FFF2-40B4-BE49-F238E27FC236}">
              <a16:creationId xmlns:a16="http://schemas.microsoft.com/office/drawing/2014/main" id="{2C0549AE-2D7D-4AE0-A2C3-4B695083515F}"/>
            </a:ext>
          </a:extLst>
        </xdr:cNvPr>
        <xdr:cNvSpPr txBox="1"/>
      </xdr:nvSpPr>
      <xdr:spPr>
        <a:xfrm>
          <a:off x="2625274" y="4430215"/>
          <a:ext cx="765626"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44259F-C5ED-4030-81B0-AEC07110477F}" type="TxLink">
            <a:rPr lang="en-US" sz="1400" b="0" i="0" u="none" strike="noStrike">
              <a:solidFill>
                <a:schemeClr val="tx2">
                  <a:lumMod val="25000"/>
                  <a:lumOff val="75000"/>
                </a:schemeClr>
              </a:solidFill>
              <a:latin typeface="Aptos Narrow"/>
              <a:ea typeface="+mn-ea"/>
              <a:cs typeface="+mn-cs"/>
            </a:rPr>
            <a:pPr algn="ctr"/>
            <a:t>Budget Plan</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5</xdr:col>
      <xdr:colOff>605974</xdr:colOff>
      <xdr:row>24</xdr:row>
      <xdr:rowOff>41095</xdr:rowOff>
    </xdr:from>
    <xdr:to>
      <xdr:col>7</xdr:col>
      <xdr:colOff>570098</xdr:colOff>
      <xdr:row>25</xdr:row>
      <xdr:rowOff>121921</xdr:rowOff>
    </xdr:to>
    <xdr:sp macro="" textlink="Processing!B16">
      <xdr:nvSpPr>
        <xdr:cNvPr id="68" name="TextBox 67">
          <a:extLst>
            <a:ext uri="{FF2B5EF4-FFF2-40B4-BE49-F238E27FC236}">
              <a16:creationId xmlns:a16="http://schemas.microsoft.com/office/drawing/2014/main" id="{81D6399A-20D2-48BE-9CF9-37B96172E157}"/>
            </a:ext>
          </a:extLst>
        </xdr:cNvPr>
        <xdr:cNvSpPr txBox="1"/>
      </xdr:nvSpPr>
      <xdr:spPr>
        <a:xfrm>
          <a:off x="3653974" y="4430215"/>
          <a:ext cx="1183324"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84ED8BA-480F-44A2-B82A-798A0A1D9729}" type="TxLink">
            <a:rPr lang="en-US" sz="1600" b="0" i="0" u="none" strike="noStrike">
              <a:solidFill>
                <a:schemeClr val="tx2">
                  <a:lumMod val="25000"/>
                  <a:lumOff val="75000"/>
                </a:schemeClr>
              </a:solidFill>
              <a:latin typeface="Aptos Narrow"/>
              <a:ea typeface="+mn-ea"/>
              <a:cs typeface="+mn-cs"/>
            </a:rPr>
            <a:pPr marL="0" indent="0" algn="r"/>
            <a:t> $2,11,342 </a:t>
          </a:fld>
          <a:endParaRPr lang="ru-RU" sz="1600" b="0" i="0" u="none" strike="noStrike">
            <a:solidFill>
              <a:schemeClr val="tx2">
                <a:lumMod val="25000"/>
                <a:lumOff val="75000"/>
              </a:schemeClr>
            </a:solidFill>
            <a:latin typeface="Aptos Narrow"/>
            <a:ea typeface="+mn-ea"/>
            <a:cs typeface="+mn-cs"/>
          </a:endParaRPr>
        </a:p>
      </xdr:txBody>
    </xdr:sp>
    <xdr:clientData/>
  </xdr:twoCellAnchor>
  <xdr:twoCellAnchor>
    <xdr:from>
      <xdr:col>10</xdr:col>
      <xdr:colOff>161936</xdr:colOff>
      <xdr:row>27</xdr:row>
      <xdr:rowOff>114300</xdr:rowOff>
    </xdr:from>
    <xdr:to>
      <xdr:col>11</xdr:col>
      <xdr:colOff>149868</xdr:colOff>
      <xdr:row>29</xdr:row>
      <xdr:rowOff>129540</xdr:rowOff>
    </xdr:to>
    <xdr:grpSp>
      <xdr:nvGrpSpPr>
        <xdr:cNvPr id="69" name="Group 68">
          <a:extLst>
            <a:ext uri="{FF2B5EF4-FFF2-40B4-BE49-F238E27FC236}">
              <a16:creationId xmlns:a16="http://schemas.microsoft.com/office/drawing/2014/main" id="{26C3C44A-1ACE-4F5C-92E9-E0BBB8424DAF}"/>
            </a:ext>
          </a:extLst>
        </xdr:cNvPr>
        <xdr:cNvGrpSpPr/>
      </xdr:nvGrpSpPr>
      <xdr:grpSpPr>
        <a:xfrm>
          <a:off x="6300269" y="5257800"/>
          <a:ext cx="601766" cy="396240"/>
          <a:chOff x="6311276" y="5013960"/>
          <a:chExt cx="597532" cy="381000"/>
        </a:xfrm>
      </xdr:grpSpPr>
      <xdr:sp macro="" textlink="">
        <xdr:nvSpPr>
          <xdr:cNvPr id="70" name="Oval 69">
            <a:extLst>
              <a:ext uri="{FF2B5EF4-FFF2-40B4-BE49-F238E27FC236}">
                <a16:creationId xmlns:a16="http://schemas.microsoft.com/office/drawing/2014/main" id="{92572FD4-4D59-FC50-288F-18B83AD67994}"/>
              </a:ext>
            </a:extLst>
          </xdr:cNvPr>
          <xdr:cNvSpPr/>
        </xdr:nvSpPr>
        <xdr:spPr>
          <a:xfrm>
            <a:off x="6411354" y="5013960"/>
            <a:ext cx="365760" cy="365760"/>
          </a:xfrm>
          <a:prstGeom prst="ellipse">
            <a:avLst/>
          </a:prstGeom>
          <a:solidFill>
            <a:srgbClr val="CAD4FA">
              <a:alpha val="20000"/>
            </a:srgbClr>
          </a:solidFill>
          <a:ln w="12700">
            <a:solidFill>
              <a:schemeClr val="tx2">
                <a:lumMod val="25000"/>
                <a:lumOff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1" name="Rectangle 70">
            <a:extLst>
              <a:ext uri="{FF2B5EF4-FFF2-40B4-BE49-F238E27FC236}">
                <a16:creationId xmlns:a16="http://schemas.microsoft.com/office/drawing/2014/main" id="{0746617D-1DB7-3604-2627-750AAE666E8F}"/>
              </a:ext>
            </a:extLst>
          </xdr:cNvPr>
          <xdr:cNvSpPr/>
        </xdr:nvSpPr>
        <xdr:spPr>
          <a:xfrm>
            <a:off x="6311276" y="5197359"/>
            <a:ext cx="597532" cy="197601"/>
          </a:xfrm>
          <a:prstGeom prst="rect">
            <a:avLst/>
          </a:prstGeom>
          <a:solidFill>
            <a:srgbClr val="10123A"/>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7</xdr:col>
      <xdr:colOff>332740</xdr:colOff>
      <xdr:row>20</xdr:row>
      <xdr:rowOff>124968</xdr:rowOff>
    </xdr:from>
    <xdr:to>
      <xdr:col>13</xdr:col>
      <xdr:colOff>434341</xdr:colOff>
      <xdr:row>34</xdr:row>
      <xdr:rowOff>45720</xdr:rowOff>
    </xdr:to>
    <xdr:graphicFrame macro="">
      <xdr:nvGraphicFramePr>
        <xdr:cNvPr id="72" name="Chart 71" hidden="1">
          <a:extLst>
            <a:ext uri="{FF2B5EF4-FFF2-40B4-BE49-F238E27FC236}">
              <a16:creationId xmlns:a16="http://schemas.microsoft.com/office/drawing/2014/main" id="{2E2E2137-A839-4789-9811-184603CE9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377374</xdr:colOff>
      <xdr:row>23</xdr:row>
      <xdr:rowOff>147775</xdr:rowOff>
    </xdr:from>
    <xdr:to>
      <xdr:col>9</xdr:col>
      <xdr:colOff>533400</xdr:colOff>
      <xdr:row>25</xdr:row>
      <xdr:rowOff>45721</xdr:rowOff>
    </xdr:to>
    <xdr:sp macro="" textlink="Processing!F22">
      <xdr:nvSpPr>
        <xdr:cNvPr id="73" name="TextBox 72">
          <a:extLst>
            <a:ext uri="{FF2B5EF4-FFF2-40B4-BE49-F238E27FC236}">
              <a16:creationId xmlns:a16="http://schemas.microsoft.com/office/drawing/2014/main" id="{23C1CE6D-A546-43BE-83FE-0D7B3EA05129}"/>
            </a:ext>
          </a:extLst>
        </xdr:cNvPr>
        <xdr:cNvSpPr txBox="1"/>
      </xdr:nvSpPr>
      <xdr:spPr>
        <a:xfrm>
          <a:off x="5254174" y="4354015"/>
          <a:ext cx="765626"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6A7B96B-7B5C-45F0-AD70-C159F71DAB51}" type="TxLink">
            <a:rPr lang="en-US" sz="1200" b="0" i="0" u="none" strike="noStrike">
              <a:solidFill>
                <a:schemeClr val="tx2">
                  <a:lumMod val="25000"/>
                  <a:lumOff val="75000"/>
                </a:schemeClr>
              </a:solidFill>
              <a:latin typeface="Aptos Narrow"/>
              <a:ea typeface="+mn-ea"/>
              <a:cs typeface="+mn-cs"/>
            </a:rPr>
            <a:pPr marL="0" indent="0" algn="l"/>
            <a:t>Invest</a:t>
          </a:fld>
          <a:endParaRPr lang="ru-RU" sz="1200" b="0" i="0" u="none" strike="noStrike">
            <a:solidFill>
              <a:schemeClr val="tx2">
                <a:lumMod val="25000"/>
                <a:lumOff val="75000"/>
              </a:schemeClr>
            </a:solidFill>
            <a:latin typeface="Aptos Narrow"/>
            <a:ea typeface="+mn-ea"/>
            <a:cs typeface="+mn-cs"/>
          </a:endParaRPr>
        </a:p>
      </xdr:txBody>
    </xdr:sp>
    <xdr:clientData/>
  </xdr:twoCellAnchor>
  <xdr:twoCellAnchor>
    <xdr:from>
      <xdr:col>10</xdr:col>
      <xdr:colOff>334590</xdr:colOff>
      <xdr:row>23</xdr:row>
      <xdr:rowOff>147775</xdr:rowOff>
    </xdr:from>
    <xdr:to>
      <xdr:col>12</xdr:col>
      <xdr:colOff>256145</xdr:colOff>
      <xdr:row>25</xdr:row>
      <xdr:rowOff>45721</xdr:rowOff>
    </xdr:to>
    <xdr:sp macro="" textlink="Processing!G22">
      <xdr:nvSpPr>
        <xdr:cNvPr id="74" name="TextBox 73">
          <a:extLst>
            <a:ext uri="{FF2B5EF4-FFF2-40B4-BE49-F238E27FC236}">
              <a16:creationId xmlns:a16="http://schemas.microsoft.com/office/drawing/2014/main" id="{916AFE5C-C46A-47DA-B297-ABCBA82A6375}"/>
            </a:ext>
          </a:extLst>
        </xdr:cNvPr>
        <xdr:cNvSpPr txBox="1"/>
      </xdr:nvSpPr>
      <xdr:spPr>
        <a:xfrm>
          <a:off x="6430590" y="4354015"/>
          <a:ext cx="1140755"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F52BC9F2-5D2F-4679-B14E-926C0961D32E}" type="TxLink">
            <a:rPr lang="en-US" sz="1200" b="0" i="0" u="none" strike="noStrike">
              <a:solidFill>
                <a:schemeClr val="tx2">
                  <a:lumMod val="25000"/>
                  <a:lumOff val="75000"/>
                </a:schemeClr>
              </a:solidFill>
              <a:latin typeface="Aptos Narrow"/>
              <a:ea typeface="+mn-ea"/>
              <a:cs typeface="+mn-cs"/>
            </a:rPr>
            <a:pPr algn="r"/>
            <a:t> $93,339 </a:t>
          </a:fld>
          <a:endParaRPr lang="ru-RU" sz="1200" b="0" i="0" u="none" strike="noStrike">
            <a:solidFill>
              <a:schemeClr val="tx2">
                <a:lumMod val="25000"/>
                <a:lumOff val="75000"/>
              </a:schemeClr>
            </a:solidFill>
            <a:latin typeface="Aptos Narrow"/>
            <a:ea typeface="+mn-ea"/>
            <a:cs typeface="+mn-cs"/>
          </a:endParaRPr>
        </a:p>
      </xdr:txBody>
    </xdr:sp>
    <xdr:clientData/>
  </xdr:twoCellAnchor>
  <xdr:twoCellAnchor>
    <xdr:from>
      <xdr:col>8</xdr:col>
      <xdr:colOff>320040</xdr:colOff>
      <xdr:row>31</xdr:row>
      <xdr:rowOff>7620</xdr:rowOff>
    </xdr:from>
    <xdr:to>
      <xdr:col>12</xdr:col>
      <xdr:colOff>320040</xdr:colOff>
      <xdr:row>37</xdr:row>
      <xdr:rowOff>144780</xdr:rowOff>
    </xdr:to>
    <xdr:graphicFrame macro="">
      <xdr:nvGraphicFramePr>
        <xdr:cNvPr id="75" name="Chart 74">
          <a:extLst>
            <a:ext uri="{FF2B5EF4-FFF2-40B4-BE49-F238E27FC236}">
              <a16:creationId xmlns:a16="http://schemas.microsoft.com/office/drawing/2014/main" id="{9347FB60-BD56-41CA-83AA-7A0A3C658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213761</xdr:colOff>
      <xdr:row>23</xdr:row>
      <xdr:rowOff>156210</xdr:rowOff>
    </xdr:from>
    <xdr:to>
      <xdr:col>17</xdr:col>
      <xdr:colOff>125369</xdr:colOff>
      <xdr:row>38</xdr:row>
      <xdr:rowOff>156210</xdr:rowOff>
    </xdr:to>
    <xdr:graphicFrame macro="">
      <xdr:nvGraphicFramePr>
        <xdr:cNvPr id="49" name="Chart 48">
          <a:extLst>
            <a:ext uri="{FF2B5EF4-FFF2-40B4-BE49-F238E27FC236}">
              <a16:creationId xmlns:a16="http://schemas.microsoft.com/office/drawing/2014/main" id="{43D57C50-7B2C-4B94-986B-A8DE510E7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521837</xdr:colOff>
      <xdr:row>29</xdr:row>
      <xdr:rowOff>72257</xdr:rowOff>
    </xdr:from>
    <xdr:to>
      <xdr:col>15</xdr:col>
      <xdr:colOff>560204</xdr:colOff>
      <xdr:row>32</xdr:row>
      <xdr:rowOff>171584</xdr:rowOff>
    </xdr:to>
    <xdr:sp macro="" textlink="">
      <xdr:nvSpPr>
        <xdr:cNvPr id="77" name="Oval 76">
          <a:extLst>
            <a:ext uri="{FF2B5EF4-FFF2-40B4-BE49-F238E27FC236}">
              <a16:creationId xmlns:a16="http://schemas.microsoft.com/office/drawing/2014/main" id="{EDFED254-D611-437D-A3BE-3EC12EB5D108}"/>
            </a:ext>
          </a:extLst>
        </xdr:cNvPr>
        <xdr:cNvSpPr/>
      </xdr:nvSpPr>
      <xdr:spPr>
        <a:xfrm>
          <a:off x="9056237" y="5375777"/>
          <a:ext cx="647967" cy="647967"/>
        </a:xfrm>
        <a:prstGeom prst="ellipse">
          <a:avLst/>
        </a:prstGeom>
        <a:solidFill>
          <a:srgbClr val="CAD4FA">
            <a:alpha val="20000"/>
          </a:srgbClr>
        </a:solidFill>
        <a:ln w="12700">
          <a:solidFill>
            <a:schemeClr val="tx2">
              <a:lumMod val="25000"/>
              <a:lumOff val="75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497468</xdr:colOff>
      <xdr:row>29</xdr:row>
      <xdr:rowOff>160342</xdr:rowOff>
    </xdr:from>
    <xdr:to>
      <xdr:col>15</xdr:col>
      <xdr:colOff>596187</xdr:colOff>
      <xdr:row>32</xdr:row>
      <xdr:rowOff>78874</xdr:rowOff>
    </xdr:to>
    <xdr:sp macro="" textlink="$C$76">
      <xdr:nvSpPr>
        <xdr:cNvPr id="78" name="TextBox 77">
          <a:extLst>
            <a:ext uri="{FF2B5EF4-FFF2-40B4-BE49-F238E27FC236}">
              <a16:creationId xmlns:a16="http://schemas.microsoft.com/office/drawing/2014/main" id="{FFD6589C-31B5-46F7-9430-70055F53CCA2}"/>
            </a:ext>
          </a:extLst>
        </xdr:cNvPr>
        <xdr:cNvSpPr txBox="1"/>
      </xdr:nvSpPr>
      <xdr:spPr>
        <a:xfrm>
          <a:off x="9031868" y="5463862"/>
          <a:ext cx="708319" cy="467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8FB4DD-DD21-4151-8788-E44F4C051638}" type="TxLink">
            <a:rPr lang="en-US" sz="1800" b="0" i="0" u="none" strike="noStrike">
              <a:solidFill>
                <a:schemeClr val="bg1"/>
              </a:solidFill>
              <a:latin typeface="Aptos Narrow"/>
            </a:rPr>
            <a:pPr algn="ctr"/>
            <a:t> </a:t>
          </a:fld>
          <a:endParaRPr lang="ru-RU" sz="6000" b="0">
            <a:solidFill>
              <a:schemeClr val="bg1"/>
            </a:solidFill>
          </a:endParaRPr>
        </a:p>
      </xdr:txBody>
    </xdr:sp>
    <xdr:clientData/>
  </xdr:twoCellAnchor>
  <xdr:twoCellAnchor>
    <xdr:from>
      <xdr:col>14</xdr:col>
      <xdr:colOff>392614</xdr:colOff>
      <xdr:row>25</xdr:row>
      <xdr:rowOff>63955</xdr:rowOff>
    </xdr:from>
    <xdr:to>
      <xdr:col>15</xdr:col>
      <xdr:colOff>404806</xdr:colOff>
      <xdr:row>29</xdr:row>
      <xdr:rowOff>127963</xdr:rowOff>
    </xdr:to>
    <xdr:sp macro="" textlink="$D$76">
      <xdr:nvSpPr>
        <xdr:cNvPr id="79" name="TextBox 78">
          <a:extLst>
            <a:ext uri="{FF2B5EF4-FFF2-40B4-BE49-F238E27FC236}">
              <a16:creationId xmlns:a16="http://schemas.microsoft.com/office/drawing/2014/main" id="{328D8401-B828-410F-9D4A-859EF8587B6A}"/>
            </a:ext>
          </a:extLst>
        </xdr:cNvPr>
        <xdr:cNvSpPr txBox="1"/>
      </xdr:nvSpPr>
      <xdr:spPr>
        <a:xfrm>
          <a:off x="8927014" y="4635955"/>
          <a:ext cx="621792" cy="795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1AC67DD-5614-4ED2-B1AD-9682E26BEFA2}" type="TxLink">
            <a:rPr lang="en-US" sz="800" b="0" i="0" u="none" strike="noStrike">
              <a:solidFill>
                <a:schemeClr val="tx2">
                  <a:lumMod val="25000"/>
                  <a:lumOff val="75000"/>
                </a:schemeClr>
              </a:solidFill>
              <a:latin typeface="Aptos Narrow"/>
            </a:rPr>
            <a:pPr algn="l"/>
            <a:t> </a:t>
          </a:fld>
          <a:endParaRPr lang="ru-RU" sz="800" b="0">
            <a:solidFill>
              <a:schemeClr val="tx2">
                <a:lumMod val="25000"/>
                <a:lumOff val="75000"/>
              </a:schemeClr>
            </a:solidFill>
          </a:endParaRPr>
        </a:p>
      </xdr:txBody>
    </xdr:sp>
    <xdr:clientData/>
  </xdr:twoCellAnchor>
  <xdr:twoCellAnchor>
    <xdr:from>
      <xdr:col>13</xdr:col>
      <xdr:colOff>72768</xdr:colOff>
      <xdr:row>24</xdr:row>
      <xdr:rowOff>41095</xdr:rowOff>
    </xdr:from>
    <xdr:to>
      <xdr:col>15</xdr:col>
      <xdr:colOff>148784</xdr:colOff>
      <xdr:row>25</xdr:row>
      <xdr:rowOff>121921</xdr:rowOff>
    </xdr:to>
    <xdr:sp macro="" textlink="Processing!A42">
      <xdr:nvSpPr>
        <xdr:cNvPr id="80" name="TextBox 79">
          <a:extLst>
            <a:ext uri="{FF2B5EF4-FFF2-40B4-BE49-F238E27FC236}">
              <a16:creationId xmlns:a16="http://schemas.microsoft.com/office/drawing/2014/main" id="{F0E78F84-7493-4A8A-A88F-054E138904C5}"/>
            </a:ext>
          </a:extLst>
        </xdr:cNvPr>
        <xdr:cNvSpPr txBox="1"/>
      </xdr:nvSpPr>
      <xdr:spPr>
        <a:xfrm>
          <a:off x="7997568" y="4430215"/>
          <a:ext cx="1295216"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3371314-F5AC-4F7E-8AF3-F5F2F04D47EE}" type="TxLink">
            <a:rPr lang="en-US" sz="1400" b="0" i="0" u="none" strike="noStrike">
              <a:solidFill>
                <a:schemeClr val="tx2">
                  <a:lumMod val="25000"/>
                  <a:lumOff val="75000"/>
                </a:schemeClr>
              </a:solidFill>
              <a:latin typeface="Aptos Narrow"/>
              <a:ea typeface="+mn-ea"/>
              <a:cs typeface="+mn-cs"/>
            </a:rPr>
            <a:pPr marL="0" indent="0" algn="ctr"/>
            <a:t>Financial Goals</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15</xdr:col>
      <xdr:colOff>198120</xdr:colOff>
      <xdr:row>24</xdr:row>
      <xdr:rowOff>41095</xdr:rowOff>
    </xdr:from>
    <xdr:to>
      <xdr:col>17</xdr:col>
      <xdr:colOff>318638</xdr:colOff>
      <xdr:row>25</xdr:row>
      <xdr:rowOff>121921</xdr:rowOff>
    </xdr:to>
    <xdr:sp macro="" textlink="Processing!A43">
      <xdr:nvSpPr>
        <xdr:cNvPr id="81" name="TextBox 80">
          <a:extLst>
            <a:ext uri="{FF2B5EF4-FFF2-40B4-BE49-F238E27FC236}">
              <a16:creationId xmlns:a16="http://schemas.microsoft.com/office/drawing/2014/main" id="{2186D288-C4E4-44D1-BA2E-FC43FE4829F5}"/>
            </a:ext>
          </a:extLst>
        </xdr:cNvPr>
        <xdr:cNvSpPr txBox="1"/>
      </xdr:nvSpPr>
      <xdr:spPr>
        <a:xfrm>
          <a:off x="9342120" y="4430215"/>
          <a:ext cx="1339718"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6CB7261-AE96-41A1-AE57-EDB81EA84DBC}" type="TxLink">
            <a:rPr lang="en-US" sz="1600" b="0" i="0" u="none" strike="noStrike">
              <a:solidFill>
                <a:schemeClr val="tx2">
                  <a:lumMod val="25000"/>
                  <a:lumOff val="75000"/>
                </a:schemeClr>
              </a:solidFill>
              <a:latin typeface="Aptos Narrow"/>
              <a:ea typeface="+mn-ea"/>
              <a:cs typeface="+mn-cs"/>
            </a:rPr>
            <a:pPr marL="0" indent="0" algn="r"/>
            <a:t> $2,30,000 </a:t>
          </a:fld>
          <a:endParaRPr lang="ru-RU" sz="1600" b="0" i="0" u="none" strike="noStrike">
            <a:solidFill>
              <a:schemeClr val="tx2">
                <a:lumMod val="25000"/>
                <a:lumOff val="75000"/>
              </a:schemeClr>
            </a:solidFill>
            <a:latin typeface="Aptos Narrow"/>
            <a:ea typeface="+mn-ea"/>
            <a:cs typeface="+mn-cs"/>
          </a:endParaRPr>
        </a:p>
      </xdr:txBody>
    </xdr:sp>
    <xdr:clientData/>
  </xdr:twoCellAnchor>
  <xdr:twoCellAnchor>
    <xdr:from>
      <xdr:col>8</xdr:col>
      <xdr:colOff>377374</xdr:colOff>
      <xdr:row>31</xdr:row>
      <xdr:rowOff>102055</xdr:rowOff>
    </xdr:from>
    <xdr:to>
      <xdr:col>9</xdr:col>
      <xdr:colOff>533400</xdr:colOff>
      <xdr:row>33</xdr:row>
      <xdr:rowOff>1</xdr:rowOff>
    </xdr:to>
    <xdr:sp macro="" textlink="Processing!M17">
      <xdr:nvSpPr>
        <xdr:cNvPr id="82" name="TextBox 81">
          <a:extLst>
            <a:ext uri="{FF2B5EF4-FFF2-40B4-BE49-F238E27FC236}">
              <a16:creationId xmlns:a16="http://schemas.microsoft.com/office/drawing/2014/main" id="{2AF02C3A-02E2-4795-9680-001788DBED15}"/>
            </a:ext>
          </a:extLst>
        </xdr:cNvPr>
        <xdr:cNvSpPr txBox="1"/>
      </xdr:nvSpPr>
      <xdr:spPr>
        <a:xfrm>
          <a:off x="5254174" y="5771335"/>
          <a:ext cx="765626"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9DE16E1-A5BD-42B7-9EEA-1083ADBBF055}" type="TxLink">
            <a:rPr lang="en-US" sz="1200" b="0" i="0" u="none" strike="noStrike">
              <a:solidFill>
                <a:schemeClr val="tx2">
                  <a:lumMod val="25000"/>
                  <a:lumOff val="75000"/>
                </a:schemeClr>
              </a:solidFill>
              <a:latin typeface="Aptos Narrow"/>
              <a:ea typeface="+mn-ea"/>
              <a:cs typeface="+mn-cs"/>
            </a:rPr>
            <a:pPr marL="0" indent="0" algn="l"/>
            <a:t>Debts</a:t>
          </a:fld>
          <a:endParaRPr lang="ru-RU" sz="1200" b="0" i="0" u="none" strike="noStrike">
            <a:solidFill>
              <a:schemeClr val="tx2">
                <a:lumMod val="25000"/>
                <a:lumOff val="75000"/>
              </a:schemeClr>
            </a:solidFill>
            <a:latin typeface="Aptos Narrow"/>
            <a:ea typeface="+mn-ea"/>
            <a:cs typeface="+mn-cs"/>
          </a:endParaRPr>
        </a:p>
      </xdr:txBody>
    </xdr:sp>
    <xdr:clientData/>
  </xdr:twoCellAnchor>
  <xdr:twoCellAnchor>
    <xdr:from>
      <xdr:col>18</xdr:col>
      <xdr:colOff>243840</xdr:colOff>
      <xdr:row>25</xdr:row>
      <xdr:rowOff>8131</xdr:rowOff>
    </xdr:from>
    <xdr:to>
      <xdr:col>18</xdr:col>
      <xdr:colOff>584185</xdr:colOff>
      <xdr:row>26</xdr:row>
      <xdr:rowOff>165596</xdr:rowOff>
    </xdr:to>
    <xdr:sp macro="" textlink="">
      <xdr:nvSpPr>
        <xdr:cNvPr id="83" name="Oval 82">
          <a:extLst>
            <a:ext uri="{FF2B5EF4-FFF2-40B4-BE49-F238E27FC236}">
              <a16:creationId xmlns:a16="http://schemas.microsoft.com/office/drawing/2014/main" id="{96BB238E-49E9-4B8D-AFC9-8F0BDBE9BF8A}"/>
            </a:ext>
          </a:extLst>
        </xdr:cNvPr>
        <xdr:cNvSpPr/>
      </xdr:nvSpPr>
      <xdr:spPr>
        <a:xfrm>
          <a:off x="11216640" y="4580131"/>
          <a:ext cx="340345" cy="340345"/>
        </a:xfrm>
        <a:prstGeom prst="ellipse">
          <a:avLst/>
        </a:prstGeom>
        <a:gradFill>
          <a:gsLst>
            <a:gs pos="0">
              <a:srgbClr val="0070B1"/>
            </a:gs>
            <a:gs pos="100000">
              <a:srgbClr val="00B7D2"/>
            </a:gs>
          </a:gsLst>
          <a:lin ang="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243840</xdr:colOff>
      <xdr:row>27</xdr:row>
      <xdr:rowOff>92462</xdr:rowOff>
    </xdr:from>
    <xdr:to>
      <xdr:col>18</xdr:col>
      <xdr:colOff>584185</xdr:colOff>
      <xdr:row>29</xdr:row>
      <xdr:rowOff>67047</xdr:rowOff>
    </xdr:to>
    <xdr:sp macro="" textlink="">
      <xdr:nvSpPr>
        <xdr:cNvPr id="84" name="Oval 83">
          <a:extLst>
            <a:ext uri="{FF2B5EF4-FFF2-40B4-BE49-F238E27FC236}">
              <a16:creationId xmlns:a16="http://schemas.microsoft.com/office/drawing/2014/main" id="{2CFB9A42-A752-4721-88AC-6AAB25BEE931}"/>
            </a:ext>
          </a:extLst>
        </xdr:cNvPr>
        <xdr:cNvSpPr/>
      </xdr:nvSpPr>
      <xdr:spPr>
        <a:xfrm>
          <a:off x="11216640" y="5030222"/>
          <a:ext cx="340345" cy="340345"/>
        </a:xfrm>
        <a:prstGeom prst="ellipse">
          <a:avLst/>
        </a:prstGeom>
        <a:gradFill>
          <a:gsLst>
            <a:gs pos="0">
              <a:srgbClr val="8701D9"/>
            </a:gs>
            <a:gs pos="100000">
              <a:srgbClr val="AD27FE"/>
            </a:gs>
          </a:gsLst>
          <a:path path="circle">
            <a:fillToRect t="100000" r="100000"/>
          </a:path>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243840</xdr:colOff>
      <xdr:row>29</xdr:row>
      <xdr:rowOff>176793</xdr:rowOff>
    </xdr:from>
    <xdr:to>
      <xdr:col>18</xdr:col>
      <xdr:colOff>584185</xdr:colOff>
      <xdr:row>31</xdr:row>
      <xdr:rowOff>151378</xdr:rowOff>
    </xdr:to>
    <xdr:sp macro="" textlink="">
      <xdr:nvSpPr>
        <xdr:cNvPr id="85" name="Oval 84">
          <a:extLst>
            <a:ext uri="{FF2B5EF4-FFF2-40B4-BE49-F238E27FC236}">
              <a16:creationId xmlns:a16="http://schemas.microsoft.com/office/drawing/2014/main" id="{43E70E18-049E-4CA9-872B-B8CEFF8B851D}"/>
            </a:ext>
          </a:extLst>
        </xdr:cNvPr>
        <xdr:cNvSpPr/>
      </xdr:nvSpPr>
      <xdr:spPr>
        <a:xfrm>
          <a:off x="11216640" y="5480313"/>
          <a:ext cx="340345" cy="340345"/>
        </a:xfrm>
        <a:prstGeom prst="ellipse">
          <a:avLst/>
        </a:prstGeom>
        <a:gradFill>
          <a:gsLst>
            <a:gs pos="0">
              <a:srgbClr val="476BEE"/>
            </a:gs>
            <a:gs pos="100000">
              <a:srgbClr val="3A5CE2"/>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243840</xdr:colOff>
      <xdr:row>32</xdr:row>
      <xdr:rowOff>78244</xdr:rowOff>
    </xdr:from>
    <xdr:to>
      <xdr:col>18</xdr:col>
      <xdr:colOff>584185</xdr:colOff>
      <xdr:row>34</xdr:row>
      <xdr:rowOff>52829</xdr:rowOff>
    </xdr:to>
    <xdr:sp macro="" textlink="">
      <xdr:nvSpPr>
        <xdr:cNvPr id="86" name="Oval 85">
          <a:extLst>
            <a:ext uri="{FF2B5EF4-FFF2-40B4-BE49-F238E27FC236}">
              <a16:creationId xmlns:a16="http://schemas.microsoft.com/office/drawing/2014/main" id="{3DBDCB0A-622D-497C-A8CF-FCBA98AAF732}"/>
            </a:ext>
          </a:extLst>
        </xdr:cNvPr>
        <xdr:cNvSpPr/>
      </xdr:nvSpPr>
      <xdr:spPr>
        <a:xfrm>
          <a:off x="11216640" y="5930404"/>
          <a:ext cx="340345" cy="340345"/>
        </a:xfrm>
        <a:prstGeom prst="ellipse">
          <a:avLst/>
        </a:prstGeom>
        <a:gradFill>
          <a:gsLst>
            <a:gs pos="0">
              <a:srgbClr val="8D76FC"/>
            </a:gs>
            <a:gs pos="100000">
              <a:srgbClr val="3647E3"/>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243840</xdr:colOff>
      <xdr:row>34</xdr:row>
      <xdr:rowOff>162575</xdr:rowOff>
    </xdr:from>
    <xdr:to>
      <xdr:col>18</xdr:col>
      <xdr:colOff>584185</xdr:colOff>
      <xdr:row>36</xdr:row>
      <xdr:rowOff>137160</xdr:rowOff>
    </xdr:to>
    <xdr:sp macro="" textlink="">
      <xdr:nvSpPr>
        <xdr:cNvPr id="87" name="Oval 86">
          <a:extLst>
            <a:ext uri="{FF2B5EF4-FFF2-40B4-BE49-F238E27FC236}">
              <a16:creationId xmlns:a16="http://schemas.microsoft.com/office/drawing/2014/main" id="{479EE0B6-6F36-4D27-8309-9E59823D753A}"/>
            </a:ext>
          </a:extLst>
        </xdr:cNvPr>
        <xdr:cNvSpPr/>
      </xdr:nvSpPr>
      <xdr:spPr>
        <a:xfrm>
          <a:off x="11216640" y="6380495"/>
          <a:ext cx="340345" cy="340345"/>
        </a:xfrm>
        <a:prstGeom prst="ellipse">
          <a:avLst/>
        </a:prstGeom>
        <a:gradFill>
          <a:gsLst>
            <a:gs pos="0">
              <a:srgbClr val="34349E"/>
            </a:gs>
            <a:gs pos="100000">
              <a:srgbClr val="212469"/>
            </a:gs>
          </a:gsLst>
          <a:lin ang="5400000" scaled="1"/>
        </a:gradFill>
        <a:ln w="9525">
          <a:solidFill>
            <a:srgbClr val="595EFA"/>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243840</xdr:colOff>
      <xdr:row>22</xdr:row>
      <xdr:rowOff>106680</xdr:rowOff>
    </xdr:from>
    <xdr:to>
      <xdr:col>18</xdr:col>
      <xdr:colOff>584185</xdr:colOff>
      <xdr:row>24</xdr:row>
      <xdr:rowOff>81265</xdr:rowOff>
    </xdr:to>
    <xdr:sp macro="" textlink="">
      <xdr:nvSpPr>
        <xdr:cNvPr id="88" name="Oval 87">
          <a:extLst>
            <a:ext uri="{FF2B5EF4-FFF2-40B4-BE49-F238E27FC236}">
              <a16:creationId xmlns:a16="http://schemas.microsoft.com/office/drawing/2014/main" id="{DA162E1F-D0DE-4661-9708-81F9CEC09C68}"/>
            </a:ext>
          </a:extLst>
        </xdr:cNvPr>
        <xdr:cNvSpPr/>
      </xdr:nvSpPr>
      <xdr:spPr>
        <a:xfrm>
          <a:off x="11216640" y="4130040"/>
          <a:ext cx="340345" cy="340345"/>
        </a:xfrm>
        <a:prstGeom prst="ellipse">
          <a:avLst/>
        </a:prstGeom>
        <a:gradFill>
          <a:gsLst>
            <a:gs pos="0">
              <a:srgbClr val="FF00FF"/>
            </a:gs>
            <a:gs pos="89000">
              <a:srgbClr val="9933FF"/>
            </a:gs>
          </a:gsLst>
          <a:lin ang="540000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327341</xdr:colOff>
      <xdr:row>25</xdr:row>
      <xdr:rowOff>102445</xdr:rowOff>
    </xdr:from>
    <xdr:to>
      <xdr:col>18</xdr:col>
      <xdr:colOff>497514</xdr:colOff>
      <xdr:row>26</xdr:row>
      <xdr:rowOff>89737</xdr:rowOff>
    </xdr:to>
    <xdr:sp macro="" textlink="">
      <xdr:nvSpPr>
        <xdr:cNvPr id="89" name="Freeform: Shape 88">
          <a:extLst>
            <a:ext uri="{FF2B5EF4-FFF2-40B4-BE49-F238E27FC236}">
              <a16:creationId xmlns:a16="http://schemas.microsoft.com/office/drawing/2014/main" id="{B4D8C1EA-718D-4F1C-B053-C1C602CC7648}"/>
            </a:ext>
          </a:extLst>
        </xdr:cNvPr>
        <xdr:cNvSpPr/>
      </xdr:nvSpPr>
      <xdr:spPr>
        <a:xfrm>
          <a:off x="11300141" y="4674445"/>
          <a:ext cx="170173" cy="170172"/>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18</xdr:col>
      <xdr:colOff>335812</xdr:colOff>
      <xdr:row>22</xdr:row>
      <xdr:rowOff>167721</xdr:rowOff>
    </xdr:from>
    <xdr:to>
      <xdr:col>18</xdr:col>
      <xdr:colOff>504283</xdr:colOff>
      <xdr:row>24</xdr:row>
      <xdr:rowOff>6168</xdr:rowOff>
    </xdr:to>
    <xdr:sp macro="" textlink="">
      <xdr:nvSpPr>
        <xdr:cNvPr id="90" name="Freeform: Shape 89">
          <a:extLst>
            <a:ext uri="{FF2B5EF4-FFF2-40B4-BE49-F238E27FC236}">
              <a16:creationId xmlns:a16="http://schemas.microsoft.com/office/drawing/2014/main" id="{C47BB62B-F6D8-438D-90F6-A040BF78113C}"/>
            </a:ext>
          </a:extLst>
        </xdr:cNvPr>
        <xdr:cNvSpPr/>
      </xdr:nvSpPr>
      <xdr:spPr>
        <a:xfrm>
          <a:off x="11308612" y="4191081"/>
          <a:ext cx="168471" cy="204207"/>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18</xdr:col>
      <xdr:colOff>334961</xdr:colOff>
      <xdr:row>27</xdr:row>
      <xdr:rowOff>170774</xdr:rowOff>
    </xdr:from>
    <xdr:to>
      <xdr:col>18</xdr:col>
      <xdr:colOff>505134</xdr:colOff>
      <xdr:row>28</xdr:row>
      <xdr:rowOff>158066</xdr:rowOff>
    </xdr:to>
    <xdr:sp macro="" textlink="">
      <xdr:nvSpPr>
        <xdr:cNvPr id="91" name="Freeform: Shape 90">
          <a:extLst>
            <a:ext uri="{FF2B5EF4-FFF2-40B4-BE49-F238E27FC236}">
              <a16:creationId xmlns:a16="http://schemas.microsoft.com/office/drawing/2014/main" id="{4A77651F-3025-487C-BA5E-298C63B146B7}"/>
            </a:ext>
          </a:extLst>
        </xdr:cNvPr>
        <xdr:cNvSpPr/>
      </xdr:nvSpPr>
      <xdr:spPr>
        <a:xfrm>
          <a:off x="11307761" y="5108534"/>
          <a:ext cx="170173" cy="170172"/>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18</xdr:col>
      <xdr:colOff>314152</xdr:colOff>
      <xdr:row>30</xdr:row>
      <xdr:rowOff>79083</xdr:rowOff>
    </xdr:from>
    <xdr:to>
      <xdr:col>18</xdr:col>
      <xdr:colOff>510701</xdr:colOff>
      <xdr:row>31</xdr:row>
      <xdr:rowOff>94195</xdr:rowOff>
    </xdr:to>
    <xdr:sp macro="" textlink="">
      <xdr:nvSpPr>
        <xdr:cNvPr id="92" name="Freeform: Shape 91">
          <a:extLst>
            <a:ext uri="{FF2B5EF4-FFF2-40B4-BE49-F238E27FC236}">
              <a16:creationId xmlns:a16="http://schemas.microsoft.com/office/drawing/2014/main" id="{18FCD9BA-4860-40AA-8F5D-ADC1CE5404D7}"/>
            </a:ext>
          </a:extLst>
        </xdr:cNvPr>
        <xdr:cNvSpPr/>
      </xdr:nvSpPr>
      <xdr:spPr>
        <a:xfrm>
          <a:off x="11286952" y="5565483"/>
          <a:ext cx="196549" cy="197992"/>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18</xdr:col>
      <xdr:colOff>328192</xdr:colOff>
      <xdr:row>32</xdr:row>
      <xdr:rowOff>152372</xdr:rowOff>
    </xdr:from>
    <xdr:to>
      <xdr:col>18</xdr:col>
      <xdr:colOff>496663</xdr:colOff>
      <xdr:row>33</xdr:row>
      <xdr:rowOff>173699</xdr:rowOff>
    </xdr:to>
    <xdr:sp macro="" textlink="">
      <xdr:nvSpPr>
        <xdr:cNvPr id="93" name="Freeform: Shape 92">
          <a:extLst>
            <a:ext uri="{FF2B5EF4-FFF2-40B4-BE49-F238E27FC236}">
              <a16:creationId xmlns:a16="http://schemas.microsoft.com/office/drawing/2014/main" id="{FBF4454A-CB7B-4E0F-AAB2-A57966037D96}"/>
            </a:ext>
          </a:extLst>
        </xdr:cNvPr>
        <xdr:cNvSpPr/>
      </xdr:nvSpPr>
      <xdr:spPr>
        <a:xfrm>
          <a:off x="11300992" y="6004532"/>
          <a:ext cx="168471" cy="204207"/>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18</xdr:col>
      <xdr:colOff>321772</xdr:colOff>
      <xdr:row>35</xdr:row>
      <xdr:rowOff>56616</xdr:rowOff>
    </xdr:from>
    <xdr:to>
      <xdr:col>18</xdr:col>
      <xdr:colOff>518321</xdr:colOff>
      <xdr:row>36</xdr:row>
      <xdr:rowOff>67339</xdr:rowOff>
    </xdr:to>
    <xdr:sp macro="" textlink="">
      <xdr:nvSpPr>
        <xdr:cNvPr id="94" name="Freeform: Shape 93">
          <a:extLst>
            <a:ext uri="{FF2B5EF4-FFF2-40B4-BE49-F238E27FC236}">
              <a16:creationId xmlns:a16="http://schemas.microsoft.com/office/drawing/2014/main" id="{C7B4E7FF-E22A-4946-BA32-A730DD60B761}"/>
            </a:ext>
          </a:extLst>
        </xdr:cNvPr>
        <xdr:cNvSpPr/>
      </xdr:nvSpPr>
      <xdr:spPr>
        <a:xfrm>
          <a:off x="11294572" y="6457416"/>
          <a:ext cx="196549" cy="193603"/>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19</xdr:col>
      <xdr:colOff>34668</xdr:colOff>
      <xdr:row>22</xdr:row>
      <xdr:rowOff>147769</xdr:rowOff>
    </xdr:from>
    <xdr:to>
      <xdr:col>20</xdr:col>
      <xdr:colOff>447672</xdr:colOff>
      <xdr:row>24</xdr:row>
      <xdr:rowOff>40175</xdr:rowOff>
    </xdr:to>
    <xdr:sp macro="" textlink="$A$53">
      <xdr:nvSpPr>
        <xdr:cNvPr id="95" name="TextBox 94">
          <a:extLst>
            <a:ext uri="{FF2B5EF4-FFF2-40B4-BE49-F238E27FC236}">
              <a16:creationId xmlns:a16="http://schemas.microsoft.com/office/drawing/2014/main" id="{D08302D4-8412-43A2-831F-4C9CAE169315}"/>
            </a:ext>
          </a:extLst>
        </xdr:cNvPr>
        <xdr:cNvSpPr txBox="1"/>
      </xdr:nvSpPr>
      <xdr:spPr>
        <a:xfrm>
          <a:off x="11617068" y="417112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1732DB7-45E1-47AD-8A64-12C1477C1F51}" type="TxLink">
            <a:rPr lang="en-US" sz="1400" b="0" i="0" u="none" strike="noStrike">
              <a:solidFill>
                <a:schemeClr val="tx2">
                  <a:lumMod val="25000"/>
                  <a:lumOff val="75000"/>
                </a:schemeClr>
              </a:solidFill>
              <a:latin typeface="Aptos Narrow"/>
            </a:rPr>
            <a:pPr algn="l"/>
            <a:t> </a:t>
          </a:fld>
          <a:endParaRPr lang="ru-RU" sz="2000">
            <a:solidFill>
              <a:schemeClr val="tx2">
                <a:lumMod val="25000"/>
                <a:lumOff val="75000"/>
              </a:schemeClr>
            </a:solidFill>
          </a:endParaRPr>
        </a:p>
      </xdr:txBody>
    </xdr:sp>
    <xdr:clientData/>
  </xdr:twoCellAnchor>
  <xdr:twoCellAnchor>
    <xdr:from>
      <xdr:col>19</xdr:col>
      <xdr:colOff>34668</xdr:colOff>
      <xdr:row>25</xdr:row>
      <xdr:rowOff>48666</xdr:rowOff>
    </xdr:from>
    <xdr:to>
      <xdr:col>20</xdr:col>
      <xdr:colOff>447672</xdr:colOff>
      <xdr:row>26</xdr:row>
      <xdr:rowOff>123952</xdr:rowOff>
    </xdr:to>
    <xdr:sp macro="" textlink="$A$54">
      <xdr:nvSpPr>
        <xdr:cNvPr id="96" name="TextBox 95">
          <a:extLst>
            <a:ext uri="{FF2B5EF4-FFF2-40B4-BE49-F238E27FC236}">
              <a16:creationId xmlns:a16="http://schemas.microsoft.com/office/drawing/2014/main" id="{843B9816-105E-4107-B62E-E22EEF7565F5}"/>
            </a:ext>
          </a:extLst>
        </xdr:cNvPr>
        <xdr:cNvSpPr txBox="1"/>
      </xdr:nvSpPr>
      <xdr:spPr>
        <a:xfrm>
          <a:off x="11617068" y="462066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4132016-B00B-4926-87EE-A0F664231BBC}" type="TxLink">
            <a:rPr lang="en-US" sz="1400" b="0" i="0" u="none" strike="noStrike">
              <a:solidFill>
                <a:schemeClr val="tx2">
                  <a:lumMod val="25000"/>
                  <a:lumOff val="75000"/>
                </a:schemeClr>
              </a:solidFill>
              <a:latin typeface="Aptos Narrow"/>
            </a:rPr>
            <a:pPr algn="l"/>
            <a:t> </a:t>
          </a:fld>
          <a:endParaRPr lang="ru-RU" sz="1600">
            <a:solidFill>
              <a:schemeClr val="tx2">
                <a:lumMod val="25000"/>
                <a:lumOff val="75000"/>
              </a:schemeClr>
            </a:solidFill>
          </a:endParaRPr>
        </a:p>
      </xdr:txBody>
    </xdr:sp>
    <xdr:clientData/>
  </xdr:twoCellAnchor>
  <xdr:twoCellAnchor>
    <xdr:from>
      <xdr:col>19</xdr:col>
      <xdr:colOff>34668</xdr:colOff>
      <xdr:row>27</xdr:row>
      <xdr:rowOff>132443</xdr:rowOff>
    </xdr:from>
    <xdr:to>
      <xdr:col>20</xdr:col>
      <xdr:colOff>447672</xdr:colOff>
      <xdr:row>29</xdr:row>
      <xdr:rowOff>24849</xdr:rowOff>
    </xdr:to>
    <xdr:sp macro="" textlink="$A$55">
      <xdr:nvSpPr>
        <xdr:cNvPr id="97" name="TextBox 96">
          <a:extLst>
            <a:ext uri="{FF2B5EF4-FFF2-40B4-BE49-F238E27FC236}">
              <a16:creationId xmlns:a16="http://schemas.microsoft.com/office/drawing/2014/main" id="{F5E1A5D1-7C69-4D1D-81DE-A1C27FF30122}"/>
            </a:ext>
          </a:extLst>
        </xdr:cNvPr>
        <xdr:cNvSpPr txBox="1"/>
      </xdr:nvSpPr>
      <xdr:spPr>
        <a:xfrm>
          <a:off x="11617068" y="507020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800EC6F-4F9A-4655-982C-0D43CE89D16F}" type="TxLink">
            <a:rPr lang="en-US" sz="1400" b="0" i="0" u="none" strike="noStrike">
              <a:solidFill>
                <a:schemeClr val="tx2">
                  <a:lumMod val="25000"/>
                  <a:lumOff val="75000"/>
                </a:schemeClr>
              </a:solidFill>
              <a:latin typeface="Aptos Narrow"/>
            </a:rPr>
            <a:pPr algn="l"/>
            <a:t> </a:t>
          </a:fld>
          <a:endParaRPr lang="ru-RU" sz="2000">
            <a:solidFill>
              <a:schemeClr val="tx2">
                <a:lumMod val="25000"/>
                <a:lumOff val="75000"/>
              </a:schemeClr>
            </a:solidFill>
          </a:endParaRPr>
        </a:p>
      </xdr:txBody>
    </xdr:sp>
    <xdr:clientData/>
  </xdr:twoCellAnchor>
  <xdr:twoCellAnchor>
    <xdr:from>
      <xdr:col>19</xdr:col>
      <xdr:colOff>34668</xdr:colOff>
      <xdr:row>30</xdr:row>
      <xdr:rowOff>33340</xdr:rowOff>
    </xdr:from>
    <xdr:to>
      <xdr:col>20</xdr:col>
      <xdr:colOff>447672</xdr:colOff>
      <xdr:row>31</xdr:row>
      <xdr:rowOff>108626</xdr:rowOff>
    </xdr:to>
    <xdr:sp macro="" textlink="$A$56">
      <xdr:nvSpPr>
        <xdr:cNvPr id="98" name="TextBox 97">
          <a:extLst>
            <a:ext uri="{FF2B5EF4-FFF2-40B4-BE49-F238E27FC236}">
              <a16:creationId xmlns:a16="http://schemas.microsoft.com/office/drawing/2014/main" id="{C9D9BB71-63D1-4EA6-AD02-3454820BF297}"/>
            </a:ext>
          </a:extLst>
        </xdr:cNvPr>
        <xdr:cNvSpPr txBox="1"/>
      </xdr:nvSpPr>
      <xdr:spPr>
        <a:xfrm>
          <a:off x="11617068" y="551974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8C18B09-F15C-49A8-BDC9-19B94F66EBF7}" type="TxLink">
            <a:rPr lang="en-US" sz="1400" b="0" i="0" u="none" strike="noStrike">
              <a:solidFill>
                <a:schemeClr val="tx2">
                  <a:lumMod val="25000"/>
                  <a:lumOff val="75000"/>
                </a:schemeClr>
              </a:solidFill>
              <a:latin typeface="Aptos Narrow"/>
              <a:ea typeface="+mn-ea"/>
              <a:cs typeface="+mn-cs"/>
            </a:rPr>
            <a:pPr marL="0" indent="0" algn="l"/>
            <a:t> </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19</xdr:col>
      <xdr:colOff>34668</xdr:colOff>
      <xdr:row>32</xdr:row>
      <xdr:rowOff>117117</xdr:rowOff>
    </xdr:from>
    <xdr:to>
      <xdr:col>20</xdr:col>
      <xdr:colOff>447672</xdr:colOff>
      <xdr:row>34</xdr:row>
      <xdr:rowOff>9523</xdr:rowOff>
    </xdr:to>
    <xdr:sp macro="" textlink="$A$57">
      <xdr:nvSpPr>
        <xdr:cNvPr id="99" name="TextBox 98">
          <a:extLst>
            <a:ext uri="{FF2B5EF4-FFF2-40B4-BE49-F238E27FC236}">
              <a16:creationId xmlns:a16="http://schemas.microsoft.com/office/drawing/2014/main" id="{AC8B4ADD-746C-4AE3-812A-05F1940359B7}"/>
            </a:ext>
          </a:extLst>
        </xdr:cNvPr>
        <xdr:cNvSpPr txBox="1"/>
      </xdr:nvSpPr>
      <xdr:spPr>
        <a:xfrm>
          <a:off x="11617068" y="59692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87A0513-D997-46CB-8032-21308B8C281E}" type="TxLink">
            <a:rPr lang="en-US" sz="1400" b="0" i="0" u="none" strike="noStrike">
              <a:solidFill>
                <a:schemeClr val="tx2">
                  <a:lumMod val="25000"/>
                  <a:lumOff val="75000"/>
                </a:schemeClr>
              </a:solidFill>
              <a:latin typeface="Aptos Narrow"/>
              <a:ea typeface="+mn-ea"/>
              <a:cs typeface="+mn-cs"/>
            </a:rPr>
            <a:pPr marL="0" indent="0" algn="l"/>
            <a:t> </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19</xdr:col>
      <xdr:colOff>34668</xdr:colOff>
      <xdr:row>35</xdr:row>
      <xdr:rowOff>18014</xdr:rowOff>
    </xdr:from>
    <xdr:to>
      <xdr:col>20</xdr:col>
      <xdr:colOff>381000</xdr:colOff>
      <xdr:row>36</xdr:row>
      <xdr:rowOff>98840</xdr:rowOff>
    </xdr:to>
    <xdr:sp macro="" textlink="$A$58">
      <xdr:nvSpPr>
        <xdr:cNvPr id="100" name="TextBox 99">
          <a:extLst>
            <a:ext uri="{FF2B5EF4-FFF2-40B4-BE49-F238E27FC236}">
              <a16:creationId xmlns:a16="http://schemas.microsoft.com/office/drawing/2014/main" id="{CD00360F-7AAB-4164-B54C-E72C1E5A86E2}"/>
            </a:ext>
          </a:extLst>
        </xdr:cNvPr>
        <xdr:cNvSpPr txBox="1"/>
      </xdr:nvSpPr>
      <xdr:spPr>
        <a:xfrm>
          <a:off x="11617068" y="6418814"/>
          <a:ext cx="955932"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A233473-ED89-4E46-A0C6-B28F3CA842FA}" type="TxLink">
            <a:rPr lang="en-US" sz="1400" b="0" i="0" u="none" strike="noStrike">
              <a:solidFill>
                <a:schemeClr val="tx2">
                  <a:lumMod val="25000"/>
                  <a:lumOff val="75000"/>
                </a:schemeClr>
              </a:solidFill>
              <a:latin typeface="Aptos Narrow"/>
              <a:ea typeface="+mn-ea"/>
              <a:cs typeface="+mn-cs"/>
            </a:rPr>
            <a:pPr marL="0" indent="0" algn="l"/>
            <a:t> </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263268</xdr:colOff>
      <xdr:row>22</xdr:row>
      <xdr:rowOff>147769</xdr:rowOff>
    </xdr:from>
    <xdr:to>
      <xdr:col>22</xdr:col>
      <xdr:colOff>66672</xdr:colOff>
      <xdr:row>24</xdr:row>
      <xdr:rowOff>40175</xdr:rowOff>
    </xdr:to>
    <xdr:sp macro="" textlink="$B$53">
      <xdr:nvSpPr>
        <xdr:cNvPr id="101" name="TextBox 100">
          <a:extLst>
            <a:ext uri="{FF2B5EF4-FFF2-40B4-BE49-F238E27FC236}">
              <a16:creationId xmlns:a16="http://schemas.microsoft.com/office/drawing/2014/main" id="{527A64B8-3D26-4A3A-8507-8B5D456D7EFA}"/>
            </a:ext>
          </a:extLst>
        </xdr:cNvPr>
        <xdr:cNvSpPr txBox="1"/>
      </xdr:nvSpPr>
      <xdr:spPr>
        <a:xfrm>
          <a:off x="12455268" y="417112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47465B1-4BE7-4C23-8B11-42192BF425CF}" type="TxLink">
            <a:rPr lang="en-US" sz="1400" b="0" i="0" u="none" strike="noStrike">
              <a:solidFill>
                <a:schemeClr val="tx2">
                  <a:lumMod val="25000"/>
                  <a:lumOff val="75000"/>
                </a:schemeClr>
              </a:solidFill>
              <a:latin typeface="Aptos Narrow"/>
            </a:rPr>
            <a:pPr algn="r"/>
            <a:t> </a:t>
          </a:fld>
          <a:endParaRPr lang="ru-RU" sz="2800">
            <a:solidFill>
              <a:schemeClr val="tx2">
                <a:lumMod val="25000"/>
                <a:lumOff val="75000"/>
              </a:schemeClr>
            </a:solidFill>
          </a:endParaRPr>
        </a:p>
      </xdr:txBody>
    </xdr:sp>
    <xdr:clientData/>
  </xdr:twoCellAnchor>
  <xdr:twoCellAnchor>
    <xdr:from>
      <xdr:col>20</xdr:col>
      <xdr:colOff>263268</xdr:colOff>
      <xdr:row>25</xdr:row>
      <xdr:rowOff>48666</xdr:rowOff>
    </xdr:from>
    <xdr:to>
      <xdr:col>22</xdr:col>
      <xdr:colOff>66672</xdr:colOff>
      <xdr:row>26</xdr:row>
      <xdr:rowOff>123952</xdr:rowOff>
    </xdr:to>
    <xdr:sp macro="" textlink="$B$54">
      <xdr:nvSpPr>
        <xdr:cNvPr id="102" name="TextBox 101">
          <a:extLst>
            <a:ext uri="{FF2B5EF4-FFF2-40B4-BE49-F238E27FC236}">
              <a16:creationId xmlns:a16="http://schemas.microsoft.com/office/drawing/2014/main" id="{5A69BB37-CCA8-4526-8C95-B91DA270F141}"/>
            </a:ext>
          </a:extLst>
        </xdr:cNvPr>
        <xdr:cNvSpPr txBox="1"/>
      </xdr:nvSpPr>
      <xdr:spPr>
        <a:xfrm>
          <a:off x="12455268" y="462066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3204228-334F-480A-BAD4-3079A2B6170F}" type="TxLink">
            <a:rPr lang="en-US" sz="1400" b="0" i="0" u="none" strike="noStrike">
              <a:solidFill>
                <a:schemeClr val="tx2">
                  <a:lumMod val="25000"/>
                  <a:lumOff val="75000"/>
                </a:schemeClr>
              </a:solidFill>
              <a:latin typeface="Aptos Narrow"/>
            </a:rPr>
            <a:pPr algn="r"/>
            <a:t> </a:t>
          </a:fld>
          <a:endParaRPr lang="ru-RU" sz="2000">
            <a:solidFill>
              <a:schemeClr val="tx2">
                <a:lumMod val="25000"/>
                <a:lumOff val="75000"/>
              </a:schemeClr>
            </a:solidFill>
          </a:endParaRPr>
        </a:p>
      </xdr:txBody>
    </xdr:sp>
    <xdr:clientData/>
  </xdr:twoCellAnchor>
  <xdr:twoCellAnchor>
    <xdr:from>
      <xdr:col>20</xdr:col>
      <xdr:colOff>263268</xdr:colOff>
      <xdr:row>27</xdr:row>
      <xdr:rowOff>132443</xdr:rowOff>
    </xdr:from>
    <xdr:to>
      <xdr:col>22</xdr:col>
      <xdr:colOff>66672</xdr:colOff>
      <xdr:row>29</xdr:row>
      <xdr:rowOff>24849</xdr:rowOff>
    </xdr:to>
    <xdr:sp macro="" textlink="$B$55">
      <xdr:nvSpPr>
        <xdr:cNvPr id="103" name="TextBox 102">
          <a:extLst>
            <a:ext uri="{FF2B5EF4-FFF2-40B4-BE49-F238E27FC236}">
              <a16:creationId xmlns:a16="http://schemas.microsoft.com/office/drawing/2014/main" id="{6CEA5420-FD97-4573-A689-9023B4ED70B8}"/>
            </a:ext>
          </a:extLst>
        </xdr:cNvPr>
        <xdr:cNvSpPr txBox="1"/>
      </xdr:nvSpPr>
      <xdr:spPr>
        <a:xfrm>
          <a:off x="12455268" y="507020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9644FEF-9BA8-41DF-881D-E8A1244A7CAE}" type="TxLink">
            <a:rPr lang="en-US" sz="1400" b="0" i="0" u="none" strike="noStrike">
              <a:solidFill>
                <a:schemeClr val="tx2">
                  <a:lumMod val="25000"/>
                  <a:lumOff val="75000"/>
                </a:schemeClr>
              </a:solidFill>
              <a:latin typeface="Aptos Narrow"/>
            </a:rPr>
            <a:pPr algn="r"/>
            <a:t> </a:t>
          </a:fld>
          <a:endParaRPr lang="ru-RU" sz="2800">
            <a:solidFill>
              <a:schemeClr val="tx2">
                <a:lumMod val="25000"/>
                <a:lumOff val="75000"/>
              </a:schemeClr>
            </a:solidFill>
          </a:endParaRPr>
        </a:p>
      </xdr:txBody>
    </xdr:sp>
    <xdr:clientData/>
  </xdr:twoCellAnchor>
  <xdr:twoCellAnchor>
    <xdr:from>
      <xdr:col>20</xdr:col>
      <xdr:colOff>263268</xdr:colOff>
      <xdr:row>30</xdr:row>
      <xdr:rowOff>33340</xdr:rowOff>
    </xdr:from>
    <xdr:to>
      <xdr:col>22</xdr:col>
      <xdr:colOff>66672</xdr:colOff>
      <xdr:row>31</xdr:row>
      <xdr:rowOff>108626</xdr:rowOff>
    </xdr:to>
    <xdr:sp macro="" textlink="$B$56">
      <xdr:nvSpPr>
        <xdr:cNvPr id="104" name="TextBox 103">
          <a:extLst>
            <a:ext uri="{FF2B5EF4-FFF2-40B4-BE49-F238E27FC236}">
              <a16:creationId xmlns:a16="http://schemas.microsoft.com/office/drawing/2014/main" id="{27D0D8D3-A9D2-44FC-9911-0DB702506C17}"/>
            </a:ext>
          </a:extLst>
        </xdr:cNvPr>
        <xdr:cNvSpPr txBox="1"/>
      </xdr:nvSpPr>
      <xdr:spPr>
        <a:xfrm>
          <a:off x="12455268" y="551974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8F9D2ED-7794-4CAD-A140-112658E75D64}" type="TxLink">
            <a:rPr lang="en-US" sz="14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263268</xdr:colOff>
      <xdr:row>32</xdr:row>
      <xdr:rowOff>117117</xdr:rowOff>
    </xdr:from>
    <xdr:to>
      <xdr:col>22</xdr:col>
      <xdr:colOff>66672</xdr:colOff>
      <xdr:row>34</xdr:row>
      <xdr:rowOff>9523</xdr:rowOff>
    </xdr:to>
    <xdr:sp macro="" textlink="$B$57">
      <xdr:nvSpPr>
        <xdr:cNvPr id="105" name="TextBox 104">
          <a:extLst>
            <a:ext uri="{FF2B5EF4-FFF2-40B4-BE49-F238E27FC236}">
              <a16:creationId xmlns:a16="http://schemas.microsoft.com/office/drawing/2014/main" id="{0CE85FC9-EB31-4F03-8ED9-C94C8208089E}"/>
            </a:ext>
          </a:extLst>
        </xdr:cNvPr>
        <xdr:cNvSpPr txBox="1"/>
      </xdr:nvSpPr>
      <xdr:spPr>
        <a:xfrm>
          <a:off x="12455268" y="59692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34374E5-FE8C-4C24-ABA4-7352FE20634F}" type="TxLink">
            <a:rPr lang="en-US" sz="14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329940</xdr:colOff>
      <xdr:row>35</xdr:row>
      <xdr:rowOff>18014</xdr:rowOff>
    </xdr:from>
    <xdr:to>
      <xdr:col>22</xdr:col>
      <xdr:colOff>66672</xdr:colOff>
      <xdr:row>36</xdr:row>
      <xdr:rowOff>98840</xdr:rowOff>
    </xdr:to>
    <xdr:sp macro="" textlink="$B$58">
      <xdr:nvSpPr>
        <xdr:cNvPr id="106" name="TextBox 105">
          <a:extLst>
            <a:ext uri="{FF2B5EF4-FFF2-40B4-BE49-F238E27FC236}">
              <a16:creationId xmlns:a16="http://schemas.microsoft.com/office/drawing/2014/main" id="{239F286C-0709-419E-8844-82BB193BBA77}"/>
            </a:ext>
          </a:extLst>
        </xdr:cNvPr>
        <xdr:cNvSpPr txBox="1"/>
      </xdr:nvSpPr>
      <xdr:spPr>
        <a:xfrm>
          <a:off x="12521940" y="6418814"/>
          <a:ext cx="955932"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E2DC06A-1427-4E84-A9BF-9048C86AA86A}" type="TxLink">
            <a:rPr lang="en-US" sz="14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xdr:col>
      <xdr:colOff>251460</xdr:colOff>
      <xdr:row>3</xdr:row>
      <xdr:rowOff>175260</xdr:rowOff>
    </xdr:from>
    <xdr:to>
      <xdr:col>4</xdr:col>
      <xdr:colOff>10212</xdr:colOff>
      <xdr:row>6</xdr:row>
      <xdr:rowOff>137160</xdr:rowOff>
    </xdr:to>
    <xdr:sp macro="" textlink="Processing!A14">
      <xdr:nvSpPr>
        <xdr:cNvPr id="107" name="TextBox 106">
          <a:extLst>
            <a:ext uri="{FF2B5EF4-FFF2-40B4-BE49-F238E27FC236}">
              <a16:creationId xmlns:a16="http://schemas.microsoft.com/office/drawing/2014/main" id="{A934ED97-52DA-43E7-814B-767C4B40639E}"/>
            </a:ext>
          </a:extLst>
        </xdr:cNvPr>
        <xdr:cNvSpPr txBox="1"/>
      </xdr:nvSpPr>
      <xdr:spPr>
        <a:xfrm>
          <a:off x="1470660" y="723900"/>
          <a:ext cx="977952" cy="5105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81E5B34-7D78-4E5B-816E-0F47B84086DD}" type="TxLink">
            <a:rPr lang="en-US" sz="1200" b="0" i="0" u="none" strike="noStrike">
              <a:solidFill>
                <a:schemeClr val="tx2">
                  <a:lumMod val="10000"/>
                  <a:lumOff val="90000"/>
                </a:schemeClr>
              </a:solidFill>
              <a:latin typeface="Aptos Narrow"/>
              <a:ea typeface="+mn-ea"/>
              <a:cs typeface="+mn-cs"/>
            </a:rPr>
            <a:pPr algn="l"/>
            <a:t>PERSONAL FINANCE</a:t>
          </a:fld>
          <a:endParaRPr lang="ru-RU" sz="1200" b="0" i="0" u="none" strike="noStrike">
            <a:solidFill>
              <a:schemeClr val="tx2">
                <a:lumMod val="10000"/>
                <a:lumOff val="90000"/>
              </a:schemeClr>
            </a:solidFill>
            <a:latin typeface="Aptos Narrow"/>
            <a:ea typeface="+mn-ea"/>
            <a:cs typeface="+mn-cs"/>
          </a:endParaRPr>
        </a:p>
      </xdr:txBody>
    </xdr:sp>
    <xdr:clientData/>
  </xdr:twoCellAnchor>
  <xdr:twoCellAnchor>
    <xdr:from>
      <xdr:col>2</xdr:col>
      <xdr:colOff>266700</xdr:colOff>
      <xdr:row>4</xdr:row>
      <xdr:rowOff>64770</xdr:rowOff>
    </xdr:from>
    <xdr:to>
      <xdr:col>2</xdr:col>
      <xdr:colOff>266700</xdr:colOff>
      <xdr:row>6</xdr:row>
      <xdr:rowOff>64770</xdr:rowOff>
    </xdr:to>
    <xdr:cxnSp macro="">
      <xdr:nvCxnSpPr>
        <xdr:cNvPr id="108" name="Straight Connector 107">
          <a:extLst>
            <a:ext uri="{FF2B5EF4-FFF2-40B4-BE49-F238E27FC236}">
              <a16:creationId xmlns:a16="http://schemas.microsoft.com/office/drawing/2014/main" id="{305ACA9F-115A-4C1D-87D1-DDC72FAF610E}"/>
            </a:ext>
          </a:extLst>
        </xdr:cNvPr>
        <xdr:cNvCxnSpPr/>
      </xdr:nvCxnSpPr>
      <xdr:spPr>
        <a:xfrm>
          <a:off x="1485900" y="796290"/>
          <a:ext cx="0" cy="365760"/>
        </a:xfrm>
        <a:prstGeom prst="line">
          <a:avLst/>
        </a:prstGeom>
        <a:ln w="9525">
          <a:solidFill>
            <a:schemeClr val="tx2">
              <a:lumMod val="25000"/>
              <a:lumOff val="7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457200</xdr:colOff>
      <xdr:row>4</xdr:row>
      <xdr:rowOff>60960</xdr:rowOff>
    </xdr:from>
    <xdr:to>
      <xdr:col>2</xdr:col>
      <xdr:colOff>213360</xdr:colOff>
      <xdr:row>6</xdr:row>
      <xdr:rowOff>60960</xdr:rowOff>
    </xdr:to>
    <xdr:pic>
      <xdr:nvPicPr>
        <xdr:cNvPr id="109" name="Graphic 108" descr="Pie chart outline">
          <a:extLst>
            <a:ext uri="{FF2B5EF4-FFF2-40B4-BE49-F238E27FC236}">
              <a16:creationId xmlns:a16="http://schemas.microsoft.com/office/drawing/2014/main" id="{BD44FEB1-2275-4803-9EDE-E721CAF6D84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066800" y="792480"/>
          <a:ext cx="365760" cy="365760"/>
        </a:xfrm>
        <a:prstGeom prst="rect">
          <a:avLst/>
        </a:prstGeom>
      </xdr:spPr>
    </xdr:pic>
    <xdr:clientData/>
  </xdr:twoCellAnchor>
  <xdr:twoCellAnchor editAs="oneCell">
    <xdr:from>
      <xdr:col>4</xdr:col>
      <xdr:colOff>434340</xdr:colOff>
      <xdr:row>4</xdr:row>
      <xdr:rowOff>38101</xdr:rowOff>
    </xdr:from>
    <xdr:to>
      <xdr:col>21</xdr:col>
      <xdr:colOff>312420</xdr:colOff>
      <xdr:row>6</xdr:row>
      <xdr:rowOff>83821</xdr:rowOff>
    </xdr:to>
    <mc:AlternateContent xmlns:mc="http://schemas.openxmlformats.org/markup-compatibility/2006" xmlns:a14="http://schemas.microsoft.com/office/drawing/2010/main">
      <mc:Choice Requires="a14">
        <xdr:graphicFrame macro="">
          <xdr:nvGraphicFramePr>
            <xdr:cNvPr id="113" name="Month">
              <a:extLst>
                <a:ext uri="{FF2B5EF4-FFF2-40B4-BE49-F238E27FC236}">
                  <a16:creationId xmlns:a16="http://schemas.microsoft.com/office/drawing/2014/main" id="{D9331A76-22AD-4E04-B152-BDE28FC7E16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872740" y="769621"/>
              <a:ext cx="10241280" cy="41148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118396</xdr:colOff>
      <xdr:row>6</xdr:row>
      <xdr:rowOff>179070</xdr:rowOff>
    </xdr:from>
    <xdr:to>
      <xdr:col>17</xdr:col>
      <xdr:colOff>209836</xdr:colOff>
      <xdr:row>20</xdr:row>
      <xdr:rowOff>179070</xdr:rowOff>
    </xdr:to>
    <xdr:graphicFrame macro="">
      <xdr:nvGraphicFramePr>
        <xdr:cNvPr id="110" name="Chart 109">
          <a:extLst>
            <a:ext uri="{FF2B5EF4-FFF2-40B4-BE49-F238E27FC236}">
              <a16:creationId xmlns:a16="http://schemas.microsoft.com/office/drawing/2014/main" id="{1BAA0AEF-9B88-4E76-919C-F3D8B3E3C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14</xdr:col>
      <xdr:colOff>601980</xdr:colOff>
      <xdr:row>13</xdr:row>
      <xdr:rowOff>99060</xdr:rowOff>
    </xdr:from>
    <xdr:to>
      <xdr:col>16</xdr:col>
      <xdr:colOff>360732</xdr:colOff>
      <xdr:row>16</xdr:row>
      <xdr:rowOff>60960</xdr:rowOff>
    </xdr:to>
    <xdr:sp macro="" textlink="Processing!M2">
      <xdr:nvSpPr>
        <xdr:cNvPr id="46" name="TextBox 45">
          <a:extLst>
            <a:ext uri="{FF2B5EF4-FFF2-40B4-BE49-F238E27FC236}">
              <a16:creationId xmlns:a16="http://schemas.microsoft.com/office/drawing/2014/main" id="{D95C6FB8-4B96-7AB3-40C7-830DBAA00218}"/>
            </a:ext>
          </a:extLst>
        </xdr:cNvPr>
        <xdr:cNvSpPr txBox="1"/>
      </xdr:nvSpPr>
      <xdr:spPr>
        <a:xfrm>
          <a:off x="9136380" y="2476500"/>
          <a:ext cx="977952" cy="5105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91B5E5-907F-439D-A5BE-6C5A6CC682B8}" type="TxLink">
            <a:rPr lang="en-US" sz="2400" b="0" i="0" u="none" strike="noStrike">
              <a:solidFill>
                <a:schemeClr val="bg1"/>
              </a:solidFill>
              <a:latin typeface="Aptos Narrow"/>
              <a:ea typeface="+mn-ea"/>
              <a:cs typeface="+mn-cs"/>
            </a:rPr>
            <a:pPr algn="ctr"/>
            <a:t>57%</a:t>
          </a:fld>
          <a:endParaRPr lang="ru-RU" sz="2800" b="0" i="0" u="none" strike="noStrike">
            <a:solidFill>
              <a:schemeClr val="bg1"/>
            </a:solidFill>
            <a:latin typeface="Aptos Narrow"/>
            <a:ea typeface="+mn-ea"/>
            <a:cs typeface="+mn-cs"/>
          </a:endParaRPr>
        </a:p>
      </xdr:txBody>
    </xdr:sp>
    <xdr:clientData/>
  </xdr:twoCellAnchor>
  <xdr:twoCellAnchor>
    <xdr:from>
      <xdr:col>14</xdr:col>
      <xdr:colOff>411480</xdr:colOff>
      <xdr:row>25</xdr:row>
      <xdr:rowOff>60960</xdr:rowOff>
    </xdr:from>
    <xdr:to>
      <xdr:col>15</xdr:col>
      <xdr:colOff>423672</xdr:colOff>
      <xdr:row>29</xdr:row>
      <xdr:rowOff>124968</xdr:rowOff>
    </xdr:to>
    <xdr:sp macro="" textlink="Processing!B46">
      <xdr:nvSpPr>
        <xdr:cNvPr id="111" name="TextBox 110">
          <a:extLst>
            <a:ext uri="{FF2B5EF4-FFF2-40B4-BE49-F238E27FC236}">
              <a16:creationId xmlns:a16="http://schemas.microsoft.com/office/drawing/2014/main" id="{1F91E871-A27F-4072-8B43-EB4533227838}"/>
            </a:ext>
          </a:extLst>
        </xdr:cNvPr>
        <xdr:cNvSpPr txBox="1"/>
      </xdr:nvSpPr>
      <xdr:spPr>
        <a:xfrm>
          <a:off x="8945880" y="4632960"/>
          <a:ext cx="621792" cy="795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7E9608F-E27A-4EC8-BA56-6CCA00359A40}" type="TxLink">
            <a:rPr lang="en-US" sz="800" b="0" i="0" u="none" strike="noStrike">
              <a:solidFill>
                <a:schemeClr val="tx2">
                  <a:lumMod val="25000"/>
                  <a:lumOff val="75000"/>
                </a:schemeClr>
              </a:solidFill>
              <a:latin typeface="Aptos Narrow"/>
            </a:rPr>
            <a:pPr algn="l"/>
            <a:t>Goal  1
Goal  2
Goal  3
Goal  4</a:t>
          </a:fld>
          <a:endParaRPr lang="ru-RU" sz="400" b="0">
            <a:solidFill>
              <a:schemeClr val="tx2">
                <a:lumMod val="25000"/>
                <a:lumOff val="75000"/>
              </a:schemeClr>
            </a:solidFill>
          </a:endParaRPr>
        </a:p>
      </xdr:txBody>
    </xdr:sp>
    <xdr:clientData/>
  </xdr:twoCellAnchor>
  <xdr:twoCellAnchor>
    <xdr:from>
      <xdr:col>14</xdr:col>
      <xdr:colOff>365760</xdr:colOff>
      <xdr:row>29</xdr:row>
      <xdr:rowOff>137160</xdr:rowOff>
    </xdr:from>
    <xdr:to>
      <xdr:col>16</xdr:col>
      <xdr:colOff>124512</xdr:colOff>
      <xdr:row>32</xdr:row>
      <xdr:rowOff>99060</xdr:rowOff>
    </xdr:to>
    <xdr:sp macro="" textlink="Processing!A46">
      <xdr:nvSpPr>
        <xdr:cNvPr id="112" name="TextBox 111">
          <a:extLst>
            <a:ext uri="{FF2B5EF4-FFF2-40B4-BE49-F238E27FC236}">
              <a16:creationId xmlns:a16="http://schemas.microsoft.com/office/drawing/2014/main" id="{C8CE0401-EBEF-41F7-FE83-DB14658F757A}"/>
            </a:ext>
          </a:extLst>
        </xdr:cNvPr>
        <xdr:cNvSpPr txBox="1"/>
      </xdr:nvSpPr>
      <xdr:spPr>
        <a:xfrm>
          <a:off x="8900160" y="5440680"/>
          <a:ext cx="977952" cy="5105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596612-1092-44D8-A7DF-794004498D06}" type="TxLink">
            <a:rPr lang="en-US" sz="1800" b="0" i="0" u="none" strike="noStrike">
              <a:solidFill>
                <a:schemeClr val="bg1"/>
              </a:solidFill>
              <a:latin typeface="Aptos Narrow"/>
              <a:ea typeface="+mn-ea"/>
              <a:cs typeface="+mn-cs"/>
            </a:rPr>
            <a:pPr algn="ctr"/>
            <a:t>25%</a:t>
          </a:fld>
          <a:endParaRPr lang="ru-RU" sz="4400" b="0" i="0" u="none" strike="noStrike">
            <a:solidFill>
              <a:schemeClr val="bg1"/>
            </a:solidFill>
            <a:latin typeface="Aptos Narrow"/>
            <a:ea typeface="+mn-ea"/>
            <a:cs typeface="+mn-cs"/>
          </a:endParaRPr>
        </a:p>
      </xdr:txBody>
    </xdr:sp>
    <xdr:clientData/>
  </xdr:twoCellAnchor>
  <xdr:twoCellAnchor>
    <xdr:from>
      <xdr:col>19</xdr:col>
      <xdr:colOff>30480</xdr:colOff>
      <xdr:row>22</xdr:row>
      <xdr:rowOff>144780</xdr:rowOff>
    </xdr:from>
    <xdr:to>
      <xdr:col>20</xdr:col>
      <xdr:colOff>443484</xdr:colOff>
      <xdr:row>24</xdr:row>
      <xdr:rowOff>37186</xdr:rowOff>
    </xdr:to>
    <xdr:sp macro="" textlink="Processing!M8">
      <xdr:nvSpPr>
        <xdr:cNvPr id="114" name="TextBox 113">
          <a:extLst>
            <a:ext uri="{FF2B5EF4-FFF2-40B4-BE49-F238E27FC236}">
              <a16:creationId xmlns:a16="http://schemas.microsoft.com/office/drawing/2014/main" id="{AB5B9CF1-C977-4E48-86E2-3620326FA588}"/>
            </a:ext>
          </a:extLst>
        </xdr:cNvPr>
        <xdr:cNvSpPr txBox="1"/>
      </xdr:nvSpPr>
      <xdr:spPr>
        <a:xfrm>
          <a:off x="11612880" y="416814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4AE7E0F-6CB2-4063-94A4-A45F4E960C1B}" type="TxLink">
            <a:rPr lang="en-US" sz="1400" b="0" i="0" u="none" strike="noStrike">
              <a:solidFill>
                <a:schemeClr val="tx2">
                  <a:lumMod val="25000"/>
                  <a:lumOff val="75000"/>
                </a:schemeClr>
              </a:solidFill>
              <a:latin typeface="Aptos Narrow"/>
              <a:ea typeface="+mn-ea"/>
              <a:cs typeface="+mn-cs"/>
            </a:rPr>
            <a:pPr marL="0" indent="0" algn="l"/>
            <a:t>Budgeting</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19</xdr:col>
      <xdr:colOff>30480</xdr:colOff>
      <xdr:row>25</xdr:row>
      <xdr:rowOff>45677</xdr:rowOff>
    </xdr:from>
    <xdr:to>
      <xdr:col>20</xdr:col>
      <xdr:colOff>443484</xdr:colOff>
      <xdr:row>26</xdr:row>
      <xdr:rowOff>120963</xdr:rowOff>
    </xdr:to>
    <xdr:sp macro="" textlink="Processing!M9">
      <xdr:nvSpPr>
        <xdr:cNvPr id="115" name="TextBox 114">
          <a:extLst>
            <a:ext uri="{FF2B5EF4-FFF2-40B4-BE49-F238E27FC236}">
              <a16:creationId xmlns:a16="http://schemas.microsoft.com/office/drawing/2014/main" id="{2E328C48-F62E-45B0-BB35-0D5F4AFAC89B}"/>
            </a:ext>
          </a:extLst>
        </xdr:cNvPr>
        <xdr:cNvSpPr txBox="1"/>
      </xdr:nvSpPr>
      <xdr:spPr>
        <a:xfrm>
          <a:off x="11612880" y="46176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803B8AA-B328-40E4-827C-FF192201FEEE}" type="TxLink">
            <a:rPr lang="en-US" sz="1400" b="0" i="0" u="none" strike="noStrike">
              <a:solidFill>
                <a:schemeClr val="tx2">
                  <a:lumMod val="25000"/>
                  <a:lumOff val="75000"/>
                </a:schemeClr>
              </a:solidFill>
              <a:latin typeface="Aptos Narrow"/>
              <a:ea typeface="+mn-ea"/>
              <a:cs typeface="+mn-cs"/>
            </a:rPr>
            <a:pPr marL="0" indent="0" algn="l"/>
            <a:t>Income</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19</xdr:col>
      <xdr:colOff>30480</xdr:colOff>
      <xdr:row>27</xdr:row>
      <xdr:rowOff>129454</xdr:rowOff>
    </xdr:from>
    <xdr:to>
      <xdr:col>20</xdr:col>
      <xdr:colOff>443484</xdr:colOff>
      <xdr:row>29</xdr:row>
      <xdr:rowOff>21860</xdr:rowOff>
    </xdr:to>
    <xdr:sp macro="" textlink="Processing!M10">
      <xdr:nvSpPr>
        <xdr:cNvPr id="116" name="TextBox 115">
          <a:extLst>
            <a:ext uri="{FF2B5EF4-FFF2-40B4-BE49-F238E27FC236}">
              <a16:creationId xmlns:a16="http://schemas.microsoft.com/office/drawing/2014/main" id="{6549F976-A519-49F3-9E92-AA1FECBB1627}"/>
            </a:ext>
          </a:extLst>
        </xdr:cNvPr>
        <xdr:cNvSpPr txBox="1"/>
      </xdr:nvSpPr>
      <xdr:spPr>
        <a:xfrm>
          <a:off x="11612880" y="5067214"/>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E0979E7-208F-463C-B299-22E233A03455}" type="TxLink">
            <a:rPr lang="en-US" sz="1400" b="0" i="0" u="none" strike="noStrike">
              <a:solidFill>
                <a:schemeClr val="tx2">
                  <a:lumMod val="25000"/>
                  <a:lumOff val="75000"/>
                </a:schemeClr>
              </a:solidFill>
              <a:latin typeface="Aptos Narrow"/>
              <a:ea typeface="+mn-ea"/>
              <a:cs typeface="+mn-cs"/>
            </a:rPr>
            <a:pPr marL="0" indent="0" algn="l"/>
            <a:t>Expenses</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19</xdr:col>
      <xdr:colOff>30480</xdr:colOff>
      <xdr:row>30</xdr:row>
      <xdr:rowOff>30351</xdr:rowOff>
    </xdr:from>
    <xdr:to>
      <xdr:col>20</xdr:col>
      <xdr:colOff>443484</xdr:colOff>
      <xdr:row>31</xdr:row>
      <xdr:rowOff>105637</xdr:rowOff>
    </xdr:to>
    <xdr:sp macro="" textlink="Processing!M11">
      <xdr:nvSpPr>
        <xdr:cNvPr id="117" name="TextBox 116">
          <a:extLst>
            <a:ext uri="{FF2B5EF4-FFF2-40B4-BE49-F238E27FC236}">
              <a16:creationId xmlns:a16="http://schemas.microsoft.com/office/drawing/2014/main" id="{581CA70B-40B9-48FA-9584-759D86C142D8}"/>
            </a:ext>
          </a:extLst>
        </xdr:cNvPr>
        <xdr:cNvSpPr txBox="1"/>
      </xdr:nvSpPr>
      <xdr:spPr>
        <a:xfrm>
          <a:off x="11612880" y="5516751"/>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D46B0B9-C4FB-4C86-9041-33937A177C37}" type="TxLink">
            <a:rPr lang="en-US" sz="1400" b="0" i="0" u="none" strike="noStrike">
              <a:solidFill>
                <a:schemeClr val="tx2">
                  <a:lumMod val="25000"/>
                  <a:lumOff val="75000"/>
                </a:schemeClr>
              </a:solidFill>
              <a:latin typeface="Aptos Narrow"/>
              <a:ea typeface="+mn-ea"/>
              <a:cs typeface="+mn-cs"/>
            </a:rPr>
            <a:pPr marL="0" indent="0" algn="l"/>
            <a:t>Investments</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19</xdr:col>
      <xdr:colOff>30480</xdr:colOff>
      <xdr:row>32</xdr:row>
      <xdr:rowOff>114128</xdr:rowOff>
    </xdr:from>
    <xdr:to>
      <xdr:col>20</xdr:col>
      <xdr:colOff>443484</xdr:colOff>
      <xdr:row>34</xdr:row>
      <xdr:rowOff>6534</xdr:rowOff>
    </xdr:to>
    <xdr:sp macro="" textlink="Processing!M12">
      <xdr:nvSpPr>
        <xdr:cNvPr id="118" name="TextBox 117">
          <a:extLst>
            <a:ext uri="{FF2B5EF4-FFF2-40B4-BE49-F238E27FC236}">
              <a16:creationId xmlns:a16="http://schemas.microsoft.com/office/drawing/2014/main" id="{7140EA72-ADAD-4C4F-8FE2-3D5A36AB10DC}"/>
            </a:ext>
          </a:extLst>
        </xdr:cNvPr>
        <xdr:cNvSpPr txBox="1"/>
      </xdr:nvSpPr>
      <xdr:spPr>
        <a:xfrm>
          <a:off x="11612880" y="5966288"/>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0A64984-0237-49FC-A8C9-01BFCD437C39}" type="TxLink">
            <a:rPr lang="en-US" sz="1400" b="0" i="0" u="none" strike="noStrike">
              <a:solidFill>
                <a:schemeClr val="tx2">
                  <a:lumMod val="25000"/>
                  <a:lumOff val="75000"/>
                </a:schemeClr>
              </a:solidFill>
              <a:latin typeface="Aptos Narrow"/>
              <a:ea typeface="+mn-ea"/>
              <a:cs typeface="+mn-cs"/>
            </a:rPr>
            <a:pPr marL="0" indent="0" algn="l"/>
            <a:t>Debts</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19</xdr:col>
      <xdr:colOff>30480</xdr:colOff>
      <xdr:row>35</xdr:row>
      <xdr:rowOff>15025</xdr:rowOff>
    </xdr:from>
    <xdr:to>
      <xdr:col>20</xdr:col>
      <xdr:colOff>376812</xdr:colOff>
      <xdr:row>36</xdr:row>
      <xdr:rowOff>95851</xdr:rowOff>
    </xdr:to>
    <xdr:sp macro="" textlink="Processing!M13">
      <xdr:nvSpPr>
        <xdr:cNvPr id="119" name="TextBox 118">
          <a:extLst>
            <a:ext uri="{FF2B5EF4-FFF2-40B4-BE49-F238E27FC236}">
              <a16:creationId xmlns:a16="http://schemas.microsoft.com/office/drawing/2014/main" id="{2B776EAC-0247-47E8-90F1-AE05E2658BCC}"/>
            </a:ext>
          </a:extLst>
        </xdr:cNvPr>
        <xdr:cNvSpPr txBox="1"/>
      </xdr:nvSpPr>
      <xdr:spPr>
        <a:xfrm>
          <a:off x="11612880" y="6415825"/>
          <a:ext cx="955932"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8D85436-C5F4-4C17-B031-A064C794EA42}" type="TxLink">
            <a:rPr lang="en-US" sz="1400" b="0" i="0" u="none" strike="noStrike">
              <a:solidFill>
                <a:schemeClr val="tx2">
                  <a:lumMod val="25000"/>
                  <a:lumOff val="75000"/>
                </a:schemeClr>
              </a:solidFill>
              <a:latin typeface="Aptos Narrow"/>
              <a:ea typeface="+mn-ea"/>
              <a:cs typeface="+mn-cs"/>
            </a:rPr>
            <a:pPr marL="0" indent="0" algn="l"/>
            <a:t>Fin Goals</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187758</xdr:colOff>
      <xdr:row>22</xdr:row>
      <xdr:rowOff>144780</xdr:rowOff>
    </xdr:from>
    <xdr:to>
      <xdr:col>22</xdr:col>
      <xdr:colOff>62484</xdr:colOff>
      <xdr:row>24</xdr:row>
      <xdr:rowOff>37186</xdr:rowOff>
    </xdr:to>
    <xdr:sp macro="" textlink="Processing!N8">
      <xdr:nvSpPr>
        <xdr:cNvPr id="120" name="TextBox 119">
          <a:extLst>
            <a:ext uri="{FF2B5EF4-FFF2-40B4-BE49-F238E27FC236}">
              <a16:creationId xmlns:a16="http://schemas.microsoft.com/office/drawing/2014/main" id="{962D7A2D-2DB3-4A03-A9DA-92312536DA04}"/>
            </a:ext>
          </a:extLst>
        </xdr:cNvPr>
        <xdr:cNvSpPr txBox="1"/>
      </xdr:nvSpPr>
      <xdr:spPr>
        <a:xfrm>
          <a:off x="12379758" y="4168140"/>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3869D51-62C9-4AAA-AB26-7DC301C4BDAA}" type="TxLink">
            <a:rPr lang="en-US" sz="1400" b="0" i="0" u="none" strike="noStrike">
              <a:solidFill>
                <a:schemeClr val="tx2">
                  <a:lumMod val="25000"/>
                  <a:lumOff val="75000"/>
                </a:schemeClr>
              </a:solidFill>
              <a:latin typeface="Aptos Narrow"/>
            </a:rPr>
            <a:pPr algn="r"/>
            <a:t> $88,658 </a:t>
          </a:fld>
          <a:endParaRPr lang="ru-RU" sz="3600">
            <a:solidFill>
              <a:schemeClr val="tx2">
                <a:lumMod val="25000"/>
                <a:lumOff val="75000"/>
              </a:schemeClr>
            </a:solidFill>
          </a:endParaRPr>
        </a:p>
      </xdr:txBody>
    </xdr:sp>
    <xdr:clientData/>
  </xdr:twoCellAnchor>
  <xdr:twoCellAnchor>
    <xdr:from>
      <xdr:col>20</xdr:col>
      <xdr:colOff>187758</xdr:colOff>
      <xdr:row>25</xdr:row>
      <xdr:rowOff>45677</xdr:rowOff>
    </xdr:from>
    <xdr:to>
      <xdr:col>22</xdr:col>
      <xdr:colOff>62484</xdr:colOff>
      <xdr:row>26</xdr:row>
      <xdr:rowOff>120963</xdr:rowOff>
    </xdr:to>
    <xdr:sp macro="" textlink="Processing!N9">
      <xdr:nvSpPr>
        <xdr:cNvPr id="121" name="TextBox 120">
          <a:extLst>
            <a:ext uri="{FF2B5EF4-FFF2-40B4-BE49-F238E27FC236}">
              <a16:creationId xmlns:a16="http://schemas.microsoft.com/office/drawing/2014/main" id="{94C29087-A0FE-492C-B48A-1FF443E7490F}"/>
            </a:ext>
          </a:extLst>
        </xdr:cNvPr>
        <xdr:cNvSpPr txBox="1"/>
      </xdr:nvSpPr>
      <xdr:spPr>
        <a:xfrm>
          <a:off x="12379758" y="4617677"/>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8EDAA04-0207-4253-9D11-BE20395AF586}" type="TxLink">
            <a:rPr lang="en-US" sz="1400" b="0" i="0" u="none" strike="noStrike">
              <a:solidFill>
                <a:schemeClr val="tx2">
                  <a:lumMod val="25000"/>
                  <a:lumOff val="75000"/>
                </a:schemeClr>
              </a:solidFill>
              <a:latin typeface="Aptos Narrow"/>
            </a:rPr>
            <a:pPr algn="r"/>
            <a:t> $25,558 </a:t>
          </a:fld>
          <a:endParaRPr lang="ru-RU" sz="2800">
            <a:solidFill>
              <a:schemeClr val="tx2">
                <a:lumMod val="25000"/>
                <a:lumOff val="75000"/>
              </a:schemeClr>
            </a:solidFill>
          </a:endParaRPr>
        </a:p>
      </xdr:txBody>
    </xdr:sp>
    <xdr:clientData/>
  </xdr:twoCellAnchor>
  <xdr:twoCellAnchor>
    <xdr:from>
      <xdr:col>20</xdr:col>
      <xdr:colOff>187758</xdr:colOff>
      <xdr:row>27</xdr:row>
      <xdr:rowOff>129454</xdr:rowOff>
    </xdr:from>
    <xdr:to>
      <xdr:col>22</xdr:col>
      <xdr:colOff>62484</xdr:colOff>
      <xdr:row>29</xdr:row>
      <xdr:rowOff>21860</xdr:rowOff>
    </xdr:to>
    <xdr:sp macro="" textlink="Processing!N10">
      <xdr:nvSpPr>
        <xdr:cNvPr id="122" name="TextBox 121">
          <a:extLst>
            <a:ext uri="{FF2B5EF4-FFF2-40B4-BE49-F238E27FC236}">
              <a16:creationId xmlns:a16="http://schemas.microsoft.com/office/drawing/2014/main" id="{45877426-CFB9-467B-95B9-E2EA1F65C66C}"/>
            </a:ext>
          </a:extLst>
        </xdr:cNvPr>
        <xdr:cNvSpPr txBox="1"/>
      </xdr:nvSpPr>
      <xdr:spPr>
        <a:xfrm>
          <a:off x="12379758" y="5067214"/>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FDB9043-EE87-4C35-86ED-1EC1EB12F973}" type="TxLink">
            <a:rPr lang="en-US" sz="1400" b="0" i="0" u="none" strike="noStrike">
              <a:solidFill>
                <a:schemeClr val="tx2">
                  <a:lumMod val="25000"/>
                  <a:lumOff val="75000"/>
                </a:schemeClr>
              </a:solidFill>
              <a:latin typeface="Aptos Narrow"/>
            </a:rPr>
            <a:pPr algn="r"/>
            <a:t> $19,614 </a:t>
          </a:fld>
          <a:endParaRPr lang="ru-RU" sz="3600">
            <a:solidFill>
              <a:schemeClr val="tx2">
                <a:lumMod val="25000"/>
                <a:lumOff val="75000"/>
              </a:schemeClr>
            </a:solidFill>
          </a:endParaRPr>
        </a:p>
      </xdr:txBody>
    </xdr:sp>
    <xdr:clientData/>
  </xdr:twoCellAnchor>
  <xdr:twoCellAnchor>
    <xdr:from>
      <xdr:col>20</xdr:col>
      <xdr:colOff>187758</xdr:colOff>
      <xdr:row>30</xdr:row>
      <xdr:rowOff>30351</xdr:rowOff>
    </xdr:from>
    <xdr:to>
      <xdr:col>22</xdr:col>
      <xdr:colOff>62484</xdr:colOff>
      <xdr:row>31</xdr:row>
      <xdr:rowOff>105637</xdr:rowOff>
    </xdr:to>
    <xdr:sp macro="" textlink="Processing!N11">
      <xdr:nvSpPr>
        <xdr:cNvPr id="123" name="TextBox 122">
          <a:extLst>
            <a:ext uri="{FF2B5EF4-FFF2-40B4-BE49-F238E27FC236}">
              <a16:creationId xmlns:a16="http://schemas.microsoft.com/office/drawing/2014/main" id="{16469CB9-99EF-42C9-9768-65C885298006}"/>
            </a:ext>
          </a:extLst>
        </xdr:cNvPr>
        <xdr:cNvSpPr txBox="1"/>
      </xdr:nvSpPr>
      <xdr:spPr>
        <a:xfrm>
          <a:off x="12379758" y="5516751"/>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4A301D6-02CE-4B51-8C1C-C1DAA0FD4D78}" type="TxLink">
            <a:rPr lang="en-US" sz="1400" b="0" i="0" u="none" strike="noStrike">
              <a:solidFill>
                <a:schemeClr val="tx2">
                  <a:lumMod val="25000"/>
                  <a:lumOff val="75000"/>
                </a:schemeClr>
              </a:solidFill>
              <a:latin typeface="Aptos Narrow"/>
              <a:ea typeface="+mn-ea"/>
              <a:cs typeface="+mn-cs"/>
            </a:rPr>
            <a:pPr marL="0" indent="0" algn="r"/>
            <a:t> $93,339 </a:t>
          </a:fld>
          <a:endParaRPr lang="ru-RU" sz="24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187758</xdr:colOff>
      <xdr:row>32</xdr:row>
      <xdr:rowOff>114128</xdr:rowOff>
    </xdr:from>
    <xdr:to>
      <xdr:col>22</xdr:col>
      <xdr:colOff>62484</xdr:colOff>
      <xdr:row>34</xdr:row>
      <xdr:rowOff>6534</xdr:rowOff>
    </xdr:to>
    <xdr:sp macro="" textlink="Processing!N12">
      <xdr:nvSpPr>
        <xdr:cNvPr id="124" name="TextBox 123">
          <a:extLst>
            <a:ext uri="{FF2B5EF4-FFF2-40B4-BE49-F238E27FC236}">
              <a16:creationId xmlns:a16="http://schemas.microsoft.com/office/drawing/2014/main" id="{D9ADEC07-2087-4885-B6C5-C16DFC076300}"/>
            </a:ext>
          </a:extLst>
        </xdr:cNvPr>
        <xdr:cNvSpPr txBox="1"/>
      </xdr:nvSpPr>
      <xdr:spPr>
        <a:xfrm>
          <a:off x="12379758" y="5966288"/>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4A51919-2656-4CB1-A2EA-F6F69BCBFEFC}" type="TxLink">
            <a:rPr lang="en-US" sz="1400" b="0" i="0" u="none" strike="noStrike">
              <a:solidFill>
                <a:schemeClr val="tx2">
                  <a:lumMod val="25000"/>
                  <a:lumOff val="75000"/>
                </a:schemeClr>
              </a:solidFill>
              <a:latin typeface="Aptos Narrow"/>
              <a:ea typeface="+mn-ea"/>
              <a:cs typeface="+mn-cs"/>
            </a:rPr>
            <a:pPr marL="0" indent="0" algn="r"/>
            <a:t> $83,970 </a:t>
          </a:fld>
          <a:endParaRPr lang="ru-RU" sz="24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205740</xdr:colOff>
      <xdr:row>35</xdr:row>
      <xdr:rowOff>15025</xdr:rowOff>
    </xdr:from>
    <xdr:to>
      <xdr:col>22</xdr:col>
      <xdr:colOff>62484</xdr:colOff>
      <xdr:row>36</xdr:row>
      <xdr:rowOff>95851</xdr:rowOff>
    </xdr:to>
    <xdr:sp macro="" textlink="Processing!N13">
      <xdr:nvSpPr>
        <xdr:cNvPr id="125" name="TextBox 124">
          <a:extLst>
            <a:ext uri="{FF2B5EF4-FFF2-40B4-BE49-F238E27FC236}">
              <a16:creationId xmlns:a16="http://schemas.microsoft.com/office/drawing/2014/main" id="{A607CB75-57E0-41F2-AB53-667482D95D7C}"/>
            </a:ext>
          </a:extLst>
        </xdr:cNvPr>
        <xdr:cNvSpPr txBox="1"/>
      </xdr:nvSpPr>
      <xdr:spPr>
        <a:xfrm>
          <a:off x="12397740" y="6415825"/>
          <a:ext cx="1075944"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91F611-5F88-480A-B071-E72D3EA7BCC9}" type="TxLink">
            <a:rPr lang="en-US" sz="1400" b="0" i="0" u="none" strike="noStrike">
              <a:solidFill>
                <a:schemeClr val="tx2">
                  <a:lumMod val="25000"/>
                  <a:lumOff val="75000"/>
                </a:schemeClr>
              </a:solidFill>
              <a:latin typeface="Aptos Narrow"/>
              <a:ea typeface="+mn-ea"/>
              <a:cs typeface="+mn-cs"/>
            </a:rPr>
            <a:pPr marL="0" indent="0" algn="r"/>
            <a:t> $63,894 </a:t>
          </a:fld>
          <a:endParaRPr lang="ru-RU" sz="2400" b="0" i="0" u="none" strike="noStrike">
            <a:solidFill>
              <a:schemeClr val="tx2">
                <a:lumMod val="25000"/>
                <a:lumOff val="75000"/>
              </a:schemeClr>
            </a:solidFill>
            <a:latin typeface="Aptos Narrow"/>
            <a:ea typeface="+mn-ea"/>
            <a:cs typeface="+mn-cs"/>
          </a:endParaRPr>
        </a:p>
      </xdr:txBody>
    </xdr:sp>
    <xdr:clientData/>
  </xdr:twoCellAnchor>
  <xdr:twoCellAnchor>
    <xdr:from>
      <xdr:col>10</xdr:col>
      <xdr:colOff>354514</xdr:colOff>
      <xdr:row>31</xdr:row>
      <xdr:rowOff>102055</xdr:rowOff>
    </xdr:from>
    <xdr:to>
      <xdr:col>12</xdr:col>
      <xdr:colOff>190500</xdr:colOff>
      <xdr:row>33</xdr:row>
      <xdr:rowOff>1</xdr:rowOff>
    </xdr:to>
    <xdr:sp macro="" textlink="Processing!N12">
      <xdr:nvSpPr>
        <xdr:cNvPr id="126" name="TextBox 125">
          <a:extLst>
            <a:ext uri="{FF2B5EF4-FFF2-40B4-BE49-F238E27FC236}">
              <a16:creationId xmlns:a16="http://schemas.microsoft.com/office/drawing/2014/main" id="{BB3ECF40-940B-3439-5CE4-CF0BBA8543C5}"/>
            </a:ext>
          </a:extLst>
        </xdr:cNvPr>
        <xdr:cNvSpPr txBox="1"/>
      </xdr:nvSpPr>
      <xdr:spPr>
        <a:xfrm>
          <a:off x="6450514" y="5771335"/>
          <a:ext cx="1055186"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0FD924F-EE14-4BD6-90AD-04FA4A4D785E}" type="TxLink">
            <a:rPr lang="en-US" sz="1200" b="0" i="0" u="none" strike="noStrike">
              <a:solidFill>
                <a:schemeClr val="tx2">
                  <a:lumMod val="25000"/>
                  <a:lumOff val="75000"/>
                </a:schemeClr>
              </a:solidFill>
              <a:latin typeface="Aptos Narrow"/>
              <a:ea typeface="+mn-ea"/>
              <a:cs typeface="+mn-cs"/>
            </a:rPr>
            <a:pPr marL="0" indent="0" algn="r"/>
            <a:t> $83,970 </a:t>
          </a:fld>
          <a:endParaRPr lang="ru-RU" sz="1200" b="0" i="0" u="none" strike="noStrike">
            <a:solidFill>
              <a:schemeClr val="tx2">
                <a:lumMod val="25000"/>
                <a:lumOff val="75000"/>
              </a:schemeClr>
            </a:solidFill>
            <a:latin typeface="Aptos Narrow"/>
            <a:ea typeface="+mn-ea"/>
            <a:cs typeface="+mn-cs"/>
          </a:endParaRPr>
        </a:p>
      </xdr:txBody>
    </xdr:sp>
    <xdr:clientData/>
  </xdr:twoCellAnchor>
  <xdr:twoCellAnchor>
    <xdr:from>
      <xdr:col>7</xdr:col>
      <xdr:colOff>190501</xdr:colOff>
      <xdr:row>20</xdr:row>
      <xdr:rowOff>135971</xdr:rowOff>
    </xdr:from>
    <xdr:to>
      <xdr:col>13</xdr:col>
      <xdr:colOff>571501</xdr:colOff>
      <xdr:row>34</xdr:row>
      <xdr:rowOff>96599</xdr:rowOff>
    </xdr:to>
    <xdr:graphicFrame macro="">
      <xdr:nvGraphicFramePr>
        <xdr:cNvPr id="76" name="Chart 75">
          <a:extLst>
            <a:ext uri="{FF2B5EF4-FFF2-40B4-BE49-F238E27FC236}">
              <a16:creationId xmlns:a16="http://schemas.microsoft.com/office/drawing/2014/main" id="{E8258DBF-D376-477D-8B1C-8561BAC9A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19</xdr:col>
      <xdr:colOff>394407</xdr:colOff>
      <xdr:row>10</xdr:row>
      <xdr:rowOff>35051</xdr:rowOff>
    </xdr:from>
    <xdr:to>
      <xdr:col>20</xdr:col>
      <xdr:colOff>491067</xdr:colOff>
      <xdr:row>11</xdr:row>
      <xdr:rowOff>126491</xdr:rowOff>
    </xdr:to>
    <xdr:grpSp>
      <xdr:nvGrpSpPr>
        <xdr:cNvPr id="137" name="Group 136">
          <a:extLst>
            <a:ext uri="{FF2B5EF4-FFF2-40B4-BE49-F238E27FC236}">
              <a16:creationId xmlns:a16="http://schemas.microsoft.com/office/drawing/2014/main" id="{0B8E46D6-EC2A-EFA1-4F58-A1CEA74D91B6}"/>
            </a:ext>
          </a:extLst>
        </xdr:cNvPr>
        <xdr:cNvGrpSpPr/>
      </xdr:nvGrpSpPr>
      <xdr:grpSpPr>
        <a:xfrm>
          <a:off x="12057240" y="1940051"/>
          <a:ext cx="710494" cy="281940"/>
          <a:chOff x="12047220" y="1861890"/>
          <a:chExt cx="706260" cy="274320"/>
        </a:xfrm>
      </xdr:grpSpPr>
      <xdr:pic>
        <xdr:nvPicPr>
          <xdr:cNvPr id="134" name="Graphic 133" descr="Moon with solid fill">
            <a:extLst>
              <a:ext uri="{FF2B5EF4-FFF2-40B4-BE49-F238E27FC236}">
                <a16:creationId xmlns:a16="http://schemas.microsoft.com/office/drawing/2014/main" id="{AD23F80D-06AC-2DAD-511F-130910760232}"/>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2047220" y="1861890"/>
            <a:ext cx="274320" cy="274320"/>
          </a:xfrm>
          <a:prstGeom prst="rect">
            <a:avLst/>
          </a:prstGeom>
        </xdr:spPr>
      </xdr:pic>
      <xdr:pic>
        <xdr:nvPicPr>
          <xdr:cNvPr id="136" name="Graphic 135" descr="Sun with solid fill">
            <a:hlinkClick xmlns:r="http://schemas.openxmlformats.org/officeDocument/2006/relationships" r:id="rId23"/>
            <a:extLst>
              <a:ext uri="{FF2B5EF4-FFF2-40B4-BE49-F238E27FC236}">
                <a16:creationId xmlns:a16="http://schemas.microsoft.com/office/drawing/2014/main" id="{B78EDA0D-0508-DBB7-6F50-24939181DA13}"/>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2479160" y="1861890"/>
            <a:ext cx="274320" cy="274320"/>
          </a:xfrm>
          <a:prstGeom prst="rect">
            <a:avLst/>
          </a:prstGeom>
        </xdr:spPr>
      </xdr:pic>
    </xdr:grpSp>
    <xdr:clientData/>
  </xdr:twoCellAnchor>
  <xdr:twoCellAnchor>
    <xdr:from>
      <xdr:col>13</xdr:col>
      <xdr:colOff>387478</xdr:colOff>
      <xdr:row>29</xdr:row>
      <xdr:rowOff>59025</xdr:rowOff>
    </xdr:from>
    <xdr:to>
      <xdr:col>14</xdr:col>
      <xdr:colOff>522828</xdr:colOff>
      <xdr:row>30</xdr:row>
      <xdr:rowOff>125505</xdr:rowOff>
    </xdr:to>
    <xdr:sp macro="" textlink="Processing!F31">
      <xdr:nvSpPr>
        <xdr:cNvPr id="133" name="TextBox 132">
          <a:extLst>
            <a:ext uri="{FF2B5EF4-FFF2-40B4-BE49-F238E27FC236}">
              <a16:creationId xmlns:a16="http://schemas.microsoft.com/office/drawing/2014/main" id="{91491333-D839-8ECB-DEA9-0A968801BA9B}"/>
            </a:ext>
          </a:extLst>
        </xdr:cNvPr>
        <xdr:cNvSpPr txBox="1"/>
      </xdr:nvSpPr>
      <xdr:spPr>
        <a:xfrm>
          <a:off x="8312278" y="5258554"/>
          <a:ext cx="744950" cy="24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AD279986-A4CC-47C6-8994-F354DBE6F4E2}" type="TxLink">
            <a:rPr lang="en-US" sz="1200" b="0" i="0" u="none" strike="noStrike">
              <a:solidFill>
                <a:schemeClr val="tx2">
                  <a:lumMod val="25000"/>
                  <a:lumOff val="75000"/>
                </a:schemeClr>
              </a:solidFill>
              <a:latin typeface="Aptos Narrow"/>
              <a:ea typeface="+mn-ea"/>
              <a:cs typeface="+mn-cs"/>
            </a:rPr>
            <a:pPr marL="0" indent="0" algn="r"/>
            <a:t> $63,894 </a:t>
          </a:fld>
          <a:endParaRPr lang="ru-RU" sz="1800" b="0" i="0" u="none" strike="noStrike">
            <a:solidFill>
              <a:schemeClr val="tx2">
                <a:lumMod val="25000"/>
                <a:lumOff val="75000"/>
              </a:schemeClr>
            </a:solidFill>
            <a:latin typeface="Aptos Narrow"/>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grpSp>
      <xdr:nvGrpSpPr>
        <xdr:cNvPr id="133" name="Group 132">
          <a:extLst>
            <a:ext uri="{FF2B5EF4-FFF2-40B4-BE49-F238E27FC236}">
              <a16:creationId xmlns:a16="http://schemas.microsoft.com/office/drawing/2014/main" id="{24339AA2-16A3-4027-9E2C-6E3494EE11FD}"/>
            </a:ext>
          </a:extLst>
        </xdr:cNvPr>
        <xdr:cNvGrpSpPr/>
      </xdr:nvGrpSpPr>
      <xdr:grpSpPr>
        <a:xfrm>
          <a:off x="0" y="0"/>
          <a:ext cx="14224000" cy="8572500"/>
          <a:chOff x="1538344" y="742278"/>
          <a:chExt cx="8961120" cy="5432611"/>
        </a:xfrm>
      </xdr:grpSpPr>
      <xdr:sp macro="" textlink="">
        <xdr:nvSpPr>
          <xdr:cNvPr id="134" name="Rectangle 133">
            <a:extLst>
              <a:ext uri="{FF2B5EF4-FFF2-40B4-BE49-F238E27FC236}">
                <a16:creationId xmlns:a16="http://schemas.microsoft.com/office/drawing/2014/main" id="{1E4E5D6C-6955-D2D4-67D1-3DAF0B9D7A78}"/>
              </a:ext>
            </a:extLst>
          </xdr:cNvPr>
          <xdr:cNvSpPr/>
        </xdr:nvSpPr>
        <xdr:spPr>
          <a:xfrm>
            <a:off x="1538344" y="742278"/>
            <a:ext cx="8961120" cy="5432611"/>
          </a:xfrm>
          <a:prstGeom prst="rect">
            <a:avLst/>
          </a:prstGeom>
          <a:gradFill flip="none" rotWithShape="1">
            <a:gsLst>
              <a:gs pos="15000">
                <a:srgbClr val="6992F1"/>
              </a:gs>
              <a:gs pos="50000">
                <a:srgbClr val="7269E6"/>
              </a:gs>
              <a:gs pos="100000">
                <a:srgbClr val="6B7BE5"/>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35" name="Rectangle 134">
            <a:extLst>
              <a:ext uri="{FF2B5EF4-FFF2-40B4-BE49-F238E27FC236}">
                <a16:creationId xmlns:a16="http://schemas.microsoft.com/office/drawing/2014/main" id="{D14F5A36-A0B0-D7CE-523E-5FE8FB095F4F}"/>
              </a:ext>
            </a:extLst>
          </xdr:cNvPr>
          <xdr:cNvSpPr/>
        </xdr:nvSpPr>
        <xdr:spPr>
          <a:xfrm>
            <a:off x="1538344" y="742278"/>
            <a:ext cx="8961120" cy="5432611"/>
          </a:xfrm>
          <a:prstGeom prst="rect">
            <a:avLst/>
          </a:prstGeom>
          <a:gradFill flip="none" rotWithShape="1">
            <a:gsLst>
              <a:gs pos="0">
                <a:srgbClr val="DC84EE"/>
              </a:gs>
              <a:gs pos="58000">
                <a:srgbClr val="6B92F2">
                  <a:alpha val="0"/>
                </a:srgb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0</xdr:col>
      <xdr:colOff>392238</xdr:colOff>
      <xdr:row>0</xdr:row>
      <xdr:rowOff>167640</xdr:rowOff>
    </xdr:from>
    <xdr:to>
      <xdr:col>23</xdr:col>
      <xdr:colOff>156018</xdr:colOff>
      <xdr:row>40</xdr:row>
      <xdr:rowOff>167640</xdr:rowOff>
    </xdr:to>
    <xdr:sp macro="" textlink="">
      <xdr:nvSpPr>
        <xdr:cNvPr id="3" name="Rectangle: Rounded Corners 2">
          <a:extLst>
            <a:ext uri="{FF2B5EF4-FFF2-40B4-BE49-F238E27FC236}">
              <a16:creationId xmlns:a16="http://schemas.microsoft.com/office/drawing/2014/main" id="{B0E14C55-0B79-431F-BD4B-7FDB50533940}"/>
            </a:ext>
          </a:extLst>
        </xdr:cNvPr>
        <xdr:cNvSpPr/>
      </xdr:nvSpPr>
      <xdr:spPr>
        <a:xfrm>
          <a:off x="392238" y="167640"/>
          <a:ext cx="13784580" cy="7315200"/>
        </a:xfrm>
        <a:prstGeom prst="roundRect">
          <a:avLst>
            <a:gd name="adj" fmla="val 6581"/>
          </a:avLst>
        </a:prstGeom>
        <a:solidFill>
          <a:schemeClr val="bg1"/>
        </a:solidFill>
        <a:ln w="9525">
          <a:gradFill flip="none" rotWithShape="1">
            <a:gsLst>
              <a:gs pos="0">
                <a:srgbClr val="4647A6"/>
              </a:gs>
              <a:gs pos="100000">
                <a:srgbClr val="333787"/>
              </a:gs>
            </a:gsLst>
            <a:lin ang="8100000" scaled="1"/>
            <a:tileRect/>
          </a:gradFill>
        </a:ln>
        <a:effectLst>
          <a:outerShdw blurRad="444500" dist="190500" dir="8100000" algn="tr" rotWithShape="0">
            <a:srgbClr val="0D328D">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ru-RU" sz="1800" kern="1200">
              <a:solidFill>
                <a:schemeClr val="lt1"/>
              </a:solidFill>
              <a:latin typeface="+mn-lt"/>
              <a:ea typeface="+mn-ea"/>
              <a:cs typeface="+mn-cs"/>
            </a:rPr>
            <a:t> </a:t>
          </a:r>
        </a:p>
      </xdr:txBody>
    </xdr:sp>
    <xdr:clientData/>
  </xdr:twoCellAnchor>
  <xdr:twoCellAnchor>
    <xdr:from>
      <xdr:col>1</xdr:col>
      <xdr:colOff>130384</xdr:colOff>
      <xdr:row>2</xdr:row>
      <xdr:rowOff>100665</xdr:rowOff>
    </xdr:from>
    <xdr:to>
      <xdr:col>22</xdr:col>
      <xdr:colOff>473284</xdr:colOff>
      <xdr:row>39</xdr:row>
      <xdr:rowOff>9225</xdr:rowOff>
    </xdr:to>
    <xdr:sp macro="" textlink="">
      <xdr:nvSpPr>
        <xdr:cNvPr id="4" name="Rectangle: Rounded Corners 3">
          <a:extLst>
            <a:ext uri="{FF2B5EF4-FFF2-40B4-BE49-F238E27FC236}">
              <a16:creationId xmlns:a16="http://schemas.microsoft.com/office/drawing/2014/main" id="{7F10BD6E-5B19-4BDD-8B1B-92E94E5E54C9}"/>
            </a:ext>
          </a:extLst>
        </xdr:cNvPr>
        <xdr:cNvSpPr/>
      </xdr:nvSpPr>
      <xdr:spPr>
        <a:xfrm>
          <a:off x="739984" y="466425"/>
          <a:ext cx="13144500" cy="6675120"/>
        </a:xfrm>
        <a:prstGeom prst="roundRect">
          <a:avLst>
            <a:gd name="adj" fmla="val 5042"/>
          </a:avLst>
        </a:prstGeom>
        <a:solidFill>
          <a:schemeClr val="bg1"/>
        </a:solidFill>
        <a:ln w="9525">
          <a:noFill/>
        </a:ln>
        <a:effectLst>
          <a:outerShdw blurRad="254000" dist="101600" dir="8100000" algn="tr" rotWithShape="0">
            <a:srgbClr val="0D328D">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4</xdr:row>
      <xdr:rowOff>23019</xdr:rowOff>
    </xdr:from>
    <xdr:to>
      <xdr:col>22</xdr:col>
      <xdr:colOff>183490</xdr:colOff>
      <xdr:row>6</xdr:row>
      <xdr:rowOff>91402</xdr:rowOff>
    </xdr:to>
    <xdr:sp macro="" textlink="">
      <xdr:nvSpPr>
        <xdr:cNvPr id="5" name="Rectangle: Rounded Corners 4">
          <a:extLst>
            <a:ext uri="{FF2B5EF4-FFF2-40B4-BE49-F238E27FC236}">
              <a16:creationId xmlns:a16="http://schemas.microsoft.com/office/drawing/2014/main" id="{0D81F209-6C17-4407-9785-A4B93A1475A2}"/>
            </a:ext>
          </a:extLst>
        </xdr:cNvPr>
        <xdr:cNvSpPr/>
      </xdr:nvSpPr>
      <xdr:spPr>
        <a:xfrm>
          <a:off x="2537460" y="754539"/>
          <a:ext cx="11057230" cy="434143"/>
        </a:xfrm>
        <a:prstGeom prst="roundRect">
          <a:avLst>
            <a:gd name="adj" fmla="val 4271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114263</xdr:colOff>
      <xdr:row>7</xdr:row>
      <xdr:rowOff>140948</xdr:rowOff>
    </xdr:from>
    <xdr:to>
      <xdr:col>13</xdr:col>
      <xdr:colOff>274283</xdr:colOff>
      <xdr:row>21</xdr:row>
      <xdr:rowOff>178167</xdr:rowOff>
    </xdr:to>
    <xdr:sp macro="" textlink="">
      <xdr:nvSpPr>
        <xdr:cNvPr id="6" name="Rectangle: Rounded Corners 5">
          <a:extLst>
            <a:ext uri="{FF2B5EF4-FFF2-40B4-BE49-F238E27FC236}">
              <a16:creationId xmlns:a16="http://schemas.microsoft.com/office/drawing/2014/main" id="{3FABF646-87C1-4E49-A82B-E7ACA295F266}"/>
            </a:ext>
          </a:extLst>
        </xdr:cNvPr>
        <xdr:cNvSpPr/>
      </xdr:nvSpPr>
      <xdr:spPr>
        <a:xfrm>
          <a:off x="2552663" y="1421108"/>
          <a:ext cx="5646420" cy="2597539"/>
        </a:xfrm>
        <a:prstGeom prst="roundRect">
          <a:avLst>
            <a:gd name="adj" fmla="val 7935"/>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13</xdr:col>
      <xdr:colOff>499396</xdr:colOff>
      <xdr:row>7</xdr:row>
      <xdr:rowOff>140948</xdr:rowOff>
    </xdr:from>
    <xdr:to>
      <xdr:col>17</xdr:col>
      <xdr:colOff>438436</xdr:colOff>
      <xdr:row>21</xdr:row>
      <xdr:rowOff>178167</xdr:rowOff>
    </xdr:to>
    <xdr:sp macro="" textlink="">
      <xdr:nvSpPr>
        <xdr:cNvPr id="7" name="Rectangle: Rounded Corners 6">
          <a:extLst>
            <a:ext uri="{FF2B5EF4-FFF2-40B4-BE49-F238E27FC236}">
              <a16:creationId xmlns:a16="http://schemas.microsoft.com/office/drawing/2014/main" id="{E6466692-6FCE-426C-84F6-46E22D47F84B}"/>
            </a:ext>
          </a:extLst>
        </xdr:cNvPr>
        <xdr:cNvSpPr/>
      </xdr:nvSpPr>
      <xdr:spPr>
        <a:xfrm>
          <a:off x="8424196" y="1421108"/>
          <a:ext cx="2377440" cy="2597539"/>
        </a:xfrm>
        <a:prstGeom prst="roundRect">
          <a:avLst>
            <a:gd name="adj" fmla="val 858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18</xdr:col>
      <xdr:colOff>61570</xdr:colOff>
      <xdr:row>7</xdr:row>
      <xdr:rowOff>140948</xdr:rowOff>
    </xdr:from>
    <xdr:to>
      <xdr:col>22</xdr:col>
      <xdr:colOff>183490</xdr:colOff>
      <xdr:row>20</xdr:row>
      <xdr:rowOff>53732</xdr:rowOff>
    </xdr:to>
    <xdr:sp macro="" textlink="">
      <xdr:nvSpPr>
        <xdr:cNvPr id="8" name="Rectangle: Rounded Corners 7">
          <a:extLst>
            <a:ext uri="{FF2B5EF4-FFF2-40B4-BE49-F238E27FC236}">
              <a16:creationId xmlns:a16="http://schemas.microsoft.com/office/drawing/2014/main" id="{E0DFF7BD-13E8-4662-8CED-FD057B589AE6}"/>
            </a:ext>
          </a:extLst>
        </xdr:cNvPr>
        <xdr:cNvSpPr/>
      </xdr:nvSpPr>
      <xdr:spPr>
        <a:xfrm>
          <a:off x="11034370" y="1421108"/>
          <a:ext cx="2560320" cy="2290224"/>
        </a:xfrm>
        <a:prstGeom prst="roundRect">
          <a:avLst>
            <a:gd name="adj" fmla="val 739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114263</xdr:colOff>
      <xdr:row>23</xdr:row>
      <xdr:rowOff>76951</xdr:rowOff>
    </xdr:from>
    <xdr:to>
      <xdr:col>8</xdr:col>
      <xdr:colOff>91403</xdr:colOff>
      <xdr:row>37</xdr:row>
      <xdr:rowOff>76951</xdr:rowOff>
    </xdr:to>
    <xdr:sp macro="" textlink="">
      <xdr:nvSpPr>
        <xdr:cNvPr id="9" name="Rectangle: Rounded Corners 8">
          <a:extLst>
            <a:ext uri="{FF2B5EF4-FFF2-40B4-BE49-F238E27FC236}">
              <a16:creationId xmlns:a16="http://schemas.microsoft.com/office/drawing/2014/main" id="{419392EA-1491-432C-8606-CE689813FD0C}"/>
            </a:ext>
          </a:extLst>
        </xdr:cNvPr>
        <xdr:cNvSpPr/>
      </xdr:nvSpPr>
      <xdr:spPr>
        <a:xfrm>
          <a:off x="2552663" y="4283191"/>
          <a:ext cx="2415540" cy="2560320"/>
        </a:xfrm>
        <a:prstGeom prst="roundRect">
          <a:avLst>
            <a:gd name="adj" fmla="val 7935"/>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12</xdr:col>
      <xdr:colOff>529876</xdr:colOff>
      <xdr:row>23</xdr:row>
      <xdr:rowOff>76951</xdr:rowOff>
    </xdr:from>
    <xdr:to>
      <xdr:col>17</xdr:col>
      <xdr:colOff>438436</xdr:colOff>
      <xdr:row>37</xdr:row>
      <xdr:rowOff>76951</xdr:rowOff>
    </xdr:to>
    <xdr:sp macro="" textlink="">
      <xdr:nvSpPr>
        <xdr:cNvPr id="10" name="Rectangle: Rounded Corners 9">
          <a:extLst>
            <a:ext uri="{FF2B5EF4-FFF2-40B4-BE49-F238E27FC236}">
              <a16:creationId xmlns:a16="http://schemas.microsoft.com/office/drawing/2014/main" id="{38BCB3AE-8A38-4CDF-865D-4CAD1814C01B}"/>
            </a:ext>
          </a:extLst>
        </xdr:cNvPr>
        <xdr:cNvSpPr/>
      </xdr:nvSpPr>
      <xdr:spPr>
        <a:xfrm>
          <a:off x="7845076" y="4283191"/>
          <a:ext cx="2956560" cy="2560320"/>
        </a:xfrm>
        <a:prstGeom prst="roundRect">
          <a:avLst>
            <a:gd name="adj" fmla="val 6885"/>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18</xdr:col>
      <xdr:colOff>61570</xdr:colOff>
      <xdr:row>21</xdr:row>
      <xdr:rowOff>122671</xdr:rowOff>
    </xdr:from>
    <xdr:to>
      <xdr:col>22</xdr:col>
      <xdr:colOff>183490</xdr:colOff>
      <xdr:row>37</xdr:row>
      <xdr:rowOff>76951</xdr:rowOff>
    </xdr:to>
    <xdr:sp macro="" textlink="">
      <xdr:nvSpPr>
        <xdr:cNvPr id="11" name="Rectangle: Rounded Corners 10">
          <a:extLst>
            <a:ext uri="{FF2B5EF4-FFF2-40B4-BE49-F238E27FC236}">
              <a16:creationId xmlns:a16="http://schemas.microsoft.com/office/drawing/2014/main" id="{E318A1C7-C702-408D-B768-577E3F441586}"/>
            </a:ext>
          </a:extLst>
        </xdr:cNvPr>
        <xdr:cNvSpPr/>
      </xdr:nvSpPr>
      <xdr:spPr>
        <a:xfrm>
          <a:off x="11034370" y="3963151"/>
          <a:ext cx="2560320" cy="2880360"/>
        </a:xfrm>
        <a:prstGeom prst="roundRect">
          <a:avLst>
            <a:gd name="adj" fmla="val 739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428669</xdr:colOff>
      <xdr:row>7</xdr:row>
      <xdr:rowOff>140948</xdr:rowOff>
    </xdr:from>
    <xdr:to>
      <xdr:col>3</xdr:col>
      <xdr:colOff>491130</xdr:colOff>
      <xdr:row>37</xdr:row>
      <xdr:rowOff>95228</xdr:rowOff>
    </xdr:to>
    <xdr:sp macro="" textlink="">
      <xdr:nvSpPr>
        <xdr:cNvPr id="12" name="Rectangle: Rounded Corners 11">
          <a:extLst>
            <a:ext uri="{FF2B5EF4-FFF2-40B4-BE49-F238E27FC236}">
              <a16:creationId xmlns:a16="http://schemas.microsoft.com/office/drawing/2014/main" id="{CBC9D40D-D5F0-4464-AE81-BA9802A209C4}"/>
            </a:ext>
          </a:extLst>
        </xdr:cNvPr>
        <xdr:cNvSpPr/>
      </xdr:nvSpPr>
      <xdr:spPr>
        <a:xfrm>
          <a:off x="1038269" y="1421108"/>
          <a:ext cx="1281661" cy="5440680"/>
        </a:xfrm>
        <a:prstGeom prst="roundRect">
          <a:avLst>
            <a:gd name="adj" fmla="val 18817"/>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299210</xdr:colOff>
      <xdr:row>23</xdr:row>
      <xdr:rowOff>76951</xdr:rowOff>
    </xdr:from>
    <xdr:to>
      <xdr:col>12</xdr:col>
      <xdr:colOff>329690</xdr:colOff>
      <xdr:row>29</xdr:row>
      <xdr:rowOff>168391</xdr:rowOff>
    </xdr:to>
    <xdr:sp macro="" textlink="">
      <xdr:nvSpPr>
        <xdr:cNvPr id="13" name="Rectangle: Rounded Corners 12">
          <a:extLst>
            <a:ext uri="{FF2B5EF4-FFF2-40B4-BE49-F238E27FC236}">
              <a16:creationId xmlns:a16="http://schemas.microsoft.com/office/drawing/2014/main" id="{FA6110DA-C2DD-4E8F-B85C-161105291736}"/>
            </a:ext>
          </a:extLst>
        </xdr:cNvPr>
        <xdr:cNvSpPr/>
      </xdr:nvSpPr>
      <xdr:spPr>
        <a:xfrm>
          <a:off x="5176010" y="4283191"/>
          <a:ext cx="2468880" cy="1188720"/>
        </a:xfrm>
        <a:prstGeom prst="roundRect">
          <a:avLst>
            <a:gd name="adj" fmla="val 1557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299210</xdr:colOff>
      <xdr:row>31</xdr:row>
      <xdr:rowOff>31231</xdr:rowOff>
    </xdr:from>
    <xdr:to>
      <xdr:col>12</xdr:col>
      <xdr:colOff>329690</xdr:colOff>
      <xdr:row>37</xdr:row>
      <xdr:rowOff>122671</xdr:rowOff>
    </xdr:to>
    <xdr:sp macro="" textlink="">
      <xdr:nvSpPr>
        <xdr:cNvPr id="14" name="Rectangle: Rounded Corners 13">
          <a:extLst>
            <a:ext uri="{FF2B5EF4-FFF2-40B4-BE49-F238E27FC236}">
              <a16:creationId xmlns:a16="http://schemas.microsoft.com/office/drawing/2014/main" id="{11E2BE47-6126-4EB2-9C61-D3DD35B8C1E2}"/>
            </a:ext>
          </a:extLst>
        </xdr:cNvPr>
        <xdr:cNvSpPr/>
      </xdr:nvSpPr>
      <xdr:spPr>
        <a:xfrm>
          <a:off x="5176010" y="5700511"/>
          <a:ext cx="2468880" cy="1188720"/>
        </a:xfrm>
        <a:prstGeom prst="roundRect">
          <a:avLst>
            <a:gd name="adj" fmla="val 1557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editAs="oneCell">
    <xdr:from>
      <xdr:col>2</xdr:col>
      <xdr:colOff>243840</xdr:colOff>
      <xdr:row>9</xdr:row>
      <xdr:rowOff>83820</xdr:rowOff>
    </xdr:from>
    <xdr:to>
      <xdr:col>3</xdr:col>
      <xdr:colOff>60960</xdr:colOff>
      <xdr:row>11</xdr:row>
      <xdr:rowOff>144780</xdr:rowOff>
    </xdr:to>
    <xdr:pic>
      <xdr:nvPicPr>
        <xdr:cNvPr id="15" name="Graphic 14" descr="Home with solid fill">
          <a:extLst>
            <a:ext uri="{FF2B5EF4-FFF2-40B4-BE49-F238E27FC236}">
              <a16:creationId xmlns:a16="http://schemas.microsoft.com/office/drawing/2014/main" id="{61DC6EDF-4B9E-479B-B69B-7A66F292148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63040" y="1729740"/>
          <a:ext cx="426720" cy="426720"/>
        </a:xfrm>
        <a:prstGeom prst="rect">
          <a:avLst/>
        </a:prstGeom>
        <a:effectLst/>
      </xdr:spPr>
    </xdr:pic>
    <xdr:clientData/>
  </xdr:twoCellAnchor>
  <xdr:twoCellAnchor>
    <xdr:from>
      <xdr:col>1</xdr:col>
      <xdr:colOff>507067</xdr:colOff>
      <xdr:row>11</xdr:row>
      <xdr:rowOff>99517</xdr:rowOff>
    </xdr:from>
    <xdr:to>
      <xdr:col>3</xdr:col>
      <xdr:colOff>412731</xdr:colOff>
      <xdr:row>12</xdr:row>
      <xdr:rowOff>174803</xdr:rowOff>
    </xdr:to>
    <xdr:sp macro="" textlink="Processing!M7">
      <xdr:nvSpPr>
        <xdr:cNvPr id="16" name="TextBox 15">
          <a:extLst>
            <a:ext uri="{FF2B5EF4-FFF2-40B4-BE49-F238E27FC236}">
              <a16:creationId xmlns:a16="http://schemas.microsoft.com/office/drawing/2014/main" id="{88723833-D913-4817-8ECC-CA7A208A4201}"/>
            </a:ext>
          </a:extLst>
        </xdr:cNvPr>
        <xdr:cNvSpPr txBox="1"/>
      </xdr:nvSpPr>
      <xdr:spPr>
        <a:xfrm>
          <a:off x="1116667" y="2111197"/>
          <a:ext cx="112486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D42D12-6D1C-4BD6-BF7A-FB3615575702}" type="TxLink">
            <a:rPr lang="en-US" sz="1400" b="0" i="0" u="none" strike="noStrike">
              <a:solidFill>
                <a:srgbClr val="A28FFF"/>
              </a:solidFill>
              <a:latin typeface="Aptos Narrow"/>
              <a:ea typeface="+mn-ea"/>
              <a:cs typeface="+mn-cs"/>
            </a:rPr>
            <a:pPr marL="0" indent="0" algn="ctr"/>
            <a:t>Dashboard</a:t>
          </a:fld>
          <a:endParaRPr lang="ru-RU" sz="1400" b="0" i="0" u="none" strike="noStrike">
            <a:solidFill>
              <a:srgbClr val="A28FFF"/>
            </a:solidFill>
            <a:latin typeface="Aptos Narrow"/>
            <a:ea typeface="+mn-ea"/>
            <a:cs typeface="+mn-cs"/>
          </a:endParaRPr>
        </a:p>
      </xdr:txBody>
    </xdr:sp>
    <xdr:clientData/>
  </xdr:twoCellAnchor>
  <xdr:twoCellAnchor>
    <xdr:from>
      <xdr:col>1</xdr:col>
      <xdr:colOff>558197</xdr:colOff>
      <xdr:row>17</xdr:row>
      <xdr:rowOff>177501</xdr:rowOff>
    </xdr:from>
    <xdr:to>
      <xdr:col>3</xdr:col>
      <xdr:colOff>361601</xdr:colOff>
      <xdr:row>20</xdr:row>
      <xdr:rowOff>121463</xdr:rowOff>
    </xdr:to>
    <xdr:grpSp>
      <xdr:nvGrpSpPr>
        <xdr:cNvPr id="17" name="Group 16">
          <a:hlinkClick xmlns:r="http://schemas.openxmlformats.org/officeDocument/2006/relationships" r:id="rId3"/>
          <a:extLst>
            <a:ext uri="{FF2B5EF4-FFF2-40B4-BE49-F238E27FC236}">
              <a16:creationId xmlns:a16="http://schemas.microsoft.com/office/drawing/2014/main" id="{8343774F-82C4-4DC4-8FCA-E96A24E20E5B}"/>
            </a:ext>
          </a:extLst>
        </xdr:cNvPr>
        <xdr:cNvGrpSpPr/>
      </xdr:nvGrpSpPr>
      <xdr:grpSpPr>
        <a:xfrm>
          <a:off x="1150864" y="3416001"/>
          <a:ext cx="988737" cy="515462"/>
          <a:chOff x="1167797" y="3286461"/>
          <a:chExt cx="1022604" cy="492602"/>
        </a:xfrm>
      </xdr:grpSpPr>
      <xdr:sp macro="" textlink="">
        <xdr:nvSpPr>
          <xdr:cNvPr id="18" name="Freeform: Shape 17">
            <a:extLst>
              <a:ext uri="{FF2B5EF4-FFF2-40B4-BE49-F238E27FC236}">
                <a16:creationId xmlns:a16="http://schemas.microsoft.com/office/drawing/2014/main" id="{D5080735-49EF-B67E-9747-CF2FF54F3F84}"/>
              </a:ext>
            </a:extLst>
          </xdr:cNvPr>
          <xdr:cNvSpPr/>
        </xdr:nvSpPr>
        <xdr:spPr>
          <a:xfrm>
            <a:off x="1524000" y="3286461"/>
            <a:ext cx="274320" cy="274320"/>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9">
        <xdr:nvSpPr>
          <xdr:cNvPr id="19" name="TextBox 18">
            <a:extLst>
              <a:ext uri="{FF2B5EF4-FFF2-40B4-BE49-F238E27FC236}">
                <a16:creationId xmlns:a16="http://schemas.microsoft.com/office/drawing/2014/main" id="{70530AEF-8086-8637-6AB3-6B5EF54E07AA}"/>
              </a:ext>
            </a:extLst>
          </xdr:cNvPr>
          <xdr:cNvSpPr txBox="1"/>
        </xdr:nvSpPr>
        <xdr:spPr>
          <a:xfrm>
            <a:off x="1167797" y="352089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72A9F3-49CD-432A-96EE-979AD2E16817}" type="TxLink">
              <a:rPr lang="en-US" sz="1400" b="0" i="0" u="none" strike="noStrike">
                <a:solidFill>
                  <a:srgbClr val="6372A4"/>
                </a:solidFill>
                <a:latin typeface="Aptos Narrow"/>
                <a:ea typeface="+mn-ea"/>
                <a:cs typeface="+mn-cs"/>
              </a:rPr>
              <a:pPr marL="0" indent="0" algn="ctr"/>
              <a:t>Income</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13</xdr:row>
      <xdr:rowOff>160020</xdr:rowOff>
    </xdr:from>
    <xdr:to>
      <xdr:col>3</xdr:col>
      <xdr:colOff>361601</xdr:colOff>
      <xdr:row>16</xdr:row>
      <xdr:rowOff>159563</xdr:rowOff>
    </xdr:to>
    <xdr:grpSp>
      <xdr:nvGrpSpPr>
        <xdr:cNvPr id="20" name="Group 19">
          <a:hlinkClick xmlns:r="http://schemas.openxmlformats.org/officeDocument/2006/relationships" r:id="rId4"/>
          <a:extLst>
            <a:ext uri="{FF2B5EF4-FFF2-40B4-BE49-F238E27FC236}">
              <a16:creationId xmlns:a16="http://schemas.microsoft.com/office/drawing/2014/main" id="{347649B4-020E-4796-912D-E983E55F6660}"/>
            </a:ext>
          </a:extLst>
        </xdr:cNvPr>
        <xdr:cNvGrpSpPr/>
      </xdr:nvGrpSpPr>
      <xdr:grpSpPr>
        <a:xfrm>
          <a:off x="1150864" y="2636520"/>
          <a:ext cx="988737" cy="571043"/>
          <a:chOff x="1167797" y="2537460"/>
          <a:chExt cx="1022604" cy="548183"/>
        </a:xfrm>
      </xdr:grpSpPr>
      <xdr:sp macro="" textlink="">
        <xdr:nvSpPr>
          <xdr:cNvPr id="21" name="Freeform: Shape 20">
            <a:extLst>
              <a:ext uri="{FF2B5EF4-FFF2-40B4-BE49-F238E27FC236}">
                <a16:creationId xmlns:a16="http://schemas.microsoft.com/office/drawing/2014/main" id="{E3A1C372-6394-3975-5EC1-BC699A03906F}"/>
              </a:ext>
            </a:extLst>
          </xdr:cNvPr>
          <xdr:cNvSpPr/>
        </xdr:nvSpPr>
        <xdr:spPr>
          <a:xfrm>
            <a:off x="1524000" y="2537460"/>
            <a:ext cx="274320" cy="32004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rgbClr val="6372A4"/>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8">
        <xdr:nvSpPr>
          <xdr:cNvPr id="22" name="TextBox 21">
            <a:extLst>
              <a:ext uri="{FF2B5EF4-FFF2-40B4-BE49-F238E27FC236}">
                <a16:creationId xmlns:a16="http://schemas.microsoft.com/office/drawing/2014/main" id="{92ED54E0-5784-2E2C-C427-6468ADF17FA2}"/>
              </a:ext>
            </a:extLst>
          </xdr:cNvPr>
          <xdr:cNvSpPr txBox="1"/>
        </xdr:nvSpPr>
        <xdr:spPr>
          <a:xfrm>
            <a:off x="1167797" y="28274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7601D8-A4D6-4CAB-9AF7-1E2B532ACEA4}" type="TxLink">
              <a:rPr lang="en-US" sz="1400" b="0" i="0" u="none" strike="noStrike">
                <a:solidFill>
                  <a:srgbClr val="6372A4"/>
                </a:solidFill>
                <a:latin typeface="Aptos Narrow"/>
                <a:ea typeface="+mn-ea"/>
                <a:cs typeface="+mn-cs"/>
              </a:rPr>
              <a:pPr marL="0" indent="0" algn="ctr"/>
              <a:t>Budgeting</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21</xdr:row>
      <xdr:rowOff>141642</xdr:rowOff>
    </xdr:from>
    <xdr:to>
      <xdr:col>3</xdr:col>
      <xdr:colOff>361601</xdr:colOff>
      <xdr:row>24</xdr:row>
      <xdr:rowOff>98603</xdr:rowOff>
    </xdr:to>
    <xdr:grpSp>
      <xdr:nvGrpSpPr>
        <xdr:cNvPr id="23" name="Group 22">
          <a:hlinkClick xmlns:r="http://schemas.openxmlformats.org/officeDocument/2006/relationships" r:id="rId5"/>
          <a:extLst>
            <a:ext uri="{FF2B5EF4-FFF2-40B4-BE49-F238E27FC236}">
              <a16:creationId xmlns:a16="http://schemas.microsoft.com/office/drawing/2014/main" id="{8E89F3CD-64AE-487C-AECC-9309D5FB0B8B}"/>
            </a:ext>
          </a:extLst>
        </xdr:cNvPr>
        <xdr:cNvGrpSpPr/>
      </xdr:nvGrpSpPr>
      <xdr:grpSpPr>
        <a:xfrm>
          <a:off x="1150864" y="4142142"/>
          <a:ext cx="988737" cy="528461"/>
          <a:chOff x="1167797" y="3982122"/>
          <a:chExt cx="1022604" cy="505601"/>
        </a:xfrm>
      </xdr:grpSpPr>
      <xdr:sp macro="" textlink="">
        <xdr:nvSpPr>
          <xdr:cNvPr id="24" name="Freeform: Shape 23">
            <a:extLst>
              <a:ext uri="{FF2B5EF4-FFF2-40B4-BE49-F238E27FC236}">
                <a16:creationId xmlns:a16="http://schemas.microsoft.com/office/drawing/2014/main" id="{C1557637-EB5B-2938-7A57-B6DCDDB59C61}"/>
              </a:ext>
            </a:extLst>
          </xdr:cNvPr>
          <xdr:cNvSpPr/>
        </xdr:nvSpPr>
        <xdr:spPr>
          <a:xfrm>
            <a:off x="1524000" y="3982122"/>
            <a:ext cx="274320" cy="274320"/>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10">
        <xdr:nvSpPr>
          <xdr:cNvPr id="25" name="TextBox 24">
            <a:extLst>
              <a:ext uri="{FF2B5EF4-FFF2-40B4-BE49-F238E27FC236}">
                <a16:creationId xmlns:a16="http://schemas.microsoft.com/office/drawing/2014/main" id="{68FF86CC-89EC-2457-A46C-8425BF74EFC9}"/>
              </a:ext>
            </a:extLst>
          </xdr:cNvPr>
          <xdr:cNvSpPr txBox="1"/>
        </xdr:nvSpPr>
        <xdr:spPr>
          <a:xfrm>
            <a:off x="1167797" y="422955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C005A9-DD56-48B7-9D7B-39DD0EC70406}" type="TxLink">
              <a:rPr lang="en-US" sz="1400" b="0" i="0" u="none" strike="noStrike">
                <a:solidFill>
                  <a:srgbClr val="6372A4"/>
                </a:solidFill>
                <a:latin typeface="Aptos Narrow"/>
                <a:ea typeface="+mn-ea"/>
                <a:cs typeface="+mn-cs"/>
              </a:rPr>
              <a:pPr marL="0" indent="0" algn="ctr"/>
              <a:t>Expenses</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25</xdr:row>
      <xdr:rowOff>98163</xdr:rowOff>
    </xdr:from>
    <xdr:to>
      <xdr:col>3</xdr:col>
      <xdr:colOff>361601</xdr:colOff>
      <xdr:row>28</xdr:row>
      <xdr:rowOff>75743</xdr:rowOff>
    </xdr:to>
    <xdr:grpSp>
      <xdr:nvGrpSpPr>
        <xdr:cNvPr id="26" name="Group 25">
          <a:hlinkClick xmlns:r="http://schemas.openxmlformats.org/officeDocument/2006/relationships" r:id="rId6"/>
          <a:extLst>
            <a:ext uri="{FF2B5EF4-FFF2-40B4-BE49-F238E27FC236}">
              <a16:creationId xmlns:a16="http://schemas.microsoft.com/office/drawing/2014/main" id="{66DCE08E-F114-4483-BFC8-95466DD6439E}"/>
            </a:ext>
          </a:extLst>
        </xdr:cNvPr>
        <xdr:cNvGrpSpPr/>
      </xdr:nvGrpSpPr>
      <xdr:grpSpPr>
        <a:xfrm>
          <a:off x="1150864" y="4860663"/>
          <a:ext cx="988737" cy="549080"/>
          <a:chOff x="1167797" y="4670163"/>
          <a:chExt cx="1022604" cy="526220"/>
        </a:xfrm>
      </xdr:grpSpPr>
      <xdr:sp macro="" textlink="Processing!M11">
        <xdr:nvSpPr>
          <xdr:cNvPr id="27" name="TextBox 26">
            <a:extLst>
              <a:ext uri="{FF2B5EF4-FFF2-40B4-BE49-F238E27FC236}">
                <a16:creationId xmlns:a16="http://schemas.microsoft.com/office/drawing/2014/main" id="{92DCC69B-241E-5BE1-E2FA-931A103E758B}"/>
              </a:ext>
            </a:extLst>
          </xdr:cNvPr>
          <xdr:cNvSpPr txBox="1"/>
        </xdr:nvSpPr>
        <xdr:spPr>
          <a:xfrm>
            <a:off x="1167797" y="49382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4B6E8B-4936-4324-8867-F60A3105E338}" type="TxLink">
              <a:rPr lang="en-US" sz="1400" b="0" i="0" u="none" strike="noStrike">
                <a:solidFill>
                  <a:srgbClr val="6372A4"/>
                </a:solidFill>
                <a:latin typeface="Aptos Narrow"/>
                <a:ea typeface="+mn-ea"/>
                <a:cs typeface="+mn-cs"/>
              </a:rPr>
              <a:pPr marL="0" indent="0" algn="ctr"/>
              <a:t>Investments</a:t>
            </a:fld>
            <a:endParaRPr lang="ru-RU" sz="1400" b="0" i="0" u="none" strike="noStrike">
              <a:solidFill>
                <a:srgbClr val="6372A4"/>
              </a:solidFill>
              <a:latin typeface="Aptos Narrow"/>
              <a:ea typeface="+mn-ea"/>
              <a:cs typeface="+mn-cs"/>
            </a:endParaRPr>
          </a:p>
        </xdr:txBody>
      </xdr:sp>
      <xdr:sp macro="" textlink="">
        <xdr:nvSpPr>
          <xdr:cNvPr id="28" name="Freeform: Shape 27">
            <a:extLst>
              <a:ext uri="{FF2B5EF4-FFF2-40B4-BE49-F238E27FC236}">
                <a16:creationId xmlns:a16="http://schemas.microsoft.com/office/drawing/2014/main" id="{F687BDB4-A191-FAF4-672B-0E92E964D1CA}"/>
              </a:ext>
            </a:extLst>
          </xdr:cNvPr>
          <xdr:cNvSpPr/>
        </xdr:nvSpPr>
        <xdr:spPr>
          <a:xfrm>
            <a:off x="1524000" y="4670163"/>
            <a:ext cx="274320" cy="27432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rgbClr val="6372A4"/>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1</xdr:col>
      <xdr:colOff>558197</xdr:colOff>
      <xdr:row>29</xdr:row>
      <xdr:rowOff>31824</xdr:rowOff>
    </xdr:from>
    <xdr:to>
      <xdr:col>3</xdr:col>
      <xdr:colOff>361601</xdr:colOff>
      <xdr:row>32</xdr:row>
      <xdr:rowOff>52883</xdr:rowOff>
    </xdr:to>
    <xdr:grpSp>
      <xdr:nvGrpSpPr>
        <xdr:cNvPr id="29" name="Group 28">
          <a:hlinkClick xmlns:r="http://schemas.openxmlformats.org/officeDocument/2006/relationships" r:id="rId7"/>
          <a:extLst>
            <a:ext uri="{FF2B5EF4-FFF2-40B4-BE49-F238E27FC236}">
              <a16:creationId xmlns:a16="http://schemas.microsoft.com/office/drawing/2014/main" id="{8954DB54-919A-41A8-923E-88DD47753A00}"/>
            </a:ext>
          </a:extLst>
        </xdr:cNvPr>
        <xdr:cNvGrpSpPr/>
      </xdr:nvGrpSpPr>
      <xdr:grpSpPr>
        <a:xfrm>
          <a:off x="1150864" y="5556324"/>
          <a:ext cx="988737" cy="592559"/>
          <a:chOff x="1167797" y="5335344"/>
          <a:chExt cx="1022604" cy="569699"/>
        </a:xfrm>
      </xdr:grpSpPr>
      <xdr:sp macro="" textlink="Processing!M12">
        <xdr:nvSpPr>
          <xdr:cNvPr id="30" name="TextBox 29">
            <a:extLst>
              <a:ext uri="{FF2B5EF4-FFF2-40B4-BE49-F238E27FC236}">
                <a16:creationId xmlns:a16="http://schemas.microsoft.com/office/drawing/2014/main" id="{90975927-FE73-F758-B944-8300276C78A8}"/>
              </a:ext>
            </a:extLst>
          </xdr:cNvPr>
          <xdr:cNvSpPr txBox="1"/>
        </xdr:nvSpPr>
        <xdr:spPr>
          <a:xfrm>
            <a:off x="1167797" y="56468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45609D-9632-4578-945A-4707F565A20E}" type="TxLink">
              <a:rPr lang="en-US" sz="1400" b="0" i="0" u="none" strike="noStrike">
                <a:solidFill>
                  <a:srgbClr val="6372A4"/>
                </a:solidFill>
                <a:latin typeface="Aptos Narrow"/>
                <a:ea typeface="+mn-ea"/>
                <a:cs typeface="+mn-cs"/>
              </a:rPr>
              <a:pPr marL="0" indent="0" algn="ctr"/>
              <a:t>Debts</a:t>
            </a:fld>
            <a:endParaRPr lang="ru-RU" sz="1400" b="0" i="0" u="none" strike="noStrike">
              <a:solidFill>
                <a:srgbClr val="6372A4"/>
              </a:solidFill>
              <a:latin typeface="Aptos Narrow"/>
              <a:ea typeface="+mn-ea"/>
              <a:cs typeface="+mn-cs"/>
            </a:endParaRPr>
          </a:p>
        </xdr:txBody>
      </xdr:sp>
      <xdr:sp macro="" textlink="">
        <xdr:nvSpPr>
          <xdr:cNvPr id="31" name="Freeform: Shape 30">
            <a:extLst>
              <a:ext uri="{FF2B5EF4-FFF2-40B4-BE49-F238E27FC236}">
                <a16:creationId xmlns:a16="http://schemas.microsoft.com/office/drawing/2014/main" id="{587EBB2B-3C49-31A6-58B8-2DCE91B5198E}"/>
              </a:ext>
            </a:extLst>
          </xdr:cNvPr>
          <xdr:cNvSpPr/>
        </xdr:nvSpPr>
        <xdr:spPr>
          <a:xfrm>
            <a:off x="1533144" y="5335344"/>
            <a:ext cx="256032" cy="320040"/>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rgbClr val="6372A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xdr:col>
      <xdr:colOff>558197</xdr:colOff>
      <xdr:row>33</xdr:row>
      <xdr:rowOff>41685</xdr:rowOff>
    </xdr:from>
    <xdr:to>
      <xdr:col>3</xdr:col>
      <xdr:colOff>361601</xdr:colOff>
      <xdr:row>36</xdr:row>
      <xdr:rowOff>30023</xdr:rowOff>
    </xdr:to>
    <xdr:grpSp>
      <xdr:nvGrpSpPr>
        <xdr:cNvPr id="32" name="Group 31">
          <a:hlinkClick xmlns:r="http://schemas.openxmlformats.org/officeDocument/2006/relationships" r:id="rId8"/>
          <a:extLst>
            <a:ext uri="{FF2B5EF4-FFF2-40B4-BE49-F238E27FC236}">
              <a16:creationId xmlns:a16="http://schemas.microsoft.com/office/drawing/2014/main" id="{86163242-6762-4597-8E59-4CB533CA028D}"/>
            </a:ext>
          </a:extLst>
        </xdr:cNvPr>
        <xdr:cNvGrpSpPr/>
      </xdr:nvGrpSpPr>
      <xdr:grpSpPr>
        <a:xfrm>
          <a:off x="1150864" y="6328185"/>
          <a:ext cx="988737" cy="559838"/>
          <a:chOff x="1167797" y="6076725"/>
          <a:chExt cx="1022604" cy="536978"/>
        </a:xfrm>
      </xdr:grpSpPr>
      <xdr:sp macro="" textlink="Processing!M13">
        <xdr:nvSpPr>
          <xdr:cNvPr id="33" name="TextBox 32">
            <a:extLst>
              <a:ext uri="{FF2B5EF4-FFF2-40B4-BE49-F238E27FC236}">
                <a16:creationId xmlns:a16="http://schemas.microsoft.com/office/drawing/2014/main" id="{5D97864B-4ED8-B090-6066-632933FC8F88}"/>
              </a:ext>
            </a:extLst>
          </xdr:cNvPr>
          <xdr:cNvSpPr txBox="1"/>
        </xdr:nvSpPr>
        <xdr:spPr>
          <a:xfrm>
            <a:off x="1167797" y="635553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7EF1B9-3046-4C81-BCC7-0033ADB99090}" type="TxLink">
              <a:rPr lang="en-US" sz="1400" b="0" i="0" u="none" strike="noStrike">
                <a:solidFill>
                  <a:srgbClr val="6372A4"/>
                </a:solidFill>
                <a:latin typeface="Aptos Narrow"/>
                <a:ea typeface="+mn-ea"/>
                <a:cs typeface="+mn-cs"/>
              </a:rPr>
              <a:pPr marL="0" indent="0" algn="ctr"/>
              <a:t>Fin Goals</a:t>
            </a:fld>
            <a:endParaRPr lang="ru-RU" sz="1400" b="0" i="0" u="none" strike="noStrike">
              <a:solidFill>
                <a:srgbClr val="6372A4"/>
              </a:solidFill>
              <a:latin typeface="Aptos Narrow"/>
              <a:ea typeface="+mn-ea"/>
              <a:cs typeface="+mn-cs"/>
            </a:endParaRPr>
          </a:p>
        </xdr:txBody>
      </xdr:sp>
      <xdr:sp macro="" textlink="">
        <xdr:nvSpPr>
          <xdr:cNvPr id="34" name="Freeform: Shape 33">
            <a:extLst>
              <a:ext uri="{FF2B5EF4-FFF2-40B4-BE49-F238E27FC236}">
                <a16:creationId xmlns:a16="http://schemas.microsoft.com/office/drawing/2014/main" id="{F7DA271F-FE18-3C27-017A-E42BCE3983E6}"/>
              </a:ext>
            </a:extLst>
          </xdr:cNvPr>
          <xdr:cNvSpPr/>
        </xdr:nvSpPr>
        <xdr:spPr>
          <a:xfrm>
            <a:off x="1524000" y="6076725"/>
            <a:ext cx="274320" cy="274320"/>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rgbClr val="6372A4"/>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18</xdr:col>
      <xdr:colOff>397017</xdr:colOff>
      <xdr:row>9</xdr:row>
      <xdr:rowOff>96011</xdr:rowOff>
    </xdr:from>
    <xdr:to>
      <xdr:col>21</xdr:col>
      <xdr:colOff>488457</xdr:colOff>
      <xdr:row>15</xdr:row>
      <xdr:rowOff>155447</xdr:rowOff>
    </xdr:to>
    <xdr:grpSp>
      <xdr:nvGrpSpPr>
        <xdr:cNvPr id="35" name="Group 34">
          <a:extLst>
            <a:ext uri="{FF2B5EF4-FFF2-40B4-BE49-F238E27FC236}">
              <a16:creationId xmlns:a16="http://schemas.microsoft.com/office/drawing/2014/main" id="{1FA1C5EB-3F21-4919-B127-ADB3057C8D1D}"/>
            </a:ext>
          </a:extLst>
        </xdr:cNvPr>
        <xdr:cNvGrpSpPr/>
      </xdr:nvGrpSpPr>
      <xdr:grpSpPr>
        <a:xfrm>
          <a:off x="11065017" y="1810511"/>
          <a:ext cx="1869440" cy="1202436"/>
          <a:chOff x="11312910" y="1741931"/>
          <a:chExt cx="1920240" cy="1156716"/>
        </a:xfrm>
      </xdr:grpSpPr>
      <xdr:sp macro="" textlink="">
        <xdr:nvSpPr>
          <xdr:cNvPr id="36" name="Rectangle: Rounded Corners 35">
            <a:extLst>
              <a:ext uri="{FF2B5EF4-FFF2-40B4-BE49-F238E27FC236}">
                <a16:creationId xmlns:a16="http://schemas.microsoft.com/office/drawing/2014/main" id="{AA14FF8E-967A-EB0D-0F04-3C318059F984}"/>
              </a:ext>
            </a:extLst>
          </xdr:cNvPr>
          <xdr:cNvSpPr/>
        </xdr:nvSpPr>
        <xdr:spPr>
          <a:xfrm>
            <a:off x="11312910" y="1741931"/>
            <a:ext cx="1920240" cy="1156716"/>
          </a:xfrm>
          <a:prstGeom prst="roundRect">
            <a:avLst>
              <a:gd name="adj" fmla="val 9324"/>
            </a:avLst>
          </a:prstGeom>
          <a:gradFill>
            <a:gsLst>
              <a:gs pos="66000">
                <a:srgbClr val="6067EE"/>
              </a:gs>
              <a:gs pos="10000">
                <a:srgbClr val="9CA5F6"/>
              </a:gs>
            </a:gsLst>
            <a:lin ang="8100000" scaled="1"/>
          </a:gradFill>
          <a:ln w="12700">
            <a:noFill/>
          </a:ln>
          <a:effectLst>
            <a:outerShdw blurRad="508000" dist="190500" dir="8100000" algn="tr" rotWithShape="0">
              <a:srgbClr val="0D328D">
                <a:alpha val="6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37" name="Group 36">
            <a:extLst>
              <a:ext uri="{FF2B5EF4-FFF2-40B4-BE49-F238E27FC236}">
                <a16:creationId xmlns:a16="http://schemas.microsoft.com/office/drawing/2014/main" id="{9DA5B4DA-FE2C-23F4-A5D4-A8CBE86D2F03}"/>
              </a:ext>
            </a:extLst>
          </xdr:cNvPr>
          <xdr:cNvGrpSpPr/>
        </xdr:nvGrpSpPr>
        <xdr:grpSpPr>
          <a:xfrm>
            <a:off x="11551920" y="2210873"/>
            <a:ext cx="311804" cy="218833"/>
            <a:chOff x="2716066" y="2011251"/>
            <a:chExt cx="710550" cy="501799"/>
          </a:xfrm>
          <a:solidFill>
            <a:srgbClr val="FBF1BD"/>
          </a:solidFill>
        </xdr:grpSpPr>
        <xdr:sp macro="" textlink="">
          <xdr:nvSpPr>
            <xdr:cNvPr id="39" name="Freeform: Shape 38">
              <a:extLst>
                <a:ext uri="{FF2B5EF4-FFF2-40B4-BE49-F238E27FC236}">
                  <a16:creationId xmlns:a16="http://schemas.microsoft.com/office/drawing/2014/main" id="{172BF4E9-A43F-D2FF-1373-4612E117F4D3}"/>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0" name="Freeform: Shape 39">
              <a:extLst>
                <a:ext uri="{FF2B5EF4-FFF2-40B4-BE49-F238E27FC236}">
                  <a16:creationId xmlns:a16="http://schemas.microsoft.com/office/drawing/2014/main" id="{7A5CDC16-894C-5D4C-F71E-973754D5EEA9}"/>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1" name="Freeform: Shape 40">
              <a:extLst>
                <a:ext uri="{FF2B5EF4-FFF2-40B4-BE49-F238E27FC236}">
                  <a16:creationId xmlns:a16="http://schemas.microsoft.com/office/drawing/2014/main" id="{E48B0A9D-FB29-6174-594C-BB377975E732}"/>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2" name="Freeform: Shape 41">
              <a:extLst>
                <a:ext uri="{FF2B5EF4-FFF2-40B4-BE49-F238E27FC236}">
                  <a16:creationId xmlns:a16="http://schemas.microsoft.com/office/drawing/2014/main" id="{A6E5B0EB-C2F8-DA50-102B-01DA2144353E}"/>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3" name="Freeform: Shape 42">
              <a:extLst>
                <a:ext uri="{FF2B5EF4-FFF2-40B4-BE49-F238E27FC236}">
                  <a16:creationId xmlns:a16="http://schemas.microsoft.com/office/drawing/2014/main" id="{859FF1DC-2C25-7073-01D5-3973AB268CA1}"/>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4" name="Freeform: Shape 43">
              <a:extLst>
                <a:ext uri="{FF2B5EF4-FFF2-40B4-BE49-F238E27FC236}">
                  <a16:creationId xmlns:a16="http://schemas.microsoft.com/office/drawing/2014/main" id="{C7C5FE44-F0CC-86E3-694E-6576DCB6E4A4}"/>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5" name="Rectangle: Rounded Corners 44">
              <a:extLst>
                <a:ext uri="{FF2B5EF4-FFF2-40B4-BE49-F238E27FC236}">
                  <a16:creationId xmlns:a16="http://schemas.microsoft.com/office/drawing/2014/main" id="{8893E5A3-4105-46EE-497C-4B7359C0D371}"/>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pic>
        <xdr:nvPicPr>
          <xdr:cNvPr id="38" name="Graphic 37" descr="Wi-Fi with solid fill">
            <a:extLst>
              <a:ext uri="{FF2B5EF4-FFF2-40B4-BE49-F238E27FC236}">
                <a16:creationId xmlns:a16="http://schemas.microsoft.com/office/drawing/2014/main" id="{22124220-091D-671B-43FE-C6722E602D0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rot="5400000">
            <a:off x="12873160" y="1867232"/>
            <a:ext cx="271669" cy="274320"/>
          </a:xfrm>
          <a:prstGeom prst="rect">
            <a:avLst/>
          </a:prstGeom>
        </xdr:spPr>
      </xdr:pic>
    </xdr:grpSp>
    <xdr:clientData/>
  </xdr:twoCellAnchor>
  <xdr:twoCellAnchor>
    <xdr:from>
      <xdr:col>4</xdr:col>
      <xdr:colOff>335280</xdr:colOff>
      <xdr:row>10</xdr:row>
      <xdr:rowOff>144780</xdr:rowOff>
    </xdr:from>
    <xdr:to>
      <xdr:col>13</xdr:col>
      <xdr:colOff>137160</xdr:colOff>
      <xdr:row>21</xdr:row>
      <xdr:rowOff>53340</xdr:rowOff>
    </xdr:to>
    <xdr:graphicFrame macro="">
      <xdr:nvGraphicFramePr>
        <xdr:cNvPr id="46" name="Chart 45">
          <a:extLst>
            <a:ext uri="{FF2B5EF4-FFF2-40B4-BE49-F238E27FC236}">
              <a16:creationId xmlns:a16="http://schemas.microsoft.com/office/drawing/2014/main" id="{A24D87D1-B832-43CF-BE96-A52EC2F7E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74427</xdr:colOff>
      <xdr:row>8</xdr:row>
      <xdr:rowOff>129997</xdr:rowOff>
    </xdr:from>
    <xdr:to>
      <xdr:col>10</xdr:col>
      <xdr:colOff>352220</xdr:colOff>
      <xdr:row>10</xdr:row>
      <xdr:rowOff>22403</xdr:rowOff>
    </xdr:to>
    <xdr:grpSp>
      <xdr:nvGrpSpPr>
        <xdr:cNvPr id="47" name="Group 46">
          <a:extLst>
            <a:ext uri="{FF2B5EF4-FFF2-40B4-BE49-F238E27FC236}">
              <a16:creationId xmlns:a16="http://schemas.microsoft.com/office/drawing/2014/main" id="{A8B117A9-EAB1-46A2-9647-9202CB0C329B}"/>
            </a:ext>
          </a:extLst>
        </xdr:cNvPr>
        <xdr:cNvGrpSpPr/>
      </xdr:nvGrpSpPr>
      <xdr:grpSpPr>
        <a:xfrm>
          <a:off x="3037760" y="1653997"/>
          <a:ext cx="3241127" cy="273406"/>
          <a:chOff x="3806527" y="1593037"/>
          <a:chExt cx="3562013" cy="258166"/>
        </a:xfrm>
      </xdr:grpSpPr>
      <xdr:sp macro="" textlink="Processing!D1">
        <xdr:nvSpPr>
          <xdr:cNvPr id="48" name="TextBox 47">
            <a:extLst>
              <a:ext uri="{FF2B5EF4-FFF2-40B4-BE49-F238E27FC236}">
                <a16:creationId xmlns:a16="http://schemas.microsoft.com/office/drawing/2014/main" id="{C3595322-2D03-0EC7-11CD-BD580E008901}"/>
              </a:ext>
            </a:extLst>
          </xdr:cNvPr>
          <xdr:cNvSpPr txBox="1"/>
        </xdr:nvSpPr>
        <xdr:spPr>
          <a:xfrm>
            <a:off x="3806527" y="1593037"/>
            <a:ext cx="10474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61281DF-D8FC-4F36-A8B1-6CDCDF401383}" type="TxLink">
              <a:rPr lang="en-US" sz="1400" b="0" i="0" u="none" strike="noStrike">
                <a:solidFill>
                  <a:srgbClr val="455177"/>
                </a:solidFill>
                <a:latin typeface="Aptos Narrow"/>
              </a:rPr>
              <a:pPr algn="l"/>
              <a:t>Income</a:t>
            </a:fld>
            <a:endParaRPr lang="ru-RU" sz="2400" b="0">
              <a:solidFill>
                <a:srgbClr val="455177"/>
              </a:solidFill>
            </a:endParaRPr>
          </a:p>
        </xdr:txBody>
      </xdr:sp>
      <xdr:sp macro="" textlink="Processing!G14">
        <xdr:nvSpPr>
          <xdr:cNvPr id="49" name="TextBox 48">
            <a:extLst>
              <a:ext uri="{FF2B5EF4-FFF2-40B4-BE49-F238E27FC236}">
                <a16:creationId xmlns:a16="http://schemas.microsoft.com/office/drawing/2014/main" id="{691987F3-F3E7-4BE3-568C-EF44CEE02B09}"/>
              </a:ext>
            </a:extLst>
          </xdr:cNvPr>
          <xdr:cNvSpPr txBox="1"/>
        </xdr:nvSpPr>
        <xdr:spPr>
          <a:xfrm>
            <a:off x="4461847" y="1593037"/>
            <a:ext cx="10474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A6539-7738-45A8-91DC-7E72CB0E3365}" type="TxLink">
              <a:rPr lang="en-US" sz="1400" b="0" i="0" u="none" strike="noStrike">
                <a:solidFill>
                  <a:srgbClr val="595EFA"/>
                </a:solidFill>
                <a:latin typeface="Aptos Narrow"/>
                <a:ea typeface="+mn-ea"/>
                <a:cs typeface="+mn-cs"/>
              </a:rPr>
              <a:pPr marL="0" indent="0" algn="l"/>
              <a:t> $25,558 </a:t>
            </a:fld>
            <a:endParaRPr lang="ru-RU" sz="1400" b="0" i="0" u="none" strike="noStrike">
              <a:solidFill>
                <a:srgbClr val="595EFA"/>
              </a:solidFill>
              <a:latin typeface="Aptos Narrow"/>
              <a:ea typeface="+mn-ea"/>
              <a:cs typeface="+mn-cs"/>
            </a:endParaRPr>
          </a:p>
        </xdr:txBody>
      </xdr:sp>
      <xdr:sp macro="" textlink="Processing!E1">
        <xdr:nvSpPr>
          <xdr:cNvPr id="50" name="TextBox 49">
            <a:extLst>
              <a:ext uri="{FF2B5EF4-FFF2-40B4-BE49-F238E27FC236}">
                <a16:creationId xmlns:a16="http://schemas.microsoft.com/office/drawing/2014/main" id="{6EAD3273-E98F-01D8-C7F4-D0BF13D55074}"/>
              </a:ext>
            </a:extLst>
          </xdr:cNvPr>
          <xdr:cNvSpPr txBox="1"/>
        </xdr:nvSpPr>
        <xdr:spPr>
          <a:xfrm>
            <a:off x="5528647" y="1593037"/>
            <a:ext cx="10474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90A4FC0-205E-4DEB-A256-92FD6CAD049B}" type="TxLink">
              <a:rPr lang="en-US" sz="1400" b="0" i="0" u="none" strike="noStrike">
                <a:solidFill>
                  <a:srgbClr val="455177"/>
                </a:solidFill>
                <a:latin typeface="Aptos Narrow"/>
              </a:rPr>
              <a:pPr algn="l"/>
              <a:t>Expenses</a:t>
            </a:fld>
            <a:endParaRPr lang="ru-RU" sz="2400" b="0">
              <a:solidFill>
                <a:srgbClr val="455177"/>
              </a:solidFill>
            </a:endParaRPr>
          </a:p>
        </xdr:txBody>
      </xdr:sp>
      <xdr:sp macro="" textlink="Processing!H14">
        <xdr:nvSpPr>
          <xdr:cNvPr id="51" name="TextBox 50">
            <a:extLst>
              <a:ext uri="{FF2B5EF4-FFF2-40B4-BE49-F238E27FC236}">
                <a16:creationId xmlns:a16="http://schemas.microsoft.com/office/drawing/2014/main" id="{9385121F-C6BF-75DC-F6C6-F5E1FF4A9582}"/>
              </a:ext>
            </a:extLst>
          </xdr:cNvPr>
          <xdr:cNvSpPr txBox="1"/>
        </xdr:nvSpPr>
        <xdr:spPr>
          <a:xfrm>
            <a:off x="6321127" y="1593037"/>
            <a:ext cx="10474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286652C-6676-4A5A-BFA9-86FAED80E14C}" type="TxLink">
              <a:rPr lang="en-US" sz="1400" b="0" i="0" u="none" strike="noStrike">
                <a:solidFill>
                  <a:srgbClr val="FF00FF"/>
                </a:solidFill>
                <a:latin typeface="Aptos Narrow"/>
                <a:ea typeface="+mn-ea"/>
                <a:cs typeface="+mn-cs"/>
              </a:rPr>
              <a:pPr algn="l"/>
              <a:t> $19,614 </a:t>
            </a:fld>
            <a:endParaRPr lang="ru-RU" sz="1400" b="0" i="0" u="none" strike="noStrike">
              <a:solidFill>
                <a:srgbClr val="FF00FF"/>
              </a:solidFill>
              <a:latin typeface="Aptos Narrow"/>
              <a:ea typeface="+mn-ea"/>
              <a:cs typeface="+mn-cs"/>
            </a:endParaRPr>
          </a:p>
        </xdr:txBody>
      </xdr:sp>
    </xdr:grpSp>
    <xdr:clientData/>
  </xdr:twoCellAnchor>
  <xdr:twoCellAnchor>
    <xdr:from>
      <xdr:col>14</xdr:col>
      <xdr:colOff>604780</xdr:colOff>
      <xdr:row>13</xdr:row>
      <xdr:rowOff>7620</xdr:rowOff>
    </xdr:from>
    <xdr:to>
      <xdr:col>16</xdr:col>
      <xdr:colOff>363532</xdr:colOff>
      <xdr:row>14</xdr:row>
      <xdr:rowOff>82906</xdr:rowOff>
    </xdr:to>
    <xdr:sp macro="" textlink="$C$60">
      <xdr:nvSpPr>
        <xdr:cNvPr id="52" name="TextBox 51">
          <a:extLst>
            <a:ext uri="{FF2B5EF4-FFF2-40B4-BE49-F238E27FC236}">
              <a16:creationId xmlns:a16="http://schemas.microsoft.com/office/drawing/2014/main" id="{20C6EF10-CEF4-445A-89D8-AB2CFF42003C}"/>
            </a:ext>
          </a:extLst>
        </xdr:cNvPr>
        <xdr:cNvSpPr txBox="1"/>
      </xdr:nvSpPr>
      <xdr:spPr>
        <a:xfrm>
          <a:off x="9139180" y="23850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33B9D-F834-4294-BE87-29F6752F0B43}" type="TxLink">
            <a:rPr lang="en-US" sz="1200" b="0" i="0" u="none" strike="noStrike">
              <a:solidFill>
                <a:schemeClr val="tx2">
                  <a:lumMod val="25000"/>
                  <a:lumOff val="75000"/>
                </a:schemeClr>
              </a:solidFill>
              <a:latin typeface="Aptos Narrow"/>
            </a:rPr>
            <a:pPr algn="ctr"/>
            <a:t> </a:t>
          </a:fld>
          <a:endParaRPr lang="ru-RU" sz="1600" b="0">
            <a:solidFill>
              <a:schemeClr val="tx2">
                <a:lumMod val="25000"/>
                <a:lumOff val="75000"/>
              </a:schemeClr>
            </a:solidFill>
          </a:endParaRPr>
        </a:p>
      </xdr:txBody>
    </xdr:sp>
    <xdr:clientData/>
  </xdr:twoCellAnchor>
  <xdr:twoCellAnchor>
    <xdr:from>
      <xdr:col>14</xdr:col>
      <xdr:colOff>604780</xdr:colOff>
      <xdr:row>14</xdr:row>
      <xdr:rowOff>63292</xdr:rowOff>
    </xdr:from>
    <xdr:to>
      <xdr:col>16</xdr:col>
      <xdr:colOff>363532</xdr:colOff>
      <xdr:row>15</xdr:row>
      <xdr:rowOff>164395</xdr:rowOff>
    </xdr:to>
    <xdr:sp macro="" textlink="$D$55">
      <xdr:nvSpPr>
        <xdr:cNvPr id="53" name="TextBox 52">
          <a:extLst>
            <a:ext uri="{FF2B5EF4-FFF2-40B4-BE49-F238E27FC236}">
              <a16:creationId xmlns:a16="http://schemas.microsoft.com/office/drawing/2014/main" id="{BB20196C-9536-47F4-A076-7B90F563025F}"/>
            </a:ext>
          </a:extLst>
        </xdr:cNvPr>
        <xdr:cNvSpPr txBox="1"/>
      </xdr:nvSpPr>
      <xdr:spPr>
        <a:xfrm>
          <a:off x="9139180" y="2623612"/>
          <a:ext cx="977952"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2A362-1984-4E0F-B2F1-1722CB1B7A1B}" type="TxLink">
            <a:rPr lang="en-US" sz="2400" b="0" i="0" u="none" strike="noStrike">
              <a:solidFill>
                <a:schemeClr val="bg1"/>
              </a:solidFill>
              <a:latin typeface="Aptos Narrow"/>
            </a:rPr>
            <a:pPr algn="ctr"/>
            <a:t> </a:t>
          </a:fld>
          <a:endParaRPr lang="ru-RU" sz="2400" b="0">
            <a:solidFill>
              <a:schemeClr val="bg1"/>
            </a:solidFill>
          </a:endParaRPr>
        </a:p>
      </xdr:txBody>
    </xdr:sp>
    <xdr:clientData/>
  </xdr:twoCellAnchor>
  <xdr:twoCellAnchor>
    <xdr:from>
      <xdr:col>16</xdr:col>
      <xdr:colOff>68580</xdr:colOff>
      <xdr:row>19</xdr:row>
      <xdr:rowOff>129540</xdr:rowOff>
    </xdr:from>
    <xdr:to>
      <xdr:col>17</xdr:col>
      <xdr:colOff>436932</xdr:colOff>
      <xdr:row>21</xdr:row>
      <xdr:rowOff>21946</xdr:rowOff>
    </xdr:to>
    <xdr:sp macro="" textlink="Processing!E1">
      <xdr:nvSpPr>
        <xdr:cNvPr id="54" name="TextBox 53">
          <a:extLst>
            <a:ext uri="{FF2B5EF4-FFF2-40B4-BE49-F238E27FC236}">
              <a16:creationId xmlns:a16="http://schemas.microsoft.com/office/drawing/2014/main" id="{EAE8AFCD-A29C-45A0-A92C-25F1B20CA497}"/>
            </a:ext>
          </a:extLst>
        </xdr:cNvPr>
        <xdr:cNvSpPr txBox="1"/>
      </xdr:nvSpPr>
      <xdr:spPr>
        <a:xfrm>
          <a:off x="9822180" y="36042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2C6C9D0-A9EF-42EB-9620-8A969F45FA05}" type="TxLink">
            <a:rPr lang="en-US" sz="1100" b="0" i="0" u="none" strike="noStrike">
              <a:solidFill>
                <a:srgbClr val="455177"/>
              </a:solidFill>
              <a:latin typeface="Aptos Narrow"/>
              <a:ea typeface="+mn-ea"/>
              <a:cs typeface="+mn-cs"/>
            </a:rPr>
            <a:pPr marL="0" indent="0" algn="l"/>
            <a:t>Expenses</a:t>
          </a:fld>
          <a:endParaRPr lang="ru-RU" sz="1100" b="0" i="0" u="none" strike="noStrike">
            <a:solidFill>
              <a:srgbClr val="455177"/>
            </a:solidFill>
            <a:latin typeface="Aptos Narrow"/>
            <a:ea typeface="+mn-ea"/>
            <a:cs typeface="+mn-cs"/>
          </a:endParaRPr>
        </a:p>
      </xdr:txBody>
    </xdr:sp>
    <xdr:clientData/>
  </xdr:twoCellAnchor>
  <xdr:twoCellAnchor>
    <xdr:from>
      <xdr:col>14</xdr:col>
      <xdr:colOff>266700</xdr:colOff>
      <xdr:row>19</xdr:row>
      <xdr:rowOff>129540</xdr:rowOff>
    </xdr:from>
    <xdr:to>
      <xdr:col>16</xdr:col>
      <xdr:colOff>25452</xdr:colOff>
      <xdr:row>21</xdr:row>
      <xdr:rowOff>21946</xdr:rowOff>
    </xdr:to>
    <xdr:sp macro="" textlink="Processing!D1">
      <xdr:nvSpPr>
        <xdr:cNvPr id="55" name="TextBox 54">
          <a:extLst>
            <a:ext uri="{FF2B5EF4-FFF2-40B4-BE49-F238E27FC236}">
              <a16:creationId xmlns:a16="http://schemas.microsoft.com/office/drawing/2014/main" id="{9A6A53CE-01B7-43A7-8733-8EEF22F0087B}"/>
            </a:ext>
          </a:extLst>
        </xdr:cNvPr>
        <xdr:cNvSpPr txBox="1"/>
      </xdr:nvSpPr>
      <xdr:spPr>
        <a:xfrm>
          <a:off x="8801100" y="36042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BEA93EE-6DF5-4E24-8A5A-10748F4D6186}" type="TxLink">
            <a:rPr lang="en-US" sz="1100" b="0" i="0" u="none" strike="noStrike">
              <a:solidFill>
                <a:srgbClr val="455177"/>
              </a:solidFill>
              <a:latin typeface="Aptos Narrow"/>
              <a:ea typeface="+mn-ea"/>
              <a:cs typeface="+mn-cs"/>
            </a:rPr>
            <a:pPr marL="0" indent="0" algn="l"/>
            <a:t>Income</a:t>
          </a:fld>
          <a:endParaRPr lang="ru-RU" sz="1100" b="0" i="0" u="none" strike="noStrike">
            <a:solidFill>
              <a:srgbClr val="455177"/>
            </a:solidFill>
            <a:latin typeface="Aptos Narrow"/>
            <a:ea typeface="+mn-ea"/>
            <a:cs typeface="+mn-cs"/>
          </a:endParaRPr>
        </a:p>
      </xdr:txBody>
    </xdr:sp>
    <xdr:clientData/>
  </xdr:twoCellAnchor>
  <xdr:twoCellAnchor>
    <xdr:from>
      <xdr:col>14</xdr:col>
      <xdr:colOff>167640</xdr:colOff>
      <xdr:row>20</xdr:row>
      <xdr:rowOff>38100</xdr:rowOff>
    </xdr:from>
    <xdr:to>
      <xdr:col>14</xdr:col>
      <xdr:colOff>259080</xdr:colOff>
      <xdr:row>20</xdr:row>
      <xdr:rowOff>129540</xdr:rowOff>
    </xdr:to>
    <xdr:sp macro="" textlink="">
      <xdr:nvSpPr>
        <xdr:cNvPr id="56" name="Oval 55">
          <a:extLst>
            <a:ext uri="{FF2B5EF4-FFF2-40B4-BE49-F238E27FC236}">
              <a16:creationId xmlns:a16="http://schemas.microsoft.com/office/drawing/2014/main" id="{33AD1981-BDB4-41C4-94EB-6D18FFB593B1}"/>
            </a:ext>
          </a:extLst>
        </xdr:cNvPr>
        <xdr:cNvSpPr/>
      </xdr:nvSpPr>
      <xdr:spPr>
        <a:xfrm>
          <a:off x="8702040" y="3695700"/>
          <a:ext cx="91440" cy="91440"/>
        </a:xfrm>
        <a:prstGeom prst="ellipse">
          <a:avLst/>
        </a:prstGeom>
        <a:solidFill>
          <a:srgbClr val="6672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586740</xdr:colOff>
      <xdr:row>20</xdr:row>
      <xdr:rowOff>38100</xdr:rowOff>
    </xdr:from>
    <xdr:to>
      <xdr:col>16</xdr:col>
      <xdr:colOff>68580</xdr:colOff>
      <xdr:row>20</xdr:row>
      <xdr:rowOff>129540</xdr:rowOff>
    </xdr:to>
    <xdr:sp macro="" textlink="">
      <xdr:nvSpPr>
        <xdr:cNvPr id="57" name="Oval 56">
          <a:extLst>
            <a:ext uri="{FF2B5EF4-FFF2-40B4-BE49-F238E27FC236}">
              <a16:creationId xmlns:a16="http://schemas.microsoft.com/office/drawing/2014/main" id="{0BDB35EC-2DEC-458A-8843-11940536F352}"/>
            </a:ext>
          </a:extLst>
        </xdr:cNvPr>
        <xdr:cNvSpPr/>
      </xdr:nvSpPr>
      <xdr:spPr>
        <a:xfrm>
          <a:off x="9730740" y="3695700"/>
          <a:ext cx="91440" cy="91440"/>
        </a:xfrm>
        <a:prstGeom prst="ellipse">
          <a:avLst/>
        </a:prstGeom>
        <a:solidFill>
          <a:srgbClr val="FF00FF">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388620</xdr:colOff>
      <xdr:row>17</xdr:row>
      <xdr:rowOff>76200</xdr:rowOff>
    </xdr:from>
    <xdr:to>
      <xdr:col>20</xdr:col>
      <xdr:colOff>327660</xdr:colOff>
      <xdr:row>18</xdr:row>
      <xdr:rowOff>151486</xdr:rowOff>
    </xdr:to>
    <xdr:sp macro="" textlink="Processing!M5">
      <xdr:nvSpPr>
        <xdr:cNvPr id="58" name="TextBox 57">
          <a:extLst>
            <a:ext uri="{FF2B5EF4-FFF2-40B4-BE49-F238E27FC236}">
              <a16:creationId xmlns:a16="http://schemas.microsoft.com/office/drawing/2014/main" id="{07892FFA-8834-41A8-BC7F-59F9DBBD4D27}"/>
            </a:ext>
          </a:extLst>
        </xdr:cNvPr>
        <xdr:cNvSpPr txBox="1"/>
      </xdr:nvSpPr>
      <xdr:spPr>
        <a:xfrm>
          <a:off x="1136142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68AF2CF-22FE-455E-865D-C05C3A1B1929}" type="TxLink">
            <a:rPr lang="en-US" sz="1800" b="0" i="0" u="none" strike="noStrike">
              <a:solidFill>
                <a:srgbClr val="455177"/>
              </a:solidFill>
              <a:latin typeface="Aptos Narrow"/>
              <a:ea typeface="+mn-ea"/>
              <a:cs typeface="+mn-cs"/>
            </a:rPr>
            <a:pPr marL="0" indent="0" algn="l"/>
            <a:t>Balance:</a:t>
          </a:fld>
          <a:endParaRPr lang="ru-RU" sz="1800" b="0" i="0" u="none" strike="noStrike">
            <a:solidFill>
              <a:srgbClr val="455177"/>
            </a:solidFill>
            <a:latin typeface="Aptos Narrow"/>
            <a:ea typeface="+mn-ea"/>
            <a:cs typeface="+mn-cs"/>
          </a:endParaRPr>
        </a:p>
      </xdr:txBody>
    </xdr:sp>
    <xdr:clientData/>
  </xdr:twoCellAnchor>
  <xdr:twoCellAnchor>
    <xdr:from>
      <xdr:col>19</xdr:col>
      <xdr:colOff>518160</xdr:colOff>
      <xdr:row>17</xdr:row>
      <xdr:rowOff>76200</xdr:rowOff>
    </xdr:from>
    <xdr:to>
      <xdr:col>21</xdr:col>
      <xdr:colOff>457200</xdr:colOff>
      <xdr:row>18</xdr:row>
      <xdr:rowOff>151486</xdr:rowOff>
    </xdr:to>
    <xdr:sp macro="" textlink="Processing!N5">
      <xdr:nvSpPr>
        <xdr:cNvPr id="59" name="TextBox 58">
          <a:extLst>
            <a:ext uri="{FF2B5EF4-FFF2-40B4-BE49-F238E27FC236}">
              <a16:creationId xmlns:a16="http://schemas.microsoft.com/office/drawing/2014/main" id="{8864DA87-8E15-48E4-B4B6-BC372389D6C2}"/>
            </a:ext>
          </a:extLst>
        </xdr:cNvPr>
        <xdr:cNvSpPr txBox="1"/>
      </xdr:nvSpPr>
      <xdr:spPr>
        <a:xfrm>
          <a:off x="1210056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E53D2FB-6903-48E7-9ED0-046CDA07F4AF}" type="TxLink">
            <a:rPr lang="en-US" sz="2000" b="0" i="0" u="none" strike="noStrike">
              <a:solidFill>
                <a:srgbClr val="455177"/>
              </a:solidFill>
              <a:latin typeface="Aptos Narrow"/>
              <a:ea typeface="+mn-ea"/>
              <a:cs typeface="+mn-cs"/>
            </a:rPr>
            <a:pPr algn="r"/>
            <a:t> $4,807 </a:t>
          </a:fld>
          <a:endParaRPr lang="ru-RU" sz="2000" b="0" i="0" u="none" strike="noStrike">
            <a:solidFill>
              <a:srgbClr val="455177"/>
            </a:solidFill>
            <a:latin typeface="Aptos Narrow"/>
            <a:ea typeface="+mn-ea"/>
            <a:cs typeface="+mn-cs"/>
          </a:endParaRPr>
        </a:p>
      </xdr:txBody>
    </xdr:sp>
    <xdr:clientData/>
  </xdr:twoCellAnchor>
  <xdr:twoCellAnchor>
    <xdr:from>
      <xdr:col>18</xdr:col>
      <xdr:colOff>388925</xdr:colOff>
      <xdr:row>13</xdr:row>
      <xdr:rowOff>144780</xdr:rowOff>
    </xdr:from>
    <xdr:to>
      <xdr:col>21</xdr:col>
      <xdr:colOff>496549</xdr:colOff>
      <xdr:row>15</xdr:row>
      <xdr:rowOff>153161</xdr:rowOff>
    </xdr:to>
    <xdr:sp macro="" textlink="">
      <xdr:nvSpPr>
        <xdr:cNvPr id="60" name="TextBox 59">
          <a:extLst>
            <a:ext uri="{FF2B5EF4-FFF2-40B4-BE49-F238E27FC236}">
              <a16:creationId xmlns:a16="http://schemas.microsoft.com/office/drawing/2014/main" id="{E067FD0E-096D-4BF2-954B-696F892690BC}"/>
            </a:ext>
          </a:extLst>
        </xdr:cNvPr>
        <xdr:cNvSpPr txBox="1"/>
      </xdr:nvSpPr>
      <xdr:spPr>
        <a:xfrm>
          <a:off x="11361725" y="2522220"/>
          <a:ext cx="1936424" cy="37414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0">
              <a:solidFill>
                <a:schemeClr val="tx2">
                  <a:lumMod val="25000"/>
                  <a:lumOff val="75000"/>
                </a:schemeClr>
              </a:solidFill>
            </a:rPr>
            <a:t>**** **** **** ****</a:t>
          </a:r>
          <a:endParaRPr lang="ru-RU" sz="1400" b="0">
            <a:solidFill>
              <a:schemeClr val="tx2">
                <a:lumMod val="25000"/>
                <a:lumOff val="75000"/>
              </a:schemeClr>
            </a:solidFill>
          </a:endParaRPr>
        </a:p>
      </xdr:txBody>
    </xdr:sp>
    <xdr:clientData/>
  </xdr:twoCellAnchor>
  <xdr:twoCellAnchor>
    <xdr:from>
      <xdr:col>3</xdr:col>
      <xdr:colOff>361088</xdr:colOff>
      <xdr:row>25</xdr:row>
      <xdr:rowOff>160020</xdr:rowOff>
    </xdr:from>
    <xdr:to>
      <xdr:col>8</xdr:col>
      <xdr:colOff>515641</xdr:colOff>
      <xdr:row>37</xdr:row>
      <xdr:rowOff>91440</xdr:rowOff>
    </xdr:to>
    <xdr:grpSp>
      <xdr:nvGrpSpPr>
        <xdr:cNvPr id="61" name="Group 60">
          <a:extLst>
            <a:ext uri="{FF2B5EF4-FFF2-40B4-BE49-F238E27FC236}">
              <a16:creationId xmlns:a16="http://schemas.microsoft.com/office/drawing/2014/main" id="{2A3B91BC-F2E0-4FAB-8F8D-2FE12DD6AC47}"/>
            </a:ext>
          </a:extLst>
        </xdr:cNvPr>
        <xdr:cNvGrpSpPr/>
      </xdr:nvGrpSpPr>
      <xdr:grpSpPr>
        <a:xfrm>
          <a:off x="2139088" y="4922520"/>
          <a:ext cx="3117886" cy="2217420"/>
          <a:chOff x="2342815" y="4830913"/>
          <a:chExt cx="2822434" cy="1873642"/>
        </a:xfrm>
      </xdr:grpSpPr>
      <xdr:grpSp>
        <xdr:nvGrpSpPr>
          <xdr:cNvPr id="62" name="Group 61">
            <a:extLst>
              <a:ext uri="{FF2B5EF4-FFF2-40B4-BE49-F238E27FC236}">
                <a16:creationId xmlns:a16="http://schemas.microsoft.com/office/drawing/2014/main" id="{384F934F-0628-64E4-C0B4-F257FB4EF9AD}"/>
              </a:ext>
            </a:extLst>
          </xdr:cNvPr>
          <xdr:cNvGrpSpPr/>
        </xdr:nvGrpSpPr>
        <xdr:grpSpPr>
          <a:xfrm>
            <a:off x="2342815" y="4830913"/>
            <a:ext cx="2822434" cy="1873642"/>
            <a:chOff x="2365675" y="4617553"/>
            <a:chExt cx="2822434" cy="1873642"/>
          </a:xfrm>
        </xdr:grpSpPr>
        <xdr:sp macro="" textlink="">
          <xdr:nvSpPr>
            <xdr:cNvPr id="66" name="Oval 65">
              <a:extLst>
                <a:ext uri="{FF2B5EF4-FFF2-40B4-BE49-F238E27FC236}">
                  <a16:creationId xmlns:a16="http://schemas.microsoft.com/office/drawing/2014/main" id="{DCC50CFB-A770-8823-A21D-E971EAC9528C}"/>
                </a:ext>
              </a:extLst>
            </xdr:cNvPr>
            <xdr:cNvSpPr/>
          </xdr:nvSpPr>
          <xdr:spPr>
            <a:xfrm>
              <a:off x="3033942" y="4811424"/>
              <a:ext cx="1485900" cy="1485900"/>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7" name="Oval 66">
              <a:extLst>
                <a:ext uri="{FF2B5EF4-FFF2-40B4-BE49-F238E27FC236}">
                  <a16:creationId xmlns:a16="http://schemas.microsoft.com/office/drawing/2014/main" id="{9726F624-4250-562D-AF37-3B1220DCF12F}"/>
                </a:ext>
              </a:extLst>
            </xdr:cNvPr>
            <xdr:cNvSpPr/>
          </xdr:nvSpPr>
          <xdr:spPr>
            <a:xfrm>
              <a:off x="3266316" y="5043798"/>
              <a:ext cx="1021152" cy="1021152"/>
            </a:xfrm>
            <a:prstGeom prst="ellipse">
              <a:avLst/>
            </a:prstGeom>
            <a:gradFill>
              <a:gsLst>
                <a:gs pos="0">
                  <a:srgbClr val="34349E"/>
                </a:gs>
                <a:gs pos="100000">
                  <a:srgbClr val="212469"/>
                </a:gs>
              </a:gsLst>
              <a:lin ang="5400000" scaled="1"/>
            </a:gradFill>
            <a:ln w="9525">
              <a:solidFill>
                <a:srgbClr val="595EFA"/>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68" name="Chart 67">
              <a:extLst>
                <a:ext uri="{FF2B5EF4-FFF2-40B4-BE49-F238E27FC236}">
                  <a16:creationId xmlns:a16="http://schemas.microsoft.com/office/drawing/2014/main" id="{37C65088-A012-BFD8-6238-8A8FBE8090FD}"/>
                </a:ext>
              </a:extLst>
            </xdr:cNvPr>
            <xdr:cNvGraphicFramePr/>
          </xdr:nvGraphicFramePr>
          <xdr:xfrm>
            <a:off x="2365675" y="4617553"/>
            <a:ext cx="2822434" cy="1873642"/>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69" name="Circle: Hollow 68">
              <a:extLst>
                <a:ext uri="{FF2B5EF4-FFF2-40B4-BE49-F238E27FC236}">
                  <a16:creationId xmlns:a16="http://schemas.microsoft.com/office/drawing/2014/main" id="{6951EC59-9D4C-DF31-D1E8-1744A24FC0F8}"/>
                </a:ext>
              </a:extLst>
            </xdr:cNvPr>
            <xdr:cNvSpPr/>
          </xdr:nvSpPr>
          <xdr:spPr>
            <a:xfrm>
              <a:off x="2854872" y="4632354"/>
              <a:ext cx="1844040" cy="1844040"/>
            </a:xfrm>
            <a:prstGeom prst="donut">
              <a:avLst>
                <a:gd name="adj" fmla="val 13016"/>
              </a:avLst>
            </a:prstGeom>
            <a:solidFill>
              <a:schemeClr val="bg1"/>
            </a:solidFill>
            <a:ln>
              <a:noFill/>
            </a:ln>
            <a:effectLst>
              <a:outerShdw blurRad="63500" sx="95000" sy="95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sp macro="" textlink="">
          <xdr:nvSpPr>
            <xdr:cNvPr id="70" name="Oval 69">
              <a:extLst>
                <a:ext uri="{FF2B5EF4-FFF2-40B4-BE49-F238E27FC236}">
                  <a16:creationId xmlns:a16="http://schemas.microsoft.com/office/drawing/2014/main" id="{42B8B28C-754F-4C6A-321B-3B706F886E0D}"/>
                </a:ext>
              </a:extLst>
            </xdr:cNvPr>
            <xdr:cNvSpPr/>
          </xdr:nvSpPr>
          <xdr:spPr>
            <a:xfrm>
              <a:off x="3390558" y="5168040"/>
              <a:ext cx="777240" cy="777240"/>
            </a:xfrm>
            <a:prstGeom prst="ellipse">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graphicFrame macro="">
        <xdr:nvGraphicFramePr>
          <xdr:cNvPr id="63" name="Chart 62">
            <a:extLst>
              <a:ext uri="{FF2B5EF4-FFF2-40B4-BE49-F238E27FC236}">
                <a16:creationId xmlns:a16="http://schemas.microsoft.com/office/drawing/2014/main" id="{9ACB5E13-AE5A-CB7C-9244-60E1147B83EB}"/>
              </a:ext>
            </a:extLst>
          </xdr:cNvPr>
          <xdr:cNvGraphicFramePr/>
        </xdr:nvGraphicFramePr>
        <xdr:xfrm>
          <a:off x="3303270" y="5318760"/>
          <a:ext cx="914400" cy="914400"/>
        </xdr:xfrm>
        <a:graphic>
          <a:graphicData uri="http://schemas.openxmlformats.org/drawingml/2006/chart">
            <c:chart xmlns:c="http://schemas.openxmlformats.org/drawingml/2006/chart" xmlns:r="http://schemas.openxmlformats.org/officeDocument/2006/relationships" r:id="rId13"/>
          </a:graphicData>
        </a:graphic>
      </xdr:graphicFrame>
      <xdr:sp macro="" textlink="Processing!B26">
        <xdr:nvSpPr>
          <xdr:cNvPr id="64" name="TextBox 63">
            <a:extLst>
              <a:ext uri="{FF2B5EF4-FFF2-40B4-BE49-F238E27FC236}">
                <a16:creationId xmlns:a16="http://schemas.microsoft.com/office/drawing/2014/main" id="{5784D1E2-DEBF-AD81-72FC-05866AFF8E59}"/>
              </a:ext>
            </a:extLst>
          </xdr:cNvPr>
          <xdr:cNvSpPr txBox="1"/>
        </xdr:nvSpPr>
        <xdr:spPr>
          <a:xfrm>
            <a:off x="3321054" y="5634174"/>
            <a:ext cx="889046" cy="343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A82A02-2487-4D5F-A47E-DB8E65CA85DB}" type="TxLink">
              <a:rPr lang="en-US" sz="1800" b="0" i="0" u="none" strike="noStrike">
                <a:solidFill>
                  <a:srgbClr val="455177"/>
                </a:solidFill>
                <a:latin typeface="Aptos Narrow"/>
              </a:rPr>
              <a:pPr algn="ctr"/>
              <a:t>30%</a:t>
            </a:fld>
            <a:endParaRPr lang="ru-RU" sz="4800" b="0">
              <a:solidFill>
                <a:srgbClr val="455177"/>
              </a:solidFill>
            </a:endParaRPr>
          </a:p>
        </xdr:txBody>
      </xdr:sp>
      <xdr:sp macro="" textlink="">
        <xdr:nvSpPr>
          <xdr:cNvPr id="65" name="TextBox 64">
            <a:extLst>
              <a:ext uri="{FF2B5EF4-FFF2-40B4-BE49-F238E27FC236}">
                <a16:creationId xmlns:a16="http://schemas.microsoft.com/office/drawing/2014/main" id="{9EA36E77-33ED-AD3B-8E1C-36526AC4AFC2}"/>
              </a:ext>
            </a:extLst>
          </xdr:cNvPr>
          <xdr:cNvSpPr txBox="1"/>
        </xdr:nvSpPr>
        <xdr:spPr>
          <a:xfrm>
            <a:off x="3423074" y="5491204"/>
            <a:ext cx="667955"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527E42-EC7D-4F3C-9E96-FCB0BB2FCCFA}" type="TxLink">
              <a:rPr lang="en-US" sz="900" b="0" i="0" u="none" strike="noStrike">
                <a:solidFill>
                  <a:srgbClr val="455177"/>
                </a:solidFill>
                <a:latin typeface="Aptos Narrow"/>
              </a:rPr>
              <a:pPr algn="ctr"/>
              <a:t>Used Budget</a:t>
            </a:fld>
            <a:endParaRPr lang="ru-RU" sz="1600" b="0">
              <a:solidFill>
                <a:srgbClr val="455177"/>
              </a:solidFill>
            </a:endParaRPr>
          </a:p>
        </xdr:txBody>
      </xdr:sp>
    </xdr:grpSp>
    <xdr:clientData/>
  </xdr:twoCellAnchor>
  <xdr:twoCellAnchor>
    <xdr:from>
      <xdr:col>4</xdr:col>
      <xdr:colOff>186874</xdr:colOff>
      <xdr:row>24</xdr:row>
      <xdr:rowOff>41095</xdr:rowOff>
    </xdr:from>
    <xdr:to>
      <xdr:col>6</xdr:col>
      <xdr:colOff>150998</xdr:colOff>
      <xdr:row>25</xdr:row>
      <xdr:rowOff>121921</xdr:rowOff>
    </xdr:to>
    <xdr:sp macro="" textlink="Processing!A17">
      <xdr:nvSpPr>
        <xdr:cNvPr id="71" name="TextBox 70">
          <a:extLst>
            <a:ext uri="{FF2B5EF4-FFF2-40B4-BE49-F238E27FC236}">
              <a16:creationId xmlns:a16="http://schemas.microsoft.com/office/drawing/2014/main" id="{5548EC6F-EFE1-4B00-B66F-4E78D14186B1}"/>
            </a:ext>
          </a:extLst>
        </xdr:cNvPr>
        <xdr:cNvSpPr txBox="1"/>
      </xdr:nvSpPr>
      <xdr:spPr>
        <a:xfrm>
          <a:off x="2625274" y="4430215"/>
          <a:ext cx="1183324"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44259F-C5ED-4030-81B0-AEC07110477F}" type="TxLink">
            <a:rPr lang="en-US" sz="1400" b="0" i="0" u="none" strike="noStrike">
              <a:solidFill>
                <a:srgbClr val="455177"/>
              </a:solidFill>
              <a:latin typeface="Aptos Narrow"/>
              <a:ea typeface="+mn-ea"/>
              <a:cs typeface="+mn-cs"/>
            </a:rPr>
            <a:pPr algn="ctr"/>
            <a:t>Budget Plan</a:t>
          </a:fld>
          <a:endParaRPr lang="ru-RU" sz="1400" b="0" i="0" u="none" strike="noStrike">
            <a:solidFill>
              <a:srgbClr val="455177"/>
            </a:solidFill>
            <a:latin typeface="Aptos Narrow"/>
            <a:ea typeface="+mn-ea"/>
            <a:cs typeface="+mn-cs"/>
          </a:endParaRPr>
        </a:p>
      </xdr:txBody>
    </xdr:sp>
    <xdr:clientData/>
  </xdr:twoCellAnchor>
  <xdr:twoCellAnchor>
    <xdr:from>
      <xdr:col>5</xdr:col>
      <xdr:colOff>605974</xdr:colOff>
      <xdr:row>24</xdr:row>
      <xdr:rowOff>41095</xdr:rowOff>
    </xdr:from>
    <xdr:to>
      <xdr:col>7</xdr:col>
      <xdr:colOff>570098</xdr:colOff>
      <xdr:row>25</xdr:row>
      <xdr:rowOff>121921</xdr:rowOff>
    </xdr:to>
    <xdr:sp macro="" textlink="Processing!B17">
      <xdr:nvSpPr>
        <xdr:cNvPr id="72" name="TextBox 71">
          <a:extLst>
            <a:ext uri="{FF2B5EF4-FFF2-40B4-BE49-F238E27FC236}">
              <a16:creationId xmlns:a16="http://schemas.microsoft.com/office/drawing/2014/main" id="{A283BBB6-586B-4B76-81B8-1796811AFC01}"/>
            </a:ext>
          </a:extLst>
        </xdr:cNvPr>
        <xdr:cNvSpPr txBox="1"/>
      </xdr:nvSpPr>
      <xdr:spPr>
        <a:xfrm>
          <a:off x="3653974" y="4430215"/>
          <a:ext cx="1183324"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B00CF50-BEAE-48DE-85B1-3E66C284E241}" type="TxLink">
            <a:rPr lang="en-US" sz="1600" b="0" i="0" u="none" strike="noStrike">
              <a:solidFill>
                <a:srgbClr val="455177"/>
              </a:solidFill>
              <a:latin typeface="Aptos Narrow"/>
              <a:ea typeface="+mn-ea"/>
              <a:cs typeface="+mn-cs"/>
            </a:rPr>
            <a:pPr marL="0" indent="0" algn="r"/>
            <a:t> $3,00,000 </a:t>
          </a:fld>
          <a:endParaRPr lang="ru-RU" sz="1600" b="0" i="0" u="none" strike="noStrike">
            <a:solidFill>
              <a:srgbClr val="455177"/>
            </a:solidFill>
            <a:latin typeface="Aptos Narrow"/>
            <a:ea typeface="+mn-ea"/>
            <a:cs typeface="+mn-cs"/>
          </a:endParaRPr>
        </a:p>
      </xdr:txBody>
    </xdr:sp>
    <xdr:clientData/>
  </xdr:twoCellAnchor>
  <xdr:twoCellAnchor>
    <xdr:from>
      <xdr:col>10</xdr:col>
      <xdr:colOff>161936</xdr:colOff>
      <xdr:row>27</xdr:row>
      <xdr:rowOff>114300</xdr:rowOff>
    </xdr:from>
    <xdr:to>
      <xdr:col>11</xdr:col>
      <xdr:colOff>149868</xdr:colOff>
      <xdr:row>29</xdr:row>
      <xdr:rowOff>129540</xdr:rowOff>
    </xdr:to>
    <xdr:grpSp>
      <xdr:nvGrpSpPr>
        <xdr:cNvPr id="73" name="Group 72">
          <a:extLst>
            <a:ext uri="{FF2B5EF4-FFF2-40B4-BE49-F238E27FC236}">
              <a16:creationId xmlns:a16="http://schemas.microsoft.com/office/drawing/2014/main" id="{0A081F42-4444-4335-8585-66C22549C75C}"/>
            </a:ext>
          </a:extLst>
        </xdr:cNvPr>
        <xdr:cNvGrpSpPr/>
      </xdr:nvGrpSpPr>
      <xdr:grpSpPr>
        <a:xfrm>
          <a:off x="6088603" y="5257800"/>
          <a:ext cx="580598" cy="396240"/>
          <a:chOff x="6311276" y="5013960"/>
          <a:chExt cx="597532" cy="381000"/>
        </a:xfrm>
      </xdr:grpSpPr>
      <xdr:sp macro="" textlink="">
        <xdr:nvSpPr>
          <xdr:cNvPr id="74" name="Oval 73">
            <a:extLst>
              <a:ext uri="{FF2B5EF4-FFF2-40B4-BE49-F238E27FC236}">
                <a16:creationId xmlns:a16="http://schemas.microsoft.com/office/drawing/2014/main" id="{B8E03102-E927-DBA8-568F-18398E180BCD}"/>
              </a:ext>
            </a:extLst>
          </xdr:cNvPr>
          <xdr:cNvSpPr/>
        </xdr:nvSpPr>
        <xdr:spPr>
          <a:xfrm>
            <a:off x="6411354" y="5013960"/>
            <a:ext cx="365760" cy="365760"/>
          </a:xfrm>
          <a:prstGeom prst="ellipse">
            <a:avLst/>
          </a:prstGeom>
          <a:solidFill>
            <a:srgbClr val="CAD4FA">
              <a:alpha val="20000"/>
            </a:srgbClr>
          </a:solidFill>
          <a:ln w="12700">
            <a:solidFill>
              <a:schemeClr val="tx2">
                <a:lumMod val="25000"/>
                <a:lumOff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5" name="Rectangle 74">
            <a:extLst>
              <a:ext uri="{FF2B5EF4-FFF2-40B4-BE49-F238E27FC236}">
                <a16:creationId xmlns:a16="http://schemas.microsoft.com/office/drawing/2014/main" id="{8871D7AF-6F44-6673-9D05-F8DE0BF39BDD}"/>
              </a:ext>
            </a:extLst>
          </xdr:cNvPr>
          <xdr:cNvSpPr/>
        </xdr:nvSpPr>
        <xdr:spPr>
          <a:xfrm>
            <a:off x="6311276" y="5197359"/>
            <a:ext cx="597532" cy="197601"/>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8</xdr:col>
      <xdr:colOff>377374</xdr:colOff>
      <xdr:row>23</xdr:row>
      <xdr:rowOff>147775</xdr:rowOff>
    </xdr:from>
    <xdr:to>
      <xdr:col>9</xdr:col>
      <xdr:colOff>533400</xdr:colOff>
      <xdr:row>25</xdr:row>
      <xdr:rowOff>45721</xdr:rowOff>
    </xdr:to>
    <xdr:sp macro="" textlink="Processing!F22">
      <xdr:nvSpPr>
        <xdr:cNvPr id="77" name="TextBox 76">
          <a:extLst>
            <a:ext uri="{FF2B5EF4-FFF2-40B4-BE49-F238E27FC236}">
              <a16:creationId xmlns:a16="http://schemas.microsoft.com/office/drawing/2014/main" id="{4F07EF94-9398-45A8-B8FF-2E1024ACB43D}"/>
            </a:ext>
          </a:extLst>
        </xdr:cNvPr>
        <xdr:cNvSpPr txBox="1"/>
      </xdr:nvSpPr>
      <xdr:spPr>
        <a:xfrm>
          <a:off x="5254174" y="4354015"/>
          <a:ext cx="765626"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6A7B96B-7B5C-45F0-AD70-C159F71DAB51}" type="TxLink">
            <a:rPr lang="en-US" sz="1200" b="0" i="0" u="none" strike="noStrike">
              <a:solidFill>
                <a:srgbClr val="455177"/>
              </a:solidFill>
              <a:latin typeface="Aptos Narrow"/>
              <a:ea typeface="+mn-ea"/>
              <a:cs typeface="+mn-cs"/>
            </a:rPr>
            <a:pPr marL="0" indent="0" algn="l"/>
            <a:t>Invest</a:t>
          </a:fld>
          <a:endParaRPr lang="ru-RU" sz="1200" b="0" i="0" u="none" strike="noStrike">
            <a:solidFill>
              <a:srgbClr val="455177"/>
            </a:solidFill>
            <a:latin typeface="Aptos Narrow"/>
            <a:ea typeface="+mn-ea"/>
            <a:cs typeface="+mn-cs"/>
          </a:endParaRPr>
        </a:p>
      </xdr:txBody>
    </xdr:sp>
    <xdr:clientData/>
  </xdr:twoCellAnchor>
  <xdr:twoCellAnchor>
    <xdr:from>
      <xdr:col>10</xdr:col>
      <xdr:colOff>334590</xdr:colOff>
      <xdr:row>23</xdr:row>
      <xdr:rowOff>147775</xdr:rowOff>
    </xdr:from>
    <xdr:to>
      <xdr:col>12</xdr:col>
      <xdr:colOff>256145</xdr:colOff>
      <xdr:row>25</xdr:row>
      <xdr:rowOff>45721</xdr:rowOff>
    </xdr:to>
    <xdr:sp macro="" textlink="Processing!G22">
      <xdr:nvSpPr>
        <xdr:cNvPr id="78" name="TextBox 77">
          <a:extLst>
            <a:ext uri="{FF2B5EF4-FFF2-40B4-BE49-F238E27FC236}">
              <a16:creationId xmlns:a16="http://schemas.microsoft.com/office/drawing/2014/main" id="{DE324A96-3813-4B3D-98B6-6CA675E7E92E}"/>
            </a:ext>
          </a:extLst>
        </xdr:cNvPr>
        <xdr:cNvSpPr txBox="1"/>
      </xdr:nvSpPr>
      <xdr:spPr>
        <a:xfrm>
          <a:off x="6430590" y="4354015"/>
          <a:ext cx="1140755"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F52BC9F2-5D2F-4679-B14E-926C0961D32E}" type="TxLink">
            <a:rPr lang="en-US" sz="1200" b="0" i="0" u="none" strike="noStrike">
              <a:solidFill>
                <a:srgbClr val="455177"/>
              </a:solidFill>
              <a:latin typeface="Aptos Narrow"/>
              <a:ea typeface="+mn-ea"/>
              <a:cs typeface="+mn-cs"/>
            </a:rPr>
            <a:pPr algn="r"/>
            <a:t> $93,339 </a:t>
          </a:fld>
          <a:endParaRPr lang="ru-RU" sz="1200" b="0" i="0" u="none" strike="noStrike">
            <a:solidFill>
              <a:srgbClr val="455177"/>
            </a:solidFill>
            <a:latin typeface="Aptos Narrow"/>
            <a:ea typeface="+mn-ea"/>
            <a:cs typeface="+mn-cs"/>
          </a:endParaRPr>
        </a:p>
      </xdr:txBody>
    </xdr:sp>
    <xdr:clientData/>
  </xdr:twoCellAnchor>
  <xdr:twoCellAnchor>
    <xdr:from>
      <xdr:col>8</xdr:col>
      <xdr:colOff>320040</xdr:colOff>
      <xdr:row>31</xdr:row>
      <xdr:rowOff>7620</xdr:rowOff>
    </xdr:from>
    <xdr:to>
      <xdr:col>12</xdr:col>
      <xdr:colOff>320040</xdr:colOff>
      <xdr:row>37</xdr:row>
      <xdr:rowOff>144780</xdr:rowOff>
    </xdr:to>
    <xdr:graphicFrame macro="">
      <xdr:nvGraphicFramePr>
        <xdr:cNvPr id="79" name="Chart 78">
          <a:extLst>
            <a:ext uri="{FF2B5EF4-FFF2-40B4-BE49-F238E27FC236}">
              <a16:creationId xmlns:a16="http://schemas.microsoft.com/office/drawing/2014/main" id="{85FAD5CF-E513-41E0-AFFF-A4E389062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213761</xdr:colOff>
      <xdr:row>23</xdr:row>
      <xdr:rowOff>156210</xdr:rowOff>
    </xdr:from>
    <xdr:to>
      <xdr:col>17</xdr:col>
      <xdr:colOff>125369</xdr:colOff>
      <xdr:row>38</xdr:row>
      <xdr:rowOff>156210</xdr:rowOff>
    </xdr:to>
    <xdr:graphicFrame macro="">
      <xdr:nvGraphicFramePr>
        <xdr:cNvPr id="80" name="Chart 79">
          <a:extLst>
            <a:ext uri="{FF2B5EF4-FFF2-40B4-BE49-F238E27FC236}">
              <a16:creationId xmlns:a16="http://schemas.microsoft.com/office/drawing/2014/main" id="{5A26D9F4-7558-4241-A795-571AB700B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521837</xdr:colOff>
      <xdr:row>29</xdr:row>
      <xdr:rowOff>72257</xdr:rowOff>
    </xdr:from>
    <xdr:to>
      <xdr:col>15</xdr:col>
      <xdr:colOff>560204</xdr:colOff>
      <xdr:row>32</xdr:row>
      <xdr:rowOff>171584</xdr:rowOff>
    </xdr:to>
    <xdr:sp macro="" textlink="">
      <xdr:nvSpPr>
        <xdr:cNvPr id="81" name="Oval 80">
          <a:extLst>
            <a:ext uri="{FF2B5EF4-FFF2-40B4-BE49-F238E27FC236}">
              <a16:creationId xmlns:a16="http://schemas.microsoft.com/office/drawing/2014/main" id="{E0B947AC-0408-438E-878C-FD82AACCFB18}"/>
            </a:ext>
          </a:extLst>
        </xdr:cNvPr>
        <xdr:cNvSpPr/>
      </xdr:nvSpPr>
      <xdr:spPr>
        <a:xfrm>
          <a:off x="9056237" y="5375777"/>
          <a:ext cx="647967" cy="647967"/>
        </a:xfrm>
        <a:prstGeom prst="ellipse">
          <a:avLst/>
        </a:prstGeom>
        <a:solidFill>
          <a:srgbClr val="CAD4FA">
            <a:alpha val="20000"/>
          </a:srgbClr>
        </a:solidFill>
        <a:ln w="12700">
          <a:solidFill>
            <a:schemeClr val="tx2">
              <a:lumMod val="25000"/>
              <a:lumOff val="75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497468</xdr:colOff>
      <xdr:row>29</xdr:row>
      <xdr:rowOff>160342</xdr:rowOff>
    </xdr:from>
    <xdr:to>
      <xdr:col>15</xdr:col>
      <xdr:colOff>596187</xdr:colOff>
      <xdr:row>32</xdr:row>
      <xdr:rowOff>78874</xdr:rowOff>
    </xdr:to>
    <xdr:sp macro="" textlink="$C$76">
      <xdr:nvSpPr>
        <xdr:cNvPr id="82" name="TextBox 81">
          <a:extLst>
            <a:ext uri="{FF2B5EF4-FFF2-40B4-BE49-F238E27FC236}">
              <a16:creationId xmlns:a16="http://schemas.microsoft.com/office/drawing/2014/main" id="{89443DD8-5BBB-49FF-9DB3-47CF1B14C3AB}"/>
            </a:ext>
          </a:extLst>
        </xdr:cNvPr>
        <xdr:cNvSpPr txBox="1"/>
      </xdr:nvSpPr>
      <xdr:spPr>
        <a:xfrm>
          <a:off x="9031868" y="5463862"/>
          <a:ext cx="708319" cy="467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8FB4DD-DD21-4151-8788-E44F4C051638}" type="TxLink">
            <a:rPr lang="en-US" sz="1800" b="0" i="0" u="none" strike="noStrike">
              <a:solidFill>
                <a:schemeClr val="bg1"/>
              </a:solidFill>
              <a:latin typeface="Aptos Narrow"/>
            </a:rPr>
            <a:pPr algn="ctr"/>
            <a:t> </a:t>
          </a:fld>
          <a:endParaRPr lang="ru-RU" sz="6000" b="0">
            <a:solidFill>
              <a:schemeClr val="bg1"/>
            </a:solidFill>
          </a:endParaRPr>
        </a:p>
      </xdr:txBody>
    </xdr:sp>
    <xdr:clientData/>
  </xdr:twoCellAnchor>
  <xdr:twoCellAnchor>
    <xdr:from>
      <xdr:col>14</xdr:col>
      <xdr:colOff>392614</xdr:colOff>
      <xdr:row>25</xdr:row>
      <xdr:rowOff>63955</xdr:rowOff>
    </xdr:from>
    <xdr:to>
      <xdr:col>15</xdr:col>
      <xdr:colOff>404806</xdr:colOff>
      <xdr:row>29</xdr:row>
      <xdr:rowOff>127963</xdr:rowOff>
    </xdr:to>
    <xdr:sp macro="" textlink="$D$76">
      <xdr:nvSpPr>
        <xdr:cNvPr id="83" name="TextBox 82">
          <a:extLst>
            <a:ext uri="{FF2B5EF4-FFF2-40B4-BE49-F238E27FC236}">
              <a16:creationId xmlns:a16="http://schemas.microsoft.com/office/drawing/2014/main" id="{5166E710-A32A-4CD5-A774-36C8001A27CD}"/>
            </a:ext>
          </a:extLst>
        </xdr:cNvPr>
        <xdr:cNvSpPr txBox="1"/>
      </xdr:nvSpPr>
      <xdr:spPr>
        <a:xfrm>
          <a:off x="8927014" y="4635955"/>
          <a:ext cx="621792" cy="795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1AC67DD-5614-4ED2-B1AD-9682E26BEFA2}" type="TxLink">
            <a:rPr lang="en-US" sz="800" b="0" i="0" u="none" strike="noStrike">
              <a:solidFill>
                <a:schemeClr val="tx2">
                  <a:lumMod val="25000"/>
                  <a:lumOff val="75000"/>
                </a:schemeClr>
              </a:solidFill>
              <a:latin typeface="Aptos Narrow"/>
            </a:rPr>
            <a:pPr algn="l"/>
            <a:t> </a:t>
          </a:fld>
          <a:endParaRPr lang="ru-RU" sz="800" b="0">
            <a:solidFill>
              <a:schemeClr val="tx2">
                <a:lumMod val="25000"/>
                <a:lumOff val="75000"/>
              </a:schemeClr>
            </a:solidFill>
          </a:endParaRPr>
        </a:p>
      </xdr:txBody>
    </xdr:sp>
    <xdr:clientData/>
  </xdr:twoCellAnchor>
  <xdr:twoCellAnchor>
    <xdr:from>
      <xdr:col>13</xdr:col>
      <xdr:colOff>72768</xdr:colOff>
      <xdr:row>24</xdr:row>
      <xdr:rowOff>41095</xdr:rowOff>
    </xdr:from>
    <xdr:to>
      <xdr:col>15</xdr:col>
      <xdr:colOff>148784</xdr:colOff>
      <xdr:row>25</xdr:row>
      <xdr:rowOff>121921</xdr:rowOff>
    </xdr:to>
    <xdr:sp macro="" textlink="Processing!A42">
      <xdr:nvSpPr>
        <xdr:cNvPr id="84" name="TextBox 83">
          <a:extLst>
            <a:ext uri="{FF2B5EF4-FFF2-40B4-BE49-F238E27FC236}">
              <a16:creationId xmlns:a16="http://schemas.microsoft.com/office/drawing/2014/main" id="{6B4ACC5C-2CBF-4B2D-9F22-64E94DF26B5F}"/>
            </a:ext>
          </a:extLst>
        </xdr:cNvPr>
        <xdr:cNvSpPr txBox="1"/>
      </xdr:nvSpPr>
      <xdr:spPr>
        <a:xfrm>
          <a:off x="7997568" y="4430215"/>
          <a:ext cx="1295216"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3371314-F5AC-4F7E-8AF3-F5F2F04D47EE}" type="TxLink">
            <a:rPr lang="en-US" sz="1400" b="0" i="0" u="none" strike="noStrike">
              <a:solidFill>
                <a:srgbClr val="455177"/>
              </a:solidFill>
              <a:latin typeface="Aptos Narrow"/>
              <a:ea typeface="+mn-ea"/>
              <a:cs typeface="+mn-cs"/>
            </a:rPr>
            <a:pPr marL="0" indent="0" algn="ctr"/>
            <a:t>Financial Goals</a:t>
          </a:fld>
          <a:endParaRPr lang="ru-RU" sz="1400" b="0" i="0" u="none" strike="noStrike">
            <a:solidFill>
              <a:srgbClr val="455177"/>
            </a:solidFill>
            <a:latin typeface="Aptos Narrow"/>
            <a:ea typeface="+mn-ea"/>
            <a:cs typeface="+mn-cs"/>
          </a:endParaRPr>
        </a:p>
      </xdr:txBody>
    </xdr:sp>
    <xdr:clientData/>
  </xdr:twoCellAnchor>
  <xdr:twoCellAnchor>
    <xdr:from>
      <xdr:col>15</xdr:col>
      <xdr:colOff>198120</xdr:colOff>
      <xdr:row>24</xdr:row>
      <xdr:rowOff>41095</xdr:rowOff>
    </xdr:from>
    <xdr:to>
      <xdr:col>17</xdr:col>
      <xdr:colOff>318638</xdr:colOff>
      <xdr:row>25</xdr:row>
      <xdr:rowOff>121921</xdr:rowOff>
    </xdr:to>
    <xdr:sp macro="" textlink="Processing!A43">
      <xdr:nvSpPr>
        <xdr:cNvPr id="85" name="TextBox 84">
          <a:extLst>
            <a:ext uri="{FF2B5EF4-FFF2-40B4-BE49-F238E27FC236}">
              <a16:creationId xmlns:a16="http://schemas.microsoft.com/office/drawing/2014/main" id="{8FE4B558-F37C-47EF-BF82-E60B63EA4804}"/>
            </a:ext>
          </a:extLst>
        </xdr:cNvPr>
        <xdr:cNvSpPr txBox="1"/>
      </xdr:nvSpPr>
      <xdr:spPr>
        <a:xfrm>
          <a:off x="9342120" y="4430215"/>
          <a:ext cx="1339718"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6CB7261-AE96-41A1-AE57-EDB81EA84DBC}" type="TxLink">
            <a:rPr lang="en-US" sz="1600" b="0" i="0" u="none" strike="noStrike">
              <a:solidFill>
                <a:srgbClr val="455177"/>
              </a:solidFill>
              <a:latin typeface="Aptos Narrow"/>
              <a:ea typeface="+mn-ea"/>
              <a:cs typeface="+mn-cs"/>
            </a:rPr>
            <a:pPr marL="0" indent="0" algn="r"/>
            <a:t> $2,30,000 </a:t>
          </a:fld>
          <a:endParaRPr lang="ru-RU" sz="1600" b="0" i="0" u="none" strike="noStrike">
            <a:solidFill>
              <a:srgbClr val="455177"/>
            </a:solidFill>
            <a:latin typeface="Aptos Narrow"/>
            <a:ea typeface="+mn-ea"/>
            <a:cs typeface="+mn-cs"/>
          </a:endParaRPr>
        </a:p>
      </xdr:txBody>
    </xdr:sp>
    <xdr:clientData/>
  </xdr:twoCellAnchor>
  <xdr:twoCellAnchor>
    <xdr:from>
      <xdr:col>8</xdr:col>
      <xdr:colOff>377374</xdr:colOff>
      <xdr:row>31</xdr:row>
      <xdr:rowOff>102055</xdr:rowOff>
    </xdr:from>
    <xdr:to>
      <xdr:col>9</xdr:col>
      <xdr:colOff>533400</xdr:colOff>
      <xdr:row>33</xdr:row>
      <xdr:rowOff>1</xdr:rowOff>
    </xdr:to>
    <xdr:sp macro="" textlink="Processing!M17">
      <xdr:nvSpPr>
        <xdr:cNvPr id="86" name="TextBox 85">
          <a:extLst>
            <a:ext uri="{FF2B5EF4-FFF2-40B4-BE49-F238E27FC236}">
              <a16:creationId xmlns:a16="http://schemas.microsoft.com/office/drawing/2014/main" id="{37412610-9CDE-41E4-A334-F1C8158504E9}"/>
            </a:ext>
          </a:extLst>
        </xdr:cNvPr>
        <xdr:cNvSpPr txBox="1"/>
      </xdr:nvSpPr>
      <xdr:spPr>
        <a:xfrm>
          <a:off x="5254174" y="5771335"/>
          <a:ext cx="765626"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9DE16E1-A5BD-42B7-9EEA-1083ADBBF055}" type="TxLink">
            <a:rPr lang="en-US" sz="1200" b="0" i="0" u="none" strike="noStrike">
              <a:solidFill>
                <a:srgbClr val="455177"/>
              </a:solidFill>
              <a:latin typeface="Aptos Narrow"/>
              <a:ea typeface="+mn-ea"/>
              <a:cs typeface="+mn-cs"/>
            </a:rPr>
            <a:pPr marL="0" indent="0" algn="l"/>
            <a:t>Debts</a:t>
          </a:fld>
          <a:endParaRPr lang="ru-RU" sz="1200" b="0" i="0" u="none" strike="noStrike">
            <a:solidFill>
              <a:srgbClr val="455177"/>
            </a:solidFill>
            <a:latin typeface="Aptos Narrow"/>
            <a:ea typeface="+mn-ea"/>
            <a:cs typeface="+mn-cs"/>
          </a:endParaRPr>
        </a:p>
      </xdr:txBody>
    </xdr:sp>
    <xdr:clientData/>
  </xdr:twoCellAnchor>
  <xdr:twoCellAnchor>
    <xdr:from>
      <xdr:col>18</xdr:col>
      <xdr:colOff>243840</xdr:colOff>
      <xdr:row>25</xdr:row>
      <xdr:rowOff>8131</xdr:rowOff>
    </xdr:from>
    <xdr:to>
      <xdr:col>18</xdr:col>
      <xdr:colOff>584185</xdr:colOff>
      <xdr:row>26</xdr:row>
      <xdr:rowOff>165596</xdr:rowOff>
    </xdr:to>
    <xdr:sp macro="" textlink="">
      <xdr:nvSpPr>
        <xdr:cNvPr id="87" name="Oval 86">
          <a:extLst>
            <a:ext uri="{FF2B5EF4-FFF2-40B4-BE49-F238E27FC236}">
              <a16:creationId xmlns:a16="http://schemas.microsoft.com/office/drawing/2014/main" id="{9974F963-431C-4A2C-96EB-9AD622EFA346}"/>
            </a:ext>
          </a:extLst>
        </xdr:cNvPr>
        <xdr:cNvSpPr/>
      </xdr:nvSpPr>
      <xdr:spPr>
        <a:xfrm>
          <a:off x="11216640" y="4580131"/>
          <a:ext cx="340345" cy="340345"/>
        </a:xfrm>
        <a:prstGeom prst="ellipse">
          <a:avLst/>
        </a:prstGeom>
        <a:gradFill>
          <a:gsLst>
            <a:gs pos="0">
              <a:srgbClr val="0070B1"/>
            </a:gs>
            <a:gs pos="100000">
              <a:srgbClr val="00B7D2"/>
            </a:gs>
          </a:gsLst>
          <a:lin ang="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243840</xdr:colOff>
      <xdr:row>27</xdr:row>
      <xdr:rowOff>92462</xdr:rowOff>
    </xdr:from>
    <xdr:to>
      <xdr:col>18</xdr:col>
      <xdr:colOff>584185</xdr:colOff>
      <xdr:row>29</xdr:row>
      <xdr:rowOff>67047</xdr:rowOff>
    </xdr:to>
    <xdr:sp macro="" textlink="">
      <xdr:nvSpPr>
        <xdr:cNvPr id="88" name="Oval 87">
          <a:extLst>
            <a:ext uri="{FF2B5EF4-FFF2-40B4-BE49-F238E27FC236}">
              <a16:creationId xmlns:a16="http://schemas.microsoft.com/office/drawing/2014/main" id="{09250D6D-4F6B-4439-8A6E-D82CEF77E9E5}"/>
            </a:ext>
          </a:extLst>
        </xdr:cNvPr>
        <xdr:cNvSpPr/>
      </xdr:nvSpPr>
      <xdr:spPr>
        <a:xfrm>
          <a:off x="11216640" y="5030222"/>
          <a:ext cx="340345" cy="340345"/>
        </a:xfrm>
        <a:prstGeom prst="ellipse">
          <a:avLst/>
        </a:prstGeom>
        <a:gradFill>
          <a:gsLst>
            <a:gs pos="0">
              <a:srgbClr val="8701D9"/>
            </a:gs>
            <a:gs pos="100000">
              <a:srgbClr val="AD27FE"/>
            </a:gs>
          </a:gsLst>
          <a:path path="circle">
            <a:fillToRect t="100000" r="100000"/>
          </a:path>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243840</xdr:colOff>
      <xdr:row>29</xdr:row>
      <xdr:rowOff>176793</xdr:rowOff>
    </xdr:from>
    <xdr:to>
      <xdr:col>18</xdr:col>
      <xdr:colOff>584185</xdr:colOff>
      <xdr:row>31</xdr:row>
      <xdr:rowOff>151378</xdr:rowOff>
    </xdr:to>
    <xdr:sp macro="" textlink="">
      <xdr:nvSpPr>
        <xdr:cNvPr id="89" name="Oval 88">
          <a:extLst>
            <a:ext uri="{FF2B5EF4-FFF2-40B4-BE49-F238E27FC236}">
              <a16:creationId xmlns:a16="http://schemas.microsoft.com/office/drawing/2014/main" id="{DF28E0E9-B787-4F56-8A48-CE1A20D20DE0}"/>
            </a:ext>
          </a:extLst>
        </xdr:cNvPr>
        <xdr:cNvSpPr/>
      </xdr:nvSpPr>
      <xdr:spPr>
        <a:xfrm>
          <a:off x="11216640" y="5480313"/>
          <a:ext cx="340345" cy="340345"/>
        </a:xfrm>
        <a:prstGeom prst="ellipse">
          <a:avLst/>
        </a:prstGeom>
        <a:gradFill>
          <a:gsLst>
            <a:gs pos="0">
              <a:srgbClr val="476BEE"/>
            </a:gs>
            <a:gs pos="100000">
              <a:srgbClr val="3A5CE2"/>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243840</xdr:colOff>
      <xdr:row>32</xdr:row>
      <xdr:rowOff>78244</xdr:rowOff>
    </xdr:from>
    <xdr:to>
      <xdr:col>18</xdr:col>
      <xdr:colOff>584185</xdr:colOff>
      <xdr:row>34</xdr:row>
      <xdr:rowOff>52829</xdr:rowOff>
    </xdr:to>
    <xdr:sp macro="" textlink="">
      <xdr:nvSpPr>
        <xdr:cNvPr id="90" name="Oval 89">
          <a:extLst>
            <a:ext uri="{FF2B5EF4-FFF2-40B4-BE49-F238E27FC236}">
              <a16:creationId xmlns:a16="http://schemas.microsoft.com/office/drawing/2014/main" id="{321ADED4-BC5F-4E87-BA69-4B5D28B9A3B4}"/>
            </a:ext>
          </a:extLst>
        </xdr:cNvPr>
        <xdr:cNvSpPr/>
      </xdr:nvSpPr>
      <xdr:spPr>
        <a:xfrm>
          <a:off x="11216640" y="5930404"/>
          <a:ext cx="340345" cy="340345"/>
        </a:xfrm>
        <a:prstGeom prst="ellipse">
          <a:avLst/>
        </a:prstGeom>
        <a:gradFill>
          <a:gsLst>
            <a:gs pos="0">
              <a:srgbClr val="8D76FC"/>
            </a:gs>
            <a:gs pos="100000">
              <a:srgbClr val="3647E3"/>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243840</xdr:colOff>
      <xdr:row>34</xdr:row>
      <xdr:rowOff>162575</xdr:rowOff>
    </xdr:from>
    <xdr:to>
      <xdr:col>18</xdr:col>
      <xdr:colOff>584185</xdr:colOff>
      <xdr:row>36</xdr:row>
      <xdr:rowOff>137160</xdr:rowOff>
    </xdr:to>
    <xdr:sp macro="" textlink="">
      <xdr:nvSpPr>
        <xdr:cNvPr id="91" name="Oval 90">
          <a:extLst>
            <a:ext uri="{FF2B5EF4-FFF2-40B4-BE49-F238E27FC236}">
              <a16:creationId xmlns:a16="http://schemas.microsoft.com/office/drawing/2014/main" id="{3ED48D94-7D97-44F5-B973-14F135658A27}"/>
            </a:ext>
          </a:extLst>
        </xdr:cNvPr>
        <xdr:cNvSpPr/>
      </xdr:nvSpPr>
      <xdr:spPr>
        <a:xfrm>
          <a:off x="11216640" y="6380495"/>
          <a:ext cx="340345" cy="340345"/>
        </a:xfrm>
        <a:prstGeom prst="ellipse">
          <a:avLst/>
        </a:prstGeom>
        <a:gradFill>
          <a:gsLst>
            <a:gs pos="0">
              <a:srgbClr val="34349E"/>
            </a:gs>
            <a:gs pos="100000">
              <a:srgbClr val="212469"/>
            </a:gs>
          </a:gsLst>
          <a:lin ang="5400000" scaled="1"/>
        </a:gradFill>
        <a:ln w="9525">
          <a:solidFill>
            <a:srgbClr val="595EFA"/>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243840</xdr:colOff>
      <xdr:row>22</xdr:row>
      <xdr:rowOff>106680</xdr:rowOff>
    </xdr:from>
    <xdr:to>
      <xdr:col>18</xdr:col>
      <xdr:colOff>584185</xdr:colOff>
      <xdr:row>24</xdr:row>
      <xdr:rowOff>81265</xdr:rowOff>
    </xdr:to>
    <xdr:sp macro="" textlink="">
      <xdr:nvSpPr>
        <xdr:cNvPr id="92" name="Oval 91">
          <a:extLst>
            <a:ext uri="{FF2B5EF4-FFF2-40B4-BE49-F238E27FC236}">
              <a16:creationId xmlns:a16="http://schemas.microsoft.com/office/drawing/2014/main" id="{2D0263DB-7B01-404A-85F4-0049EAB873CE}"/>
            </a:ext>
          </a:extLst>
        </xdr:cNvPr>
        <xdr:cNvSpPr/>
      </xdr:nvSpPr>
      <xdr:spPr>
        <a:xfrm>
          <a:off x="11216640" y="4130040"/>
          <a:ext cx="340345" cy="340345"/>
        </a:xfrm>
        <a:prstGeom prst="ellipse">
          <a:avLst/>
        </a:prstGeom>
        <a:gradFill>
          <a:gsLst>
            <a:gs pos="0">
              <a:srgbClr val="FF00FF"/>
            </a:gs>
            <a:gs pos="89000">
              <a:srgbClr val="9933FF"/>
            </a:gs>
          </a:gsLst>
          <a:lin ang="540000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327341</xdr:colOff>
      <xdr:row>25</xdr:row>
      <xdr:rowOff>102445</xdr:rowOff>
    </xdr:from>
    <xdr:to>
      <xdr:col>18</xdr:col>
      <xdr:colOff>497514</xdr:colOff>
      <xdr:row>26</xdr:row>
      <xdr:rowOff>89737</xdr:rowOff>
    </xdr:to>
    <xdr:sp macro="" textlink="">
      <xdr:nvSpPr>
        <xdr:cNvPr id="93" name="Freeform: Shape 92">
          <a:extLst>
            <a:ext uri="{FF2B5EF4-FFF2-40B4-BE49-F238E27FC236}">
              <a16:creationId xmlns:a16="http://schemas.microsoft.com/office/drawing/2014/main" id="{0A01221C-8F65-451B-997B-0E87391025A3}"/>
            </a:ext>
          </a:extLst>
        </xdr:cNvPr>
        <xdr:cNvSpPr/>
      </xdr:nvSpPr>
      <xdr:spPr>
        <a:xfrm>
          <a:off x="11300141" y="4674445"/>
          <a:ext cx="170173" cy="170172"/>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18</xdr:col>
      <xdr:colOff>335812</xdr:colOff>
      <xdr:row>22</xdr:row>
      <xdr:rowOff>167721</xdr:rowOff>
    </xdr:from>
    <xdr:to>
      <xdr:col>18</xdr:col>
      <xdr:colOff>504283</xdr:colOff>
      <xdr:row>24</xdr:row>
      <xdr:rowOff>6168</xdr:rowOff>
    </xdr:to>
    <xdr:sp macro="" textlink="">
      <xdr:nvSpPr>
        <xdr:cNvPr id="94" name="Freeform: Shape 93">
          <a:extLst>
            <a:ext uri="{FF2B5EF4-FFF2-40B4-BE49-F238E27FC236}">
              <a16:creationId xmlns:a16="http://schemas.microsoft.com/office/drawing/2014/main" id="{F1096B45-A00E-4BDD-BDCC-EDD1E6D864DA}"/>
            </a:ext>
          </a:extLst>
        </xdr:cNvPr>
        <xdr:cNvSpPr/>
      </xdr:nvSpPr>
      <xdr:spPr>
        <a:xfrm>
          <a:off x="11308612" y="4191081"/>
          <a:ext cx="168471" cy="204207"/>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18</xdr:col>
      <xdr:colOff>334961</xdr:colOff>
      <xdr:row>27</xdr:row>
      <xdr:rowOff>170774</xdr:rowOff>
    </xdr:from>
    <xdr:to>
      <xdr:col>18</xdr:col>
      <xdr:colOff>505134</xdr:colOff>
      <xdr:row>28</xdr:row>
      <xdr:rowOff>158066</xdr:rowOff>
    </xdr:to>
    <xdr:sp macro="" textlink="">
      <xdr:nvSpPr>
        <xdr:cNvPr id="95" name="Freeform: Shape 94">
          <a:extLst>
            <a:ext uri="{FF2B5EF4-FFF2-40B4-BE49-F238E27FC236}">
              <a16:creationId xmlns:a16="http://schemas.microsoft.com/office/drawing/2014/main" id="{3D71249D-583C-44A7-9ADB-1593034DDC5E}"/>
            </a:ext>
          </a:extLst>
        </xdr:cNvPr>
        <xdr:cNvSpPr/>
      </xdr:nvSpPr>
      <xdr:spPr>
        <a:xfrm>
          <a:off x="11307761" y="5108534"/>
          <a:ext cx="170173" cy="170172"/>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18</xdr:col>
      <xdr:colOff>314152</xdr:colOff>
      <xdr:row>30</xdr:row>
      <xdr:rowOff>79083</xdr:rowOff>
    </xdr:from>
    <xdr:to>
      <xdr:col>18</xdr:col>
      <xdr:colOff>510701</xdr:colOff>
      <xdr:row>31</xdr:row>
      <xdr:rowOff>94195</xdr:rowOff>
    </xdr:to>
    <xdr:sp macro="" textlink="">
      <xdr:nvSpPr>
        <xdr:cNvPr id="96" name="Freeform: Shape 95">
          <a:extLst>
            <a:ext uri="{FF2B5EF4-FFF2-40B4-BE49-F238E27FC236}">
              <a16:creationId xmlns:a16="http://schemas.microsoft.com/office/drawing/2014/main" id="{DBACC187-E7A3-4DA5-A02C-770A1D76B4B4}"/>
            </a:ext>
          </a:extLst>
        </xdr:cNvPr>
        <xdr:cNvSpPr/>
      </xdr:nvSpPr>
      <xdr:spPr>
        <a:xfrm>
          <a:off x="11286952" y="5565483"/>
          <a:ext cx="196549" cy="197992"/>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18</xdr:col>
      <xdr:colOff>328192</xdr:colOff>
      <xdr:row>32</xdr:row>
      <xdr:rowOff>152372</xdr:rowOff>
    </xdr:from>
    <xdr:to>
      <xdr:col>18</xdr:col>
      <xdr:colOff>496663</xdr:colOff>
      <xdr:row>33</xdr:row>
      <xdr:rowOff>173699</xdr:rowOff>
    </xdr:to>
    <xdr:sp macro="" textlink="">
      <xdr:nvSpPr>
        <xdr:cNvPr id="97" name="Freeform: Shape 96">
          <a:extLst>
            <a:ext uri="{FF2B5EF4-FFF2-40B4-BE49-F238E27FC236}">
              <a16:creationId xmlns:a16="http://schemas.microsoft.com/office/drawing/2014/main" id="{7CA92AD9-097F-4C4A-B743-1425DC34AF12}"/>
            </a:ext>
          </a:extLst>
        </xdr:cNvPr>
        <xdr:cNvSpPr/>
      </xdr:nvSpPr>
      <xdr:spPr>
        <a:xfrm>
          <a:off x="11300992" y="6004532"/>
          <a:ext cx="168471" cy="204207"/>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18</xdr:col>
      <xdr:colOff>321772</xdr:colOff>
      <xdr:row>35</xdr:row>
      <xdr:rowOff>56616</xdr:rowOff>
    </xdr:from>
    <xdr:to>
      <xdr:col>18</xdr:col>
      <xdr:colOff>518321</xdr:colOff>
      <xdr:row>36</xdr:row>
      <xdr:rowOff>67339</xdr:rowOff>
    </xdr:to>
    <xdr:sp macro="" textlink="">
      <xdr:nvSpPr>
        <xdr:cNvPr id="98" name="Freeform: Shape 97">
          <a:extLst>
            <a:ext uri="{FF2B5EF4-FFF2-40B4-BE49-F238E27FC236}">
              <a16:creationId xmlns:a16="http://schemas.microsoft.com/office/drawing/2014/main" id="{9E8DE414-9C8D-4812-AA7C-7825253E06E8}"/>
            </a:ext>
          </a:extLst>
        </xdr:cNvPr>
        <xdr:cNvSpPr/>
      </xdr:nvSpPr>
      <xdr:spPr>
        <a:xfrm>
          <a:off x="11294572" y="6457416"/>
          <a:ext cx="196549" cy="193603"/>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19</xdr:col>
      <xdr:colOff>34668</xdr:colOff>
      <xdr:row>22</xdr:row>
      <xdr:rowOff>147769</xdr:rowOff>
    </xdr:from>
    <xdr:to>
      <xdr:col>20</xdr:col>
      <xdr:colOff>447672</xdr:colOff>
      <xdr:row>24</xdr:row>
      <xdr:rowOff>40175</xdr:rowOff>
    </xdr:to>
    <xdr:sp macro="" textlink="$A$53">
      <xdr:nvSpPr>
        <xdr:cNvPr id="99" name="TextBox 98">
          <a:extLst>
            <a:ext uri="{FF2B5EF4-FFF2-40B4-BE49-F238E27FC236}">
              <a16:creationId xmlns:a16="http://schemas.microsoft.com/office/drawing/2014/main" id="{623D6638-B48E-4BC3-8B0A-414BBD4260AA}"/>
            </a:ext>
          </a:extLst>
        </xdr:cNvPr>
        <xdr:cNvSpPr txBox="1"/>
      </xdr:nvSpPr>
      <xdr:spPr>
        <a:xfrm>
          <a:off x="11617068" y="417112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1732DB7-45E1-47AD-8A64-12C1477C1F51}" type="TxLink">
            <a:rPr lang="en-US" sz="1400" b="0" i="0" u="none" strike="noStrike">
              <a:solidFill>
                <a:schemeClr val="tx2">
                  <a:lumMod val="25000"/>
                  <a:lumOff val="75000"/>
                </a:schemeClr>
              </a:solidFill>
              <a:latin typeface="Aptos Narrow"/>
            </a:rPr>
            <a:pPr algn="l"/>
            <a:t> </a:t>
          </a:fld>
          <a:endParaRPr lang="ru-RU" sz="2000">
            <a:solidFill>
              <a:schemeClr val="tx2">
                <a:lumMod val="25000"/>
                <a:lumOff val="75000"/>
              </a:schemeClr>
            </a:solidFill>
          </a:endParaRPr>
        </a:p>
      </xdr:txBody>
    </xdr:sp>
    <xdr:clientData/>
  </xdr:twoCellAnchor>
  <xdr:twoCellAnchor>
    <xdr:from>
      <xdr:col>19</xdr:col>
      <xdr:colOff>34668</xdr:colOff>
      <xdr:row>25</xdr:row>
      <xdr:rowOff>48666</xdr:rowOff>
    </xdr:from>
    <xdr:to>
      <xdr:col>20</xdr:col>
      <xdr:colOff>447672</xdr:colOff>
      <xdr:row>26</xdr:row>
      <xdr:rowOff>123952</xdr:rowOff>
    </xdr:to>
    <xdr:sp macro="" textlink="$A$54">
      <xdr:nvSpPr>
        <xdr:cNvPr id="100" name="TextBox 99">
          <a:extLst>
            <a:ext uri="{FF2B5EF4-FFF2-40B4-BE49-F238E27FC236}">
              <a16:creationId xmlns:a16="http://schemas.microsoft.com/office/drawing/2014/main" id="{CECA9A0B-4D9B-45AA-B288-055BA25C2502}"/>
            </a:ext>
          </a:extLst>
        </xdr:cNvPr>
        <xdr:cNvSpPr txBox="1"/>
      </xdr:nvSpPr>
      <xdr:spPr>
        <a:xfrm>
          <a:off x="11617068" y="462066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4132016-B00B-4926-87EE-A0F664231BBC}" type="TxLink">
            <a:rPr lang="en-US" sz="1400" b="0" i="0" u="none" strike="noStrike">
              <a:solidFill>
                <a:schemeClr val="tx2">
                  <a:lumMod val="25000"/>
                  <a:lumOff val="75000"/>
                </a:schemeClr>
              </a:solidFill>
              <a:latin typeface="Aptos Narrow"/>
            </a:rPr>
            <a:pPr algn="l"/>
            <a:t> </a:t>
          </a:fld>
          <a:endParaRPr lang="ru-RU" sz="1600">
            <a:solidFill>
              <a:schemeClr val="tx2">
                <a:lumMod val="25000"/>
                <a:lumOff val="75000"/>
              </a:schemeClr>
            </a:solidFill>
          </a:endParaRPr>
        </a:p>
      </xdr:txBody>
    </xdr:sp>
    <xdr:clientData/>
  </xdr:twoCellAnchor>
  <xdr:twoCellAnchor>
    <xdr:from>
      <xdr:col>19</xdr:col>
      <xdr:colOff>34668</xdr:colOff>
      <xdr:row>27</xdr:row>
      <xdr:rowOff>132443</xdr:rowOff>
    </xdr:from>
    <xdr:to>
      <xdr:col>20</xdr:col>
      <xdr:colOff>447672</xdr:colOff>
      <xdr:row>29</xdr:row>
      <xdr:rowOff>24849</xdr:rowOff>
    </xdr:to>
    <xdr:sp macro="" textlink="$A$55">
      <xdr:nvSpPr>
        <xdr:cNvPr id="101" name="TextBox 100">
          <a:extLst>
            <a:ext uri="{FF2B5EF4-FFF2-40B4-BE49-F238E27FC236}">
              <a16:creationId xmlns:a16="http://schemas.microsoft.com/office/drawing/2014/main" id="{CB6C339C-77D4-42FB-80C6-AD4B22E8D039}"/>
            </a:ext>
          </a:extLst>
        </xdr:cNvPr>
        <xdr:cNvSpPr txBox="1"/>
      </xdr:nvSpPr>
      <xdr:spPr>
        <a:xfrm>
          <a:off x="11617068" y="507020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800EC6F-4F9A-4655-982C-0D43CE89D16F}" type="TxLink">
            <a:rPr lang="en-US" sz="1400" b="0" i="0" u="none" strike="noStrike">
              <a:solidFill>
                <a:schemeClr val="tx2">
                  <a:lumMod val="25000"/>
                  <a:lumOff val="75000"/>
                </a:schemeClr>
              </a:solidFill>
              <a:latin typeface="Aptos Narrow"/>
            </a:rPr>
            <a:pPr algn="l"/>
            <a:t> </a:t>
          </a:fld>
          <a:endParaRPr lang="ru-RU" sz="2000">
            <a:solidFill>
              <a:schemeClr val="tx2">
                <a:lumMod val="25000"/>
                <a:lumOff val="75000"/>
              </a:schemeClr>
            </a:solidFill>
          </a:endParaRPr>
        </a:p>
      </xdr:txBody>
    </xdr:sp>
    <xdr:clientData/>
  </xdr:twoCellAnchor>
  <xdr:twoCellAnchor>
    <xdr:from>
      <xdr:col>19</xdr:col>
      <xdr:colOff>34668</xdr:colOff>
      <xdr:row>30</xdr:row>
      <xdr:rowOff>33340</xdr:rowOff>
    </xdr:from>
    <xdr:to>
      <xdr:col>20</xdr:col>
      <xdr:colOff>447672</xdr:colOff>
      <xdr:row>31</xdr:row>
      <xdr:rowOff>108626</xdr:rowOff>
    </xdr:to>
    <xdr:sp macro="" textlink="$A$56">
      <xdr:nvSpPr>
        <xdr:cNvPr id="102" name="TextBox 101">
          <a:extLst>
            <a:ext uri="{FF2B5EF4-FFF2-40B4-BE49-F238E27FC236}">
              <a16:creationId xmlns:a16="http://schemas.microsoft.com/office/drawing/2014/main" id="{C9CCDDD0-247B-4E15-A389-D50B68E1622A}"/>
            </a:ext>
          </a:extLst>
        </xdr:cNvPr>
        <xdr:cNvSpPr txBox="1"/>
      </xdr:nvSpPr>
      <xdr:spPr>
        <a:xfrm>
          <a:off x="11617068" y="551974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8C18B09-F15C-49A8-BDC9-19B94F66EBF7}" type="TxLink">
            <a:rPr lang="en-US" sz="1400" b="0" i="0" u="none" strike="noStrike">
              <a:solidFill>
                <a:schemeClr val="tx2">
                  <a:lumMod val="25000"/>
                  <a:lumOff val="75000"/>
                </a:schemeClr>
              </a:solidFill>
              <a:latin typeface="Aptos Narrow"/>
              <a:ea typeface="+mn-ea"/>
              <a:cs typeface="+mn-cs"/>
            </a:rPr>
            <a:pPr marL="0" indent="0" algn="l"/>
            <a:t> </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19</xdr:col>
      <xdr:colOff>34668</xdr:colOff>
      <xdr:row>32</xdr:row>
      <xdr:rowOff>117117</xdr:rowOff>
    </xdr:from>
    <xdr:to>
      <xdr:col>20</xdr:col>
      <xdr:colOff>447672</xdr:colOff>
      <xdr:row>34</xdr:row>
      <xdr:rowOff>9523</xdr:rowOff>
    </xdr:to>
    <xdr:sp macro="" textlink="$A$57">
      <xdr:nvSpPr>
        <xdr:cNvPr id="103" name="TextBox 102">
          <a:extLst>
            <a:ext uri="{FF2B5EF4-FFF2-40B4-BE49-F238E27FC236}">
              <a16:creationId xmlns:a16="http://schemas.microsoft.com/office/drawing/2014/main" id="{637F67F5-DBD5-48AA-9E17-F6E8284B806E}"/>
            </a:ext>
          </a:extLst>
        </xdr:cNvPr>
        <xdr:cNvSpPr txBox="1"/>
      </xdr:nvSpPr>
      <xdr:spPr>
        <a:xfrm>
          <a:off x="11617068" y="59692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87A0513-D997-46CB-8032-21308B8C281E}" type="TxLink">
            <a:rPr lang="en-US" sz="1400" b="0" i="0" u="none" strike="noStrike">
              <a:solidFill>
                <a:schemeClr val="tx2">
                  <a:lumMod val="25000"/>
                  <a:lumOff val="75000"/>
                </a:schemeClr>
              </a:solidFill>
              <a:latin typeface="Aptos Narrow"/>
              <a:ea typeface="+mn-ea"/>
              <a:cs typeface="+mn-cs"/>
            </a:rPr>
            <a:pPr marL="0" indent="0" algn="l"/>
            <a:t> </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19</xdr:col>
      <xdr:colOff>34668</xdr:colOff>
      <xdr:row>35</xdr:row>
      <xdr:rowOff>18014</xdr:rowOff>
    </xdr:from>
    <xdr:to>
      <xdr:col>20</xdr:col>
      <xdr:colOff>381000</xdr:colOff>
      <xdr:row>36</xdr:row>
      <xdr:rowOff>98840</xdr:rowOff>
    </xdr:to>
    <xdr:sp macro="" textlink="$A$58">
      <xdr:nvSpPr>
        <xdr:cNvPr id="104" name="TextBox 103">
          <a:extLst>
            <a:ext uri="{FF2B5EF4-FFF2-40B4-BE49-F238E27FC236}">
              <a16:creationId xmlns:a16="http://schemas.microsoft.com/office/drawing/2014/main" id="{C31D660A-8603-44C9-9FE5-CF44AC9D7139}"/>
            </a:ext>
          </a:extLst>
        </xdr:cNvPr>
        <xdr:cNvSpPr txBox="1"/>
      </xdr:nvSpPr>
      <xdr:spPr>
        <a:xfrm>
          <a:off x="11617068" y="6418814"/>
          <a:ext cx="955932"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A233473-ED89-4E46-A0C6-B28F3CA842FA}" type="TxLink">
            <a:rPr lang="en-US" sz="1400" b="0" i="0" u="none" strike="noStrike">
              <a:solidFill>
                <a:schemeClr val="tx2">
                  <a:lumMod val="25000"/>
                  <a:lumOff val="75000"/>
                </a:schemeClr>
              </a:solidFill>
              <a:latin typeface="Aptos Narrow"/>
              <a:ea typeface="+mn-ea"/>
              <a:cs typeface="+mn-cs"/>
            </a:rPr>
            <a:pPr marL="0" indent="0" algn="l"/>
            <a:t> </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263268</xdr:colOff>
      <xdr:row>22</xdr:row>
      <xdr:rowOff>147769</xdr:rowOff>
    </xdr:from>
    <xdr:to>
      <xdr:col>22</xdr:col>
      <xdr:colOff>66672</xdr:colOff>
      <xdr:row>24</xdr:row>
      <xdr:rowOff>40175</xdr:rowOff>
    </xdr:to>
    <xdr:sp macro="" textlink="$B$53">
      <xdr:nvSpPr>
        <xdr:cNvPr id="105" name="TextBox 104">
          <a:extLst>
            <a:ext uri="{FF2B5EF4-FFF2-40B4-BE49-F238E27FC236}">
              <a16:creationId xmlns:a16="http://schemas.microsoft.com/office/drawing/2014/main" id="{DFA498BC-1517-45DB-9E0E-9CBE396DE92D}"/>
            </a:ext>
          </a:extLst>
        </xdr:cNvPr>
        <xdr:cNvSpPr txBox="1"/>
      </xdr:nvSpPr>
      <xdr:spPr>
        <a:xfrm>
          <a:off x="12455268" y="417112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47465B1-4BE7-4C23-8B11-42192BF425CF}" type="TxLink">
            <a:rPr lang="en-US" sz="1400" b="0" i="0" u="none" strike="noStrike">
              <a:solidFill>
                <a:schemeClr val="tx2">
                  <a:lumMod val="25000"/>
                  <a:lumOff val="75000"/>
                </a:schemeClr>
              </a:solidFill>
              <a:latin typeface="Aptos Narrow"/>
            </a:rPr>
            <a:pPr algn="r"/>
            <a:t> </a:t>
          </a:fld>
          <a:endParaRPr lang="ru-RU" sz="2800">
            <a:solidFill>
              <a:schemeClr val="tx2">
                <a:lumMod val="25000"/>
                <a:lumOff val="75000"/>
              </a:schemeClr>
            </a:solidFill>
          </a:endParaRPr>
        </a:p>
      </xdr:txBody>
    </xdr:sp>
    <xdr:clientData/>
  </xdr:twoCellAnchor>
  <xdr:twoCellAnchor>
    <xdr:from>
      <xdr:col>20</xdr:col>
      <xdr:colOff>263268</xdr:colOff>
      <xdr:row>25</xdr:row>
      <xdr:rowOff>48666</xdr:rowOff>
    </xdr:from>
    <xdr:to>
      <xdr:col>22</xdr:col>
      <xdr:colOff>66672</xdr:colOff>
      <xdr:row>26</xdr:row>
      <xdr:rowOff>123952</xdr:rowOff>
    </xdr:to>
    <xdr:sp macro="" textlink="$B$54">
      <xdr:nvSpPr>
        <xdr:cNvPr id="106" name="TextBox 105">
          <a:extLst>
            <a:ext uri="{FF2B5EF4-FFF2-40B4-BE49-F238E27FC236}">
              <a16:creationId xmlns:a16="http://schemas.microsoft.com/office/drawing/2014/main" id="{58E3AC51-2F5F-4799-87C5-99C657D107B6}"/>
            </a:ext>
          </a:extLst>
        </xdr:cNvPr>
        <xdr:cNvSpPr txBox="1"/>
      </xdr:nvSpPr>
      <xdr:spPr>
        <a:xfrm>
          <a:off x="12455268" y="462066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3204228-334F-480A-BAD4-3079A2B6170F}" type="TxLink">
            <a:rPr lang="en-US" sz="1400" b="0" i="0" u="none" strike="noStrike">
              <a:solidFill>
                <a:schemeClr val="tx2">
                  <a:lumMod val="25000"/>
                  <a:lumOff val="75000"/>
                </a:schemeClr>
              </a:solidFill>
              <a:latin typeface="Aptos Narrow"/>
            </a:rPr>
            <a:pPr algn="r"/>
            <a:t> </a:t>
          </a:fld>
          <a:endParaRPr lang="ru-RU" sz="2000">
            <a:solidFill>
              <a:schemeClr val="tx2">
                <a:lumMod val="25000"/>
                <a:lumOff val="75000"/>
              </a:schemeClr>
            </a:solidFill>
          </a:endParaRPr>
        </a:p>
      </xdr:txBody>
    </xdr:sp>
    <xdr:clientData/>
  </xdr:twoCellAnchor>
  <xdr:twoCellAnchor>
    <xdr:from>
      <xdr:col>20</xdr:col>
      <xdr:colOff>263268</xdr:colOff>
      <xdr:row>27</xdr:row>
      <xdr:rowOff>132443</xdr:rowOff>
    </xdr:from>
    <xdr:to>
      <xdr:col>22</xdr:col>
      <xdr:colOff>66672</xdr:colOff>
      <xdr:row>29</xdr:row>
      <xdr:rowOff>24849</xdr:rowOff>
    </xdr:to>
    <xdr:sp macro="" textlink="$B$55">
      <xdr:nvSpPr>
        <xdr:cNvPr id="107" name="TextBox 106">
          <a:extLst>
            <a:ext uri="{FF2B5EF4-FFF2-40B4-BE49-F238E27FC236}">
              <a16:creationId xmlns:a16="http://schemas.microsoft.com/office/drawing/2014/main" id="{BE68BBDF-5C2A-4AF8-A006-38276CADE07C}"/>
            </a:ext>
          </a:extLst>
        </xdr:cNvPr>
        <xdr:cNvSpPr txBox="1"/>
      </xdr:nvSpPr>
      <xdr:spPr>
        <a:xfrm>
          <a:off x="12455268" y="507020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9644FEF-9BA8-41DF-881D-E8A1244A7CAE}" type="TxLink">
            <a:rPr lang="en-US" sz="1400" b="0" i="0" u="none" strike="noStrike">
              <a:solidFill>
                <a:schemeClr val="tx2">
                  <a:lumMod val="25000"/>
                  <a:lumOff val="75000"/>
                </a:schemeClr>
              </a:solidFill>
              <a:latin typeface="Aptos Narrow"/>
            </a:rPr>
            <a:pPr algn="r"/>
            <a:t> </a:t>
          </a:fld>
          <a:endParaRPr lang="ru-RU" sz="2800">
            <a:solidFill>
              <a:schemeClr val="tx2">
                <a:lumMod val="25000"/>
                <a:lumOff val="75000"/>
              </a:schemeClr>
            </a:solidFill>
          </a:endParaRPr>
        </a:p>
      </xdr:txBody>
    </xdr:sp>
    <xdr:clientData/>
  </xdr:twoCellAnchor>
  <xdr:twoCellAnchor>
    <xdr:from>
      <xdr:col>20</xdr:col>
      <xdr:colOff>263268</xdr:colOff>
      <xdr:row>30</xdr:row>
      <xdr:rowOff>33340</xdr:rowOff>
    </xdr:from>
    <xdr:to>
      <xdr:col>22</xdr:col>
      <xdr:colOff>66672</xdr:colOff>
      <xdr:row>31</xdr:row>
      <xdr:rowOff>108626</xdr:rowOff>
    </xdr:to>
    <xdr:sp macro="" textlink="$B$56">
      <xdr:nvSpPr>
        <xdr:cNvPr id="108" name="TextBox 107">
          <a:extLst>
            <a:ext uri="{FF2B5EF4-FFF2-40B4-BE49-F238E27FC236}">
              <a16:creationId xmlns:a16="http://schemas.microsoft.com/office/drawing/2014/main" id="{34626BFF-1271-4EC3-82E5-1D866C51E4DF}"/>
            </a:ext>
          </a:extLst>
        </xdr:cNvPr>
        <xdr:cNvSpPr txBox="1"/>
      </xdr:nvSpPr>
      <xdr:spPr>
        <a:xfrm>
          <a:off x="12455268" y="551974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8F9D2ED-7794-4CAD-A140-112658E75D64}" type="TxLink">
            <a:rPr lang="en-US" sz="14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263268</xdr:colOff>
      <xdr:row>32</xdr:row>
      <xdr:rowOff>117117</xdr:rowOff>
    </xdr:from>
    <xdr:to>
      <xdr:col>22</xdr:col>
      <xdr:colOff>66672</xdr:colOff>
      <xdr:row>34</xdr:row>
      <xdr:rowOff>9523</xdr:rowOff>
    </xdr:to>
    <xdr:sp macro="" textlink="$B$57">
      <xdr:nvSpPr>
        <xdr:cNvPr id="109" name="TextBox 108">
          <a:extLst>
            <a:ext uri="{FF2B5EF4-FFF2-40B4-BE49-F238E27FC236}">
              <a16:creationId xmlns:a16="http://schemas.microsoft.com/office/drawing/2014/main" id="{FB10EEBB-47BF-4DFE-91BA-B62DA59FE128}"/>
            </a:ext>
          </a:extLst>
        </xdr:cNvPr>
        <xdr:cNvSpPr txBox="1"/>
      </xdr:nvSpPr>
      <xdr:spPr>
        <a:xfrm>
          <a:off x="12455268" y="59692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34374E5-FE8C-4C24-ABA4-7352FE20634F}" type="TxLink">
            <a:rPr lang="en-US" sz="14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329940</xdr:colOff>
      <xdr:row>35</xdr:row>
      <xdr:rowOff>18014</xdr:rowOff>
    </xdr:from>
    <xdr:to>
      <xdr:col>22</xdr:col>
      <xdr:colOff>66672</xdr:colOff>
      <xdr:row>36</xdr:row>
      <xdr:rowOff>98840</xdr:rowOff>
    </xdr:to>
    <xdr:sp macro="" textlink="$B$58">
      <xdr:nvSpPr>
        <xdr:cNvPr id="110" name="TextBox 109">
          <a:extLst>
            <a:ext uri="{FF2B5EF4-FFF2-40B4-BE49-F238E27FC236}">
              <a16:creationId xmlns:a16="http://schemas.microsoft.com/office/drawing/2014/main" id="{2778F023-DEA6-4CA7-A21C-A7510500299F}"/>
            </a:ext>
          </a:extLst>
        </xdr:cNvPr>
        <xdr:cNvSpPr txBox="1"/>
      </xdr:nvSpPr>
      <xdr:spPr>
        <a:xfrm>
          <a:off x="12521940" y="6418814"/>
          <a:ext cx="955932"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E2DC06A-1427-4E84-A9BF-9048C86AA86A}" type="TxLink">
            <a:rPr lang="en-US" sz="14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xdr:col>
      <xdr:colOff>251460</xdr:colOff>
      <xdr:row>3</xdr:row>
      <xdr:rowOff>175260</xdr:rowOff>
    </xdr:from>
    <xdr:to>
      <xdr:col>4</xdr:col>
      <xdr:colOff>10212</xdr:colOff>
      <xdr:row>6</xdr:row>
      <xdr:rowOff>137160</xdr:rowOff>
    </xdr:to>
    <xdr:sp macro="" textlink="Processing!A14">
      <xdr:nvSpPr>
        <xdr:cNvPr id="111" name="TextBox 110">
          <a:extLst>
            <a:ext uri="{FF2B5EF4-FFF2-40B4-BE49-F238E27FC236}">
              <a16:creationId xmlns:a16="http://schemas.microsoft.com/office/drawing/2014/main" id="{7C863392-6C63-49CC-9AA4-75898C90FDAA}"/>
            </a:ext>
          </a:extLst>
        </xdr:cNvPr>
        <xdr:cNvSpPr txBox="1"/>
      </xdr:nvSpPr>
      <xdr:spPr>
        <a:xfrm>
          <a:off x="1470660" y="723900"/>
          <a:ext cx="977952" cy="510540"/>
        </a:xfrm>
        <a:prstGeom prst="rect">
          <a:avLst/>
        </a:prstGeom>
        <a:noFill/>
        <a:ln w="9525" cmpd="sng">
          <a:noFill/>
        </a:ln>
        <a:effectLst>
          <a:outerShdw blurRad="50800" dist="38100" dir="8100000" algn="tr" rotWithShape="0">
            <a:srgbClr val="0D328D">
              <a:alpha val="4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81E5B34-7D78-4E5B-816E-0F47B84086DD}" type="TxLink">
            <a:rPr lang="en-US" sz="1200" b="0" i="0" u="none" strike="noStrike">
              <a:solidFill>
                <a:srgbClr val="455177"/>
              </a:solidFill>
              <a:latin typeface="Aptos Narrow"/>
              <a:ea typeface="+mn-ea"/>
              <a:cs typeface="+mn-cs"/>
            </a:rPr>
            <a:pPr algn="l"/>
            <a:t>PERSONAL FINANCE</a:t>
          </a:fld>
          <a:endParaRPr lang="ru-RU" sz="1200" b="0" i="0" u="none" strike="noStrike">
            <a:solidFill>
              <a:srgbClr val="455177"/>
            </a:solidFill>
            <a:latin typeface="Aptos Narrow"/>
            <a:ea typeface="+mn-ea"/>
            <a:cs typeface="+mn-cs"/>
          </a:endParaRPr>
        </a:p>
      </xdr:txBody>
    </xdr:sp>
    <xdr:clientData/>
  </xdr:twoCellAnchor>
  <xdr:twoCellAnchor>
    <xdr:from>
      <xdr:col>2</xdr:col>
      <xdr:colOff>266700</xdr:colOff>
      <xdr:row>4</xdr:row>
      <xdr:rowOff>64770</xdr:rowOff>
    </xdr:from>
    <xdr:to>
      <xdr:col>2</xdr:col>
      <xdr:colOff>266700</xdr:colOff>
      <xdr:row>6</xdr:row>
      <xdr:rowOff>64770</xdr:rowOff>
    </xdr:to>
    <xdr:cxnSp macro="">
      <xdr:nvCxnSpPr>
        <xdr:cNvPr id="112" name="Straight Connector 111">
          <a:extLst>
            <a:ext uri="{FF2B5EF4-FFF2-40B4-BE49-F238E27FC236}">
              <a16:creationId xmlns:a16="http://schemas.microsoft.com/office/drawing/2014/main" id="{5C9FDBFE-B9A3-4CA0-98C1-6B4083D2A5A7}"/>
            </a:ext>
          </a:extLst>
        </xdr:cNvPr>
        <xdr:cNvCxnSpPr/>
      </xdr:nvCxnSpPr>
      <xdr:spPr>
        <a:xfrm>
          <a:off x="1485900" y="796290"/>
          <a:ext cx="0" cy="365760"/>
        </a:xfrm>
        <a:prstGeom prst="line">
          <a:avLst/>
        </a:prstGeom>
        <a:ln w="9525">
          <a:solidFill>
            <a:srgbClr val="455177"/>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457200</xdr:colOff>
      <xdr:row>4</xdr:row>
      <xdr:rowOff>60960</xdr:rowOff>
    </xdr:from>
    <xdr:to>
      <xdr:col>2</xdr:col>
      <xdr:colOff>213360</xdr:colOff>
      <xdr:row>6</xdr:row>
      <xdr:rowOff>60960</xdr:rowOff>
    </xdr:to>
    <xdr:pic>
      <xdr:nvPicPr>
        <xdr:cNvPr id="113" name="Graphic 112" descr="Pie chart outline">
          <a:extLst>
            <a:ext uri="{FF2B5EF4-FFF2-40B4-BE49-F238E27FC236}">
              <a16:creationId xmlns:a16="http://schemas.microsoft.com/office/drawing/2014/main" id="{E63DDCFE-71E3-47DE-93E6-47C69E00D2E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66800" y="792480"/>
          <a:ext cx="365760" cy="365760"/>
        </a:xfrm>
        <a:prstGeom prst="rect">
          <a:avLst/>
        </a:prstGeom>
      </xdr:spPr>
    </xdr:pic>
    <xdr:clientData/>
  </xdr:twoCellAnchor>
  <xdr:twoCellAnchor editAs="oneCell">
    <xdr:from>
      <xdr:col>4</xdr:col>
      <xdr:colOff>434340</xdr:colOff>
      <xdr:row>4</xdr:row>
      <xdr:rowOff>38101</xdr:rowOff>
    </xdr:from>
    <xdr:to>
      <xdr:col>21</xdr:col>
      <xdr:colOff>312420</xdr:colOff>
      <xdr:row>6</xdr:row>
      <xdr:rowOff>83821</xdr:rowOff>
    </xdr:to>
    <mc:AlternateContent xmlns:mc="http://schemas.openxmlformats.org/markup-compatibility/2006" xmlns:a14="http://schemas.microsoft.com/office/drawing/2010/main">
      <mc:Choice Requires="a14">
        <xdr:graphicFrame macro="">
          <xdr:nvGraphicFramePr>
            <xdr:cNvPr id="114" name="Month 7">
              <a:extLst>
                <a:ext uri="{FF2B5EF4-FFF2-40B4-BE49-F238E27FC236}">
                  <a16:creationId xmlns:a16="http://schemas.microsoft.com/office/drawing/2014/main" id="{4165751A-9E4B-4DC9-A769-7EE9BED8C372}"/>
                </a:ext>
              </a:extLst>
            </xdr:cNvPr>
            <xdr:cNvGraphicFramePr/>
          </xdr:nvGraphicFramePr>
          <xdr:xfrm>
            <a:off x="0" y="0"/>
            <a:ext cx="0" cy="0"/>
          </xdr:xfrm>
          <a:graphic>
            <a:graphicData uri="http://schemas.microsoft.com/office/drawing/2010/slicer">
              <sle:slicer xmlns:sle="http://schemas.microsoft.com/office/drawing/2010/slicer" name="Month 7"/>
            </a:graphicData>
          </a:graphic>
        </xdr:graphicFrame>
      </mc:Choice>
      <mc:Fallback xmlns="">
        <xdr:sp macro="" textlink="">
          <xdr:nvSpPr>
            <xdr:cNvPr id="0" name=""/>
            <xdr:cNvSpPr>
              <a:spLocks noTextEdit="1"/>
            </xdr:cNvSpPr>
          </xdr:nvSpPr>
          <xdr:spPr>
            <a:xfrm>
              <a:off x="2872740" y="769621"/>
              <a:ext cx="10241280" cy="41148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118396</xdr:colOff>
      <xdr:row>6</xdr:row>
      <xdr:rowOff>179070</xdr:rowOff>
    </xdr:from>
    <xdr:to>
      <xdr:col>17</xdr:col>
      <xdr:colOff>209836</xdr:colOff>
      <xdr:row>20</xdr:row>
      <xdr:rowOff>179070</xdr:rowOff>
    </xdr:to>
    <xdr:graphicFrame macro="">
      <xdr:nvGraphicFramePr>
        <xdr:cNvPr id="115" name="Chart 114">
          <a:extLst>
            <a:ext uri="{FF2B5EF4-FFF2-40B4-BE49-F238E27FC236}">
              <a16:creationId xmlns:a16="http://schemas.microsoft.com/office/drawing/2014/main" id="{A4061EDA-1B1B-4D64-AC9F-6CB70797C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601980</xdr:colOff>
      <xdr:row>13</xdr:row>
      <xdr:rowOff>99060</xdr:rowOff>
    </xdr:from>
    <xdr:to>
      <xdr:col>16</xdr:col>
      <xdr:colOff>360732</xdr:colOff>
      <xdr:row>16</xdr:row>
      <xdr:rowOff>60960</xdr:rowOff>
    </xdr:to>
    <xdr:sp macro="" textlink="Processing!M2">
      <xdr:nvSpPr>
        <xdr:cNvPr id="116" name="TextBox 115">
          <a:extLst>
            <a:ext uri="{FF2B5EF4-FFF2-40B4-BE49-F238E27FC236}">
              <a16:creationId xmlns:a16="http://schemas.microsoft.com/office/drawing/2014/main" id="{1C990508-8C0A-4482-9161-597065762C74}"/>
            </a:ext>
          </a:extLst>
        </xdr:cNvPr>
        <xdr:cNvSpPr txBox="1"/>
      </xdr:nvSpPr>
      <xdr:spPr>
        <a:xfrm>
          <a:off x="9136380" y="2476500"/>
          <a:ext cx="977952" cy="5105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91B5E5-907F-439D-A5BE-6C5A6CC682B8}" type="TxLink">
            <a:rPr lang="en-US" sz="2400" b="0" i="0" u="none" strike="noStrike">
              <a:solidFill>
                <a:srgbClr val="455177"/>
              </a:solidFill>
              <a:latin typeface="Aptos Narrow"/>
              <a:ea typeface="+mn-ea"/>
              <a:cs typeface="+mn-cs"/>
            </a:rPr>
            <a:pPr algn="ctr"/>
            <a:t>57%</a:t>
          </a:fld>
          <a:endParaRPr lang="ru-RU" sz="2800" b="0" i="0" u="none" strike="noStrike">
            <a:solidFill>
              <a:srgbClr val="455177"/>
            </a:solidFill>
            <a:latin typeface="Aptos Narrow"/>
            <a:ea typeface="+mn-ea"/>
            <a:cs typeface="+mn-cs"/>
          </a:endParaRPr>
        </a:p>
      </xdr:txBody>
    </xdr:sp>
    <xdr:clientData/>
  </xdr:twoCellAnchor>
  <xdr:twoCellAnchor>
    <xdr:from>
      <xdr:col>14</xdr:col>
      <xdr:colOff>411480</xdr:colOff>
      <xdr:row>25</xdr:row>
      <xdr:rowOff>60960</xdr:rowOff>
    </xdr:from>
    <xdr:to>
      <xdr:col>15</xdr:col>
      <xdr:colOff>423672</xdr:colOff>
      <xdr:row>29</xdr:row>
      <xdr:rowOff>124968</xdr:rowOff>
    </xdr:to>
    <xdr:sp macro="" textlink="Processing!B46">
      <xdr:nvSpPr>
        <xdr:cNvPr id="117" name="TextBox 116">
          <a:extLst>
            <a:ext uri="{FF2B5EF4-FFF2-40B4-BE49-F238E27FC236}">
              <a16:creationId xmlns:a16="http://schemas.microsoft.com/office/drawing/2014/main" id="{F474E5A6-C44E-43E0-A9D2-76021D4DE2F7}"/>
            </a:ext>
          </a:extLst>
        </xdr:cNvPr>
        <xdr:cNvSpPr txBox="1"/>
      </xdr:nvSpPr>
      <xdr:spPr>
        <a:xfrm>
          <a:off x="8945880" y="4632960"/>
          <a:ext cx="621792" cy="795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7E9608F-E27A-4EC8-BA56-6CCA00359A40}" type="TxLink">
            <a:rPr lang="en-US" sz="800" b="0" i="0" u="none" strike="noStrike">
              <a:solidFill>
                <a:srgbClr val="455177"/>
              </a:solidFill>
              <a:latin typeface="Aptos Narrow"/>
            </a:rPr>
            <a:pPr algn="l"/>
            <a:t>Goal  1
Goal  2
Goal  3
Goal  4</a:t>
          </a:fld>
          <a:endParaRPr lang="ru-RU" sz="400" b="0">
            <a:solidFill>
              <a:srgbClr val="455177"/>
            </a:solidFill>
          </a:endParaRPr>
        </a:p>
      </xdr:txBody>
    </xdr:sp>
    <xdr:clientData/>
  </xdr:twoCellAnchor>
  <xdr:twoCellAnchor>
    <xdr:from>
      <xdr:col>14</xdr:col>
      <xdr:colOff>365760</xdr:colOff>
      <xdr:row>29</xdr:row>
      <xdr:rowOff>137160</xdr:rowOff>
    </xdr:from>
    <xdr:to>
      <xdr:col>16</xdr:col>
      <xdr:colOff>124512</xdr:colOff>
      <xdr:row>32</xdr:row>
      <xdr:rowOff>99060</xdr:rowOff>
    </xdr:to>
    <xdr:sp macro="" textlink="Processing!A46">
      <xdr:nvSpPr>
        <xdr:cNvPr id="118" name="TextBox 117">
          <a:extLst>
            <a:ext uri="{FF2B5EF4-FFF2-40B4-BE49-F238E27FC236}">
              <a16:creationId xmlns:a16="http://schemas.microsoft.com/office/drawing/2014/main" id="{7A934BB8-07E8-4F2F-95F6-916672455F2C}"/>
            </a:ext>
          </a:extLst>
        </xdr:cNvPr>
        <xdr:cNvSpPr txBox="1"/>
      </xdr:nvSpPr>
      <xdr:spPr>
        <a:xfrm>
          <a:off x="8900160" y="5440680"/>
          <a:ext cx="977952" cy="5105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596612-1092-44D8-A7DF-794004498D06}" type="TxLink">
            <a:rPr lang="en-US" sz="1800" b="0" i="0" u="none" strike="noStrike">
              <a:solidFill>
                <a:srgbClr val="455177"/>
              </a:solidFill>
              <a:latin typeface="Aptos Narrow"/>
              <a:ea typeface="+mn-ea"/>
              <a:cs typeface="+mn-cs"/>
            </a:rPr>
            <a:pPr algn="ctr"/>
            <a:t>25%</a:t>
          </a:fld>
          <a:endParaRPr lang="ru-RU" sz="4400" b="0" i="0" u="none" strike="noStrike">
            <a:solidFill>
              <a:srgbClr val="455177"/>
            </a:solidFill>
            <a:latin typeface="Aptos Narrow"/>
            <a:ea typeface="+mn-ea"/>
            <a:cs typeface="+mn-cs"/>
          </a:endParaRPr>
        </a:p>
      </xdr:txBody>
    </xdr:sp>
    <xdr:clientData/>
  </xdr:twoCellAnchor>
  <xdr:twoCellAnchor>
    <xdr:from>
      <xdr:col>19</xdr:col>
      <xdr:colOff>30480</xdr:colOff>
      <xdr:row>22</xdr:row>
      <xdr:rowOff>144780</xdr:rowOff>
    </xdr:from>
    <xdr:to>
      <xdr:col>20</xdr:col>
      <xdr:colOff>443484</xdr:colOff>
      <xdr:row>24</xdr:row>
      <xdr:rowOff>37186</xdr:rowOff>
    </xdr:to>
    <xdr:sp macro="" textlink="Processing!M8">
      <xdr:nvSpPr>
        <xdr:cNvPr id="119" name="TextBox 118">
          <a:extLst>
            <a:ext uri="{FF2B5EF4-FFF2-40B4-BE49-F238E27FC236}">
              <a16:creationId xmlns:a16="http://schemas.microsoft.com/office/drawing/2014/main" id="{7BE44A7F-9CAB-4C80-8B49-FC6D3D34C211}"/>
            </a:ext>
          </a:extLst>
        </xdr:cNvPr>
        <xdr:cNvSpPr txBox="1"/>
      </xdr:nvSpPr>
      <xdr:spPr>
        <a:xfrm>
          <a:off x="11612880" y="416814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4AE7E0F-6CB2-4063-94A4-A45F4E960C1B}" type="TxLink">
            <a:rPr lang="en-US" sz="1400" b="0" i="0" u="none" strike="noStrike">
              <a:solidFill>
                <a:srgbClr val="455177"/>
              </a:solidFill>
              <a:latin typeface="Aptos Narrow"/>
              <a:ea typeface="+mn-ea"/>
              <a:cs typeface="+mn-cs"/>
            </a:rPr>
            <a:pPr marL="0" indent="0" algn="l"/>
            <a:t>Budgeting</a:t>
          </a:fld>
          <a:endParaRPr lang="ru-RU" sz="1400" b="0" i="0" u="none" strike="noStrike">
            <a:solidFill>
              <a:srgbClr val="455177"/>
            </a:solidFill>
            <a:latin typeface="Aptos Narrow"/>
            <a:ea typeface="+mn-ea"/>
            <a:cs typeface="+mn-cs"/>
          </a:endParaRPr>
        </a:p>
      </xdr:txBody>
    </xdr:sp>
    <xdr:clientData/>
  </xdr:twoCellAnchor>
  <xdr:twoCellAnchor>
    <xdr:from>
      <xdr:col>19</xdr:col>
      <xdr:colOff>30480</xdr:colOff>
      <xdr:row>25</xdr:row>
      <xdr:rowOff>45677</xdr:rowOff>
    </xdr:from>
    <xdr:to>
      <xdr:col>20</xdr:col>
      <xdr:colOff>443484</xdr:colOff>
      <xdr:row>26</xdr:row>
      <xdr:rowOff>120963</xdr:rowOff>
    </xdr:to>
    <xdr:sp macro="" textlink="Processing!M9">
      <xdr:nvSpPr>
        <xdr:cNvPr id="120" name="TextBox 119">
          <a:extLst>
            <a:ext uri="{FF2B5EF4-FFF2-40B4-BE49-F238E27FC236}">
              <a16:creationId xmlns:a16="http://schemas.microsoft.com/office/drawing/2014/main" id="{C0E87602-BE3D-4963-BB41-7755A5E520ED}"/>
            </a:ext>
          </a:extLst>
        </xdr:cNvPr>
        <xdr:cNvSpPr txBox="1"/>
      </xdr:nvSpPr>
      <xdr:spPr>
        <a:xfrm>
          <a:off x="11612880" y="46176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803B8AA-B328-40E4-827C-FF192201FEEE}" type="TxLink">
            <a:rPr lang="en-US" sz="1400" b="0" i="0" u="none" strike="noStrike">
              <a:solidFill>
                <a:srgbClr val="455177"/>
              </a:solidFill>
              <a:latin typeface="Aptos Narrow"/>
              <a:ea typeface="+mn-ea"/>
              <a:cs typeface="+mn-cs"/>
            </a:rPr>
            <a:pPr marL="0" indent="0" algn="l"/>
            <a:t>Income</a:t>
          </a:fld>
          <a:endParaRPr lang="ru-RU" sz="1400" b="0" i="0" u="none" strike="noStrike">
            <a:solidFill>
              <a:srgbClr val="455177"/>
            </a:solidFill>
            <a:latin typeface="Aptos Narrow"/>
            <a:ea typeface="+mn-ea"/>
            <a:cs typeface="+mn-cs"/>
          </a:endParaRPr>
        </a:p>
      </xdr:txBody>
    </xdr:sp>
    <xdr:clientData/>
  </xdr:twoCellAnchor>
  <xdr:twoCellAnchor>
    <xdr:from>
      <xdr:col>19</xdr:col>
      <xdr:colOff>30480</xdr:colOff>
      <xdr:row>27</xdr:row>
      <xdr:rowOff>129454</xdr:rowOff>
    </xdr:from>
    <xdr:to>
      <xdr:col>20</xdr:col>
      <xdr:colOff>443484</xdr:colOff>
      <xdr:row>29</xdr:row>
      <xdr:rowOff>21860</xdr:rowOff>
    </xdr:to>
    <xdr:sp macro="" textlink="Processing!M10">
      <xdr:nvSpPr>
        <xdr:cNvPr id="121" name="TextBox 120">
          <a:extLst>
            <a:ext uri="{FF2B5EF4-FFF2-40B4-BE49-F238E27FC236}">
              <a16:creationId xmlns:a16="http://schemas.microsoft.com/office/drawing/2014/main" id="{EA6A11E8-8932-428D-9955-7D64C604AA75}"/>
            </a:ext>
          </a:extLst>
        </xdr:cNvPr>
        <xdr:cNvSpPr txBox="1"/>
      </xdr:nvSpPr>
      <xdr:spPr>
        <a:xfrm>
          <a:off x="11612880" y="5067214"/>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E0979E7-208F-463C-B299-22E233A03455}" type="TxLink">
            <a:rPr lang="en-US" sz="1400" b="0" i="0" u="none" strike="noStrike">
              <a:solidFill>
                <a:srgbClr val="455177"/>
              </a:solidFill>
              <a:latin typeface="Aptos Narrow"/>
              <a:ea typeface="+mn-ea"/>
              <a:cs typeface="+mn-cs"/>
            </a:rPr>
            <a:pPr marL="0" indent="0" algn="l"/>
            <a:t>Expenses</a:t>
          </a:fld>
          <a:endParaRPr lang="ru-RU" sz="1400" b="0" i="0" u="none" strike="noStrike">
            <a:solidFill>
              <a:srgbClr val="455177"/>
            </a:solidFill>
            <a:latin typeface="Aptos Narrow"/>
            <a:ea typeface="+mn-ea"/>
            <a:cs typeface="+mn-cs"/>
          </a:endParaRPr>
        </a:p>
      </xdr:txBody>
    </xdr:sp>
    <xdr:clientData/>
  </xdr:twoCellAnchor>
  <xdr:twoCellAnchor>
    <xdr:from>
      <xdr:col>19</xdr:col>
      <xdr:colOff>30480</xdr:colOff>
      <xdr:row>30</xdr:row>
      <xdr:rowOff>30351</xdr:rowOff>
    </xdr:from>
    <xdr:to>
      <xdr:col>20</xdr:col>
      <xdr:colOff>443484</xdr:colOff>
      <xdr:row>31</xdr:row>
      <xdr:rowOff>105637</xdr:rowOff>
    </xdr:to>
    <xdr:sp macro="" textlink="Processing!M11">
      <xdr:nvSpPr>
        <xdr:cNvPr id="122" name="TextBox 121">
          <a:extLst>
            <a:ext uri="{FF2B5EF4-FFF2-40B4-BE49-F238E27FC236}">
              <a16:creationId xmlns:a16="http://schemas.microsoft.com/office/drawing/2014/main" id="{71D9A574-D683-434A-9703-4696FCAECA6F}"/>
            </a:ext>
          </a:extLst>
        </xdr:cNvPr>
        <xdr:cNvSpPr txBox="1"/>
      </xdr:nvSpPr>
      <xdr:spPr>
        <a:xfrm>
          <a:off x="11612880" y="5516751"/>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D46B0B9-C4FB-4C86-9041-33937A177C37}" type="TxLink">
            <a:rPr lang="en-US" sz="1400" b="0" i="0" u="none" strike="noStrike">
              <a:solidFill>
                <a:srgbClr val="455177"/>
              </a:solidFill>
              <a:latin typeface="Aptos Narrow"/>
              <a:ea typeface="+mn-ea"/>
              <a:cs typeface="+mn-cs"/>
            </a:rPr>
            <a:pPr marL="0" indent="0" algn="l"/>
            <a:t>Investments</a:t>
          </a:fld>
          <a:endParaRPr lang="ru-RU" sz="1400" b="0" i="0" u="none" strike="noStrike">
            <a:solidFill>
              <a:srgbClr val="455177"/>
            </a:solidFill>
            <a:latin typeface="Aptos Narrow"/>
            <a:ea typeface="+mn-ea"/>
            <a:cs typeface="+mn-cs"/>
          </a:endParaRPr>
        </a:p>
      </xdr:txBody>
    </xdr:sp>
    <xdr:clientData/>
  </xdr:twoCellAnchor>
  <xdr:twoCellAnchor>
    <xdr:from>
      <xdr:col>19</xdr:col>
      <xdr:colOff>30480</xdr:colOff>
      <xdr:row>32</xdr:row>
      <xdr:rowOff>114128</xdr:rowOff>
    </xdr:from>
    <xdr:to>
      <xdr:col>20</xdr:col>
      <xdr:colOff>443484</xdr:colOff>
      <xdr:row>34</xdr:row>
      <xdr:rowOff>6534</xdr:rowOff>
    </xdr:to>
    <xdr:sp macro="" textlink="Processing!M12">
      <xdr:nvSpPr>
        <xdr:cNvPr id="123" name="TextBox 122">
          <a:extLst>
            <a:ext uri="{FF2B5EF4-FFF2-40B4-BE49-F238E27FC236}">
              <a16:creationId xmlns:a16="http://schemas.microsoft.com/office/drawing/2014/main" id="{FA8B813A-A2C0-4AC4-AA5B-78B239FF806C}"/>
            </a:ext>
          </a:extLst>
        </xdr:cNvPr>
        <xdr:cNvSpPr txBox="1"/>
      </xdr:nvSpPr>
      <xdr:spPr>
        <a:xfrm>
          <a:off x="11612880" y="5966288"/>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0A64984-0237-49FC-A8C9-01BFCD437C39}" type="TxLink">
            <a:rPr lang="en-US" sz="1400" b="0" i="0" u="none" strike="noStrike">
              <a:solidFill>
                <a:srgbClr val="455177"/>
              </a:solidFill>
              <a:latin typeface="Aptos Narrow"/>
              <a:ea typeface="+mn-ea"/>
              <a:cs typeface="+mn-cs"/>
            </a:rPr>
            <a:pPr marL="0" indent="0" algn="l"/>
            <a:t>Debts</a:t>
          </a:fld>
          <a:endParaRPr lang="ru-RU" sz="1400" b="0" i="0" u="none" strike="noStrike">
            <a:solidFill>
              <a:srgbClr val="455177"/>
            </a:solidFill>
            <a:latin typeface="Aptos Narrow"/>
            <a:ea typeface="+mn-ea"/>
            <a:cs typeface="+mn-cs"/>
          </a:endParaRPr>
        </a:p>
      </xdr:txBody>
    </xdr:sp>
    <xdr:clientData/>
  </xdr:twoCellAnchor>
  <xdr:twoCellAnchor>
    <xdr:from>
      <xdr:col>19</xdr:col>
      <xdr:colOff>30480</xdr:colOff>
      <xdr:row>35</xdr:row>
      <xdr:rowOff>15025</xdr:rowOff>
    </xdr:from>
    <xdr:to>
      <xdr:col>20</xdr:col>
      <xdr:colOff>376812</xdr:colOff>
      <xdr:row>36</xdr:row>
      <xdr:rowOff>95851</xdr:rowOff>
    </xdr:to>
    <xdr:sp macro="" textlink="Processing!M13">
      <xdr:nvSpPr>
        <xdr:cNvPr id="124" name="TextBox 123">
          <a:extLst>
            <a:ext uri="{FF2B5EF4-FFF2-40B4-BE49-F238E27FC236}">
              <a16:creationId xmlns:a16="http://schemas.microsoft.com/office/drawing/2014/main" id="{ACF8E227-CC31-4B05-8041-630E270B40FD}"/>
            </a:ext>
          </a:extLst>
        </xdr:cNvPr>
        <xdr:cNvSpPr txBox="1"/>
      </xdr:nvSpPr>
      <xdr:spPr>
        <a:xfrm>
          <a:off x="11612880" y="6415825"/>
          <a:ext cx="955932"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8D85436-C5F4-4C17-B031-A064C794EA42}" type="TxLink">
            <a:rPr lang="en-US" sz="1400" b="0" i="0" u="none" strike="noStrike">
              <a:solidFill>
                <a:srgbClr val="455177"/>
              </a:solidFill>
              <a:latin typeface="Aptos Narrow"/>
              <a:ea typeface="+mn-ea"/>
              <a:cs typeface="+mn-cs"/>
            </a:rPr>
            <a:pPr marL="0" indent="0" algn="l"/>
            <a:t>Fin Goals</a:t>
          </a:fld>
          <a:endParaRPr lang="ru-RU" sz="1400" b="0" i="0" u="none" strike="noStrike">
            <a:solidFill>
              <a:srgbClr val="455177"/>
            </a:solidFill>
            <a:latin typeface="Aptos Narrow"/>
            <a:ea typeface="+mn-ea"/>
            <a:cs typeface="+mn-cs"/>
          </a:endParaRPr>
        </a:p>
      </xdr:txBody>
    </xdr:sp>
    <xdr:clientData/>
  </xdr:twoCellAnchor>
  <xdr:twoCellAnchor>
    <xdr:from>
      <xdr:col>20</xdr:col>
      <xdr:colOff>187758</xdr:colOff>
      <xdr:row>22</xdr:row>
      <xdr:rowOff>144780</xdr:rowOff>
    </xdr:from>
    <xdr:to>
      <xdr:col>22</xdr:col>
      <xdr:colOff>62484</xdr:colOff>
      <xdr:row>24</xdr:row>
      <xdr:rowOff>37186</xdr:rowOff>
    </xdr:to>
    <xdr:sp macro="" textlink="Processing!N8">
      <xdr:nvSpPr>
        <xdr:cNvPr id="125" name="TextBox 124">
          <a:extLst>
            <a:ext uri="{FF2B5EF4-FFF2-40B4-BE49-F238E27FC236}">
              <a16:creationId xmlns:a16="http://schemas.microsoft.com/office/drawing/2014/main" id="{46C80044-9D11-43BE-ADD1-6D0C62B0133C}"/>
            </a:ext>
          </a:extLst>
        </xdr:cNvPr>
        <xdr:cNvSpPr txBox="1"/>
      </xdr:nvSpPr>
      <xdr:spPr>
        <a:xfrm>
          <a:off x="12379758" y="4168140"/>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3869D51-62C9-4AAA-AB26-7DC301C4BDAA}" type="TxLink">
            <a:rPr lang="en-US" sz="1400" b="0" i="0" u="none" strike="noStrike">
              <a:solidFill>
                <a:srgbClr val="455177"/>
              </a:solidFill>
              <a:latin typeface="Aptos Narrow"/>
            </a:rPr>
            <a:pPr algn="r"/>
            <a:t> $88,658 </a:t>
          </a:fld>
          <a:endParaRPr lang="ru-RU" sz="3600">
            <a:solidFill>
              <a:srgbClr val="455177"/>
            </a:solidFill>
          </a:endParaRPr>
        </a:p>
      </xdr:txBody>
    </xdr:sp>
    <xdr:clientData/>
  </xdr:twoCellAnchor>
  <xdr:twoCellAnchor>
    <xdr:from>
      <xdr:col>20</xdr:col>
      <xdr:colOff>187758</xdr:colOff>
      <xdr:row>25</xdr:row>
      <xdr:rowOff>45677</xdr:rowOff>
    </xdr:from>
    <xdr:to>
      <xdr:col>22</xdr:col>
      <xdr:colOff>62484</xdr:colOff>
      <xdr:row>26</xdr:row>
      <xdr:rowOff>120963</xdr:rowOff>
    </xdr:to>
    <xdr:sp macro="" textlink="Processing!N9">
      <xdr:nvSpPr>
        <xdr:cNvPr id="126" name="TextBox 125">
          <a:extLst>
            <a:ext uri="{FF2B5EF4-FFF2-40B4-BE49-F238E27FC236}">
              <a16:creationId xmlns:a16="http://schemas.microsoft.com/office/drawing/2014/main" id="{5C781302-6E14-49AE-A320-57695DA1AE5E}"/>
            </a:ext>
          </a:extLst>
        </xdr:cNvPr>
        <xdr:cNvSpPr txBox="1"/>
      </xdr:nvSpPr>
      <xdr:spPr>
        <a:xfrm>
          <a:off x="12379758" y="4617677"/>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8EDAA04-0207-4253-9D11-BE20395AF586}" type="TxLink">
            <a:rPr lang="en-US" sz="1400" b="0" i="0" u="none" strike="noStrike">
              <a:solidFill>
                <a:srgbClr val="455177"/>
              </a:solidFill>
              <a:latin typeface="Aptos Narrow"/>
            </a:rPr>
            <a:pPr algn="r"/>
            <a:t> $25,558 </a:t>
          </a:fld>
          <a:endParaRPr lang="ru-RU" sz="2800">
            <a:solidFill>
              <a:srgbClr val="455177"/>
            </a:solidFill>
          </a:endParaRPr>
        </a:p>
      </xdr:txBody>
    </xdr:sp>
    <xdr:clientData/>
  </xdr:twoCellAnchor>
  <xdr:twoCellAnchor>
    <xdr:from>
      <xdr:col>20</xdr:col>
      <xdr:colOff>187758</xdr:colOff>
      <xdr:row>27</xdr:row>
      <xdr:rowOff>129454</xdr:rowOff>
    </xdr:from>
    <xdr:to>
      <xdr:col>22</xdr:col>
      <xdr:colOff>62484</xdr:colOff>
      <xdr:row>29</xdr:row>
      <xdr:rowOff>21860</xdr:rowOff>
    </xdr:to>
    <xdr:sp macro="" textlink="Processing!N10">
      <xdr:nvSpPr>
        <xdr:cNvPr id="127" name="TextBox 126">
          <a:extLst>
            <a:ext uri="{FF2B5EF4-FFF2-40B4-BE49-F238E27FC236}">
              <a16:creationId xmlns:a16="http://schemas.microsoft.com/office/drawing/2014/main" id="{64168CE3-5FEE-44C7-8A5A-4F57A447ACCC}"/>
            </a:ext>
          </a:extLst>
        </xdr:cNvPr>
        <xdr:cNvSpPr txBox="1"/>
      </xdr:nvSpPr>
      <xdr:spPr>
        <a:xfrm>
          <a:off x="12379758" y="5067214"/>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FDB9043-EE87-4C35-86ED-1EC1EB12F973}" type="TxLink">
            <a:rPr lang="en-US" sz="1400" b="0" i="0" u="none" strike="noStrike">
              <a:solidFill>
                <a:srgbClr val="455177"/>
              </a:solidFill>
              <a:latin typeface="Aptos Narrow"/>
            </a:rPr>
            <a:pPr algn="r"/>
            <a:t> $19,614 </a:t>
          </a:fld>
          <a:endParaRPr lang="ru-RU" sz="3600">
            <a:solidFill>
              <a:srgbClr val="455177"/>
            </a:solidFill>
          </a:endParaRPr>
        </a:p>
      </xdr:txBody>
    </xdr:sp>
    <xdr:clientData/>
  </xdr:twoCellAnchor>
  <xdr:twoCellAnchor>
    <xdr:from>
      <xdr:col>20</xdr:col>
      <xdr:colOff>133062</xdr:colOff>
      <xdr:row>30</xdr:row>
      <xdr:rowOff>30351</xdr:rowOff>
    </xdr:from>
    <xdr:to>
      <xdr:col>22</xdr:col>
      <xdr:colOff>117181</xdr:colOff>
      <xdr:row>31</xdr:row>
      <xdr:rowOff>105637</xdr:rowOff>
    </xdr:to>
    <xdr:sp macro="" textlink="Processing!N11">
      <xdr:nvSpPr>
        <xdr:cNvPr id="128" name="TextBox 127">
          <a:extLst>
            <a:ext uri="{FF2B5EF4-FFF2-40B4-BE49-F238E27FC236}">
              <a16:creationId xmlns:a16="http://schemas.microsoft.com/office/drawing/2014/main" id="{CA127F53-7FE4-4092-B838-2C84F211B2B4}"/>
            </a:ext>
          </a:extLst>
        </xdr:cNvPr>
        <xdr:cNvSpPr txBox="1"/>
      </xdr:nvSpPr>
      <xdr:spPr>
        <a:xfrm>
          <a:off x="12325062" y="5516751"/>
          <a:ext cx="1203319"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4A301D6-02CE-4B51-8C1C-C1DAA0FD4D78}" type="TxLink">
            <a:rPr lang="en-US" sz="1400" b="0" i="0" u="none" strike="noStrike">
              <a:solidFill>
                <a:srgbClr val="455177"/>
              </a:solidFill>
              <a:latin typeface="Aptos Narrow"/>
              <a:ea typeface="+mn-ea"/>
              <a:cs typeface="+mn-cs"/>
            </a:rPr>
            <a:pPr marL="0" indent="0" algn="r"/>
            <a:t> $93,339 </a:t>
          </a:fld>
          <a:endParaRPr lang="ru-RU" sz="2400" b="0" i="0" u="none" strike="noStrike">
            <a:solidFill>
              <a:srgbClr val="455177"/>
            </a:solidFill>
            <a:latin typeface="Aptos Narrow"/>
            <a:ea typeface="+mn-ea"/>
            <a:cs typeface="+mn-cs"/>
          </a:endParaRPr>
        </a:p>
      </xdr:txBody>
    </xdr:sp>
    <xdr:clientData/>
  </xdr:twoCellAnchor>
  <xdr:twoCellAnchor>
    <xdr:from>
      <xdr:col>20</xdr:col>
      <xdr:colOff>187758</xdr:colOff>
      <xdr:row>32</xdr:row>
      <xdr:rowOff>114128</xdr:rowOff>
    </xdr:from>
    <xdr:to>
      <xdr:col>22</xdr:col>
      <xdr:colOff>62484</xdr:colOff>
      <xdr:row>34</xdr:row>
      <xdr:rowOff>6534</xdr:rowOff>
    </xdr:to>
    <xdr:sp macro="" textlink="Processing!N12">
      <xdr:nvSpPr>
        <xdr:cNvPr id="129" name="TextBox 128">
          <a:extLst>
            <a:ext uri="{FF2B5EF4-FFF2-40B4-BE49-F238E27FC236}">
              <a16:creationId xmlns:a16="http://schemas.microsoft.com/office/drawing/2014/main" id="{2CB7BEAD-8CD5-4F64-BA43-E1F85B3C7F74}"/>
            </a:ext>
          </a:extLst>
        </xdr:cNvPr>
        <xdr:cNvSpPr txBox="1"/>
      </xdr:nvSpPr>
      <xdr:spPr>
        <a:xfrm>
          <a:off x="12379758" y="5966288"/>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4A51919-2656-4CB1-A2EA-F6F69BCBFEFC}" type="TxLink">
            <a:rPr lang="en-US" sz="1400" b="0" i="0" u="none" strike="noStrike">
              <a:solidFill>
                <a:srgbClr val="455177"/>
              </a:solidFill>
              <a:latin typeface="Aptos Narrow"/>
              <a:ea typeface="+mn-ea"/>
              <a:cs typeface="+mn-cs"/>
            </a:rPr>
            <a:pPr marL="0" indent="0" algn="r"/>
            <a:t> $83,970 </a:t>
          </a:fld>
          <a:endParaRPr lang="ru-RU" sz="2400" b="0" i="0" u="none" strike="noStrike">
            <a:solidFill>
              <a:srgbClr val="455177"/>
            </a:solidFill>
            <a:latin typeface="Aptos Narrow"/>
            <a:ea typeface="+mn-ea"/>
            <a:cs typeface="+mn-cs"/>
          </a:endParaRPr>
        </a:p>
      </xdr:txBody>
    </xdr:sp>
    <xdr:clientData/>
  </xdr:twoCellAnchor>
  <xdr:twoCellAnchor>
    <xdr:from>
      <xdr:col>20</xdr:col>
      <xdr:colOff>205740</xdr:colOff>
      <xdr:row>35</xdr:row>
      <xdr:rowOff>15025</xdr:rowOff>
    </xdr:from>
    <xdr:to>
      <xdr:col>22</xdr:col>
      <xdr:colOff>62484</xdr:colOff>
      <xdr:row>36</xdr:row>
      <xdr:rowOff>95851</xdr:rowOff>
    </xdr:to>
    <xdr:sp macro="" textlink="Processing!N13">
      <xdr:nvSpPr>
        <xdr:cNvPr id="130" name="TextBox 129">
          <a:extLst>
            <a:ext uri="{FF2B5EF4-FFF2-40B4-BE49-F238E27FC236}">
              <a16:creationId xmlns:a16="http://schemas.microsoft.com/office/drawing/2014/main" id="{FCFC4C65-7936-4595-86E2-F7881DE8F009}"/>
            </a:ext>
          </a:extLst>
        </xdr:cNvPr>
        <xdr:cNvSpPr txBox="1"/>
      </xdr:nvSpPr>
      <xdr:spPr>
        <a:xfrm>
          <a:off x="12397740" y="6415825"/>
          <a:ext cx="1075944"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91F611-5F88-480A-B071-E72D3EA7BCC9}" type="TxLink">
            <a:rPr lang="en-US" sz="1400" b="0" i="0" u="none" strike="noStrike">
              <a:solidFill>
                <a:srgbClr val="455177"/>
              </a:solidFill>
              <a:latin typeface="Aptos Narrow"/>
              <a:ea typeface="+mn-ea"/>
              <a:cs typeface="+mn-cs"/>
            </a:rPr>
            <a:pPr marL="0" indent="0" algn="r"/>
            <a:t> $63,894 </a:t>
          </a:fld>
          <a:endParaRPr lang="ru-RU" sz="2400" b="0" i="0" u="none" strike="noStrike">
            <a:solidFill>
              <a:srgbClr val="455177"/>
            </a:solidFill>
            <a:latin typeface="Aptos Narrow"/>
            <a:ea typeface="+mn-ea"/>
            <a:cs typeface="+mn-cs"/>
          </a:endParaRPr>
        </a:p>
      </xdr:txBody>
    </xdr:sp>
    <xdr:clientData/>
  </xdr:twoCellAnchor>
  <xdr:twoCellAnchor>
    <xdr:from>
      <xdr:col>10</xdr:col>
      <xdr:colOff>354514</xdr:colOff>
      <xdr:row>31</xdr:row>
      <xdr:rowOff>102055</xdr:rowOff>
    </xdr:from>
    <xdr:to>
      <xdr:col>12</xdr:col>
      <xdr:colOff>190500</xdr:colOff>
      <xdr:row>33</xdr:row>
      <xdr:rowOff>1</xdr:rowOff>
    </xdr:to>
    <xdr:sp macro="" textlink="Processing!N12">
      <xdr:nvSpPr>
        <xdr:cNvPr id="131" name="TextBox 130">
          <a:extLst>
            <a:ext uri="{FF2B5EF4-FFF2-40B4-BE49-F238E27FC236}">
              <a16:creationId xmlns:a16="http://schemas.microsoft.com/office/drawing/2014/main" id="{E5C332E1-DD24-478B-AC49-DAC90C39F5F6}"/>
            </a:ext>
          </a:extLst>
        </xdr:cNvPr>
        <xdr:cNvSpPr txBox="1"/>
      </xdr:nvSpPr>
      <xdr:spPr>
        <a:xfrm>
          <a:off x="6450514" y="5771335"/>
          <a:ext cx="1055186"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0FD924F-EE14-4BD6-90AD-04FA4A4D785E}" type="TxLink">
            <a:rPr lang="en-US" sz="1200" b="0" i="0" u="none" strike="noStrike">
              <a:solidFill>
                <a:srgbClr val="455177"/>
              </a:solidFill>
              <a:latin typeface="Aptos Narrow"/>
              <a:ea typeface="+mn-ea"/>
              <a:cs typeface="+mn-cs"/>
            </a:rPr>
            <a:pPr marL="0" indent="0" algn="r"/>
            <a:t> $83,970 </a:t>
          </a:fld>
          <a:endParaRPr lang="ru-RU" sz="1200" b="0" i="0" u="none" strike="noStrike">
            <a:solidFill>
              <a:srgbClr val="455177"/>
            </a:solidFill>
            <a:latin typeface="Aptos Narrow"/>
            <a:ea typeface="+mn-ea"/>
            <a:cs typeface="+mn-cs"/>
          </a:endParaRPr>
        </a:p>
      </xdr:txBody>
    </xdr:sp>
    <xdr:clientData/>
  </xdr:twoCellAnchor>
  <xdr:twoCellAnchor>
    <xdr:from>
      <xdr:col>7</xdr:col>
      <xdr:colOff>190501</xdr:colOff>
      <xdr:row>20</xdr:row>
      <xdr:rowOff>135971</xdr:rowOff>
    </xdr:from>
    <xdr:to>
      <xdr:col>13</xdr:col>
      <xdr:colOff>571501</xdr:colOff>
      <xdr:row>34</xdr:row>
      <xdr:rowOff>96599</xdr:rowOff>
    </xdr:to>
    <xdr:graphicFrame macro="">
      <xdr:nvGraphicFramePr>
        <xdr:cNvPr id="132" name="Chart 131">
          <a:extLst>
            <a:ext uri="{FF2B5EF4-FFF2-40B4-BE49-F238E27FC236}">
              <a16:creationId xmlns:a16="http://schemas.microsoft.com/office/drawing/2014/main" id="{A7C76985-475C-49BA-BB6A-B70288C807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19</xdr:col>
      <xdr:colOff>394407</xdr:colOff>
      <xdr:row>10</xdr:row>
      <xdr:rowOff>38100</xdr:rowOff>
    </xdr:from>
    <xdr:to>
      <xdr:col>20</xdr:col>
      <xdr:colOff>491067</xdr:colOff>
      <xdr:row>11</xdr:row>
      <xdr:rowOff>129540</xdr:rowOff>
    </xdr:to>
    <xdr:grpSp>
      <xdr:nvGrpSpPr>
        <xdr:cNvPr id="2" name="Group 1">
          <a:extLst>
            <a:ext uri="{FF2B5EF4-FFF2-40B4-BE49-F238E27FC236}">
              <a16:creationId xmlns:a16="http://schemas.microsoft.com/office/drawing/2014/main" id="{AE855FC3-3247-45AA-B15A-178C437FDB55}"/>
            </a:ext>
          </a:extLst>
        </xdr:cNvPr>
        <xdr:cNvGrpSpPr/>
      </xdr:nvGrpSpPr>
      <xdr:grpSpPr>
        <a:xfrm>
          <a:off x="11655074" y="1943100"/>
          <a:ext cx="689326" cy="281940"/>
          <a:chOff x="12047220" y="1861890"/>
          <a:chExt cx="706260" cy="274320"/>
        </a:xfrm>
      </xdr:grpSpPr>
      <xdr:pic>
        <xdr:nvPicPr>
          <xdr:cNvPr id="76" name="Graphic 75" descr="Moon with solid fill">
            <a:hlinkClick xmlns:r="http://schemas.openxmlformats.org/officeDocument/2006/relationships" r:id="rId20"/>
            <a:extLst>
              <a:ext uri="{FF2B5EF4-FFF2-40B4-BE49-F238E27FC236}">
                <a16:creationId xmlns:a16="http://schemas.microsoft.com/office/drawing/2014/main" id="{77143C7A-F142-32C1-20A4-CB82F0BFB87F}"/>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2047220" y="1861890"/>
            <a:ext cx="274320" cy="274320"/>
          </a:xfrm>
          <a:prstGeom prst="rect">
            <a:avLst/>
          </a:prstGeom>
        </xdr:spPr>
      </xdr:pic>
      <xdr:pic>
        <xdr:nvPicPr>
          <xdr:cNvPr id="136" name="Graphic 135" descr="Sun with solid fill">
            <a:extLst>
              <a:ext uri="{FF2B5EF4-FFF2-40B4-BE49-F238E27FC236}">
                <a16:creationId xmlns:a16="http://schemas.microsoft.com/office/drawing/2014/main" id="{C8E41C8F-0869-BE77-BFA0-B06831D84C4C}"/>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2479160" y="1861890"/>
            <a:ext cx="274320" cy="274320"/>
          </a:xfrm>
          <a:prstGeom prst="rect">
            <a:avLst/>
          </a:prstGeom>
        </xdr:spPr>
      </xdr:pic>
    </xdr:grpSp>
    <xdr:clientData/>
  </xdr:twoCellAnchor>
  <xdr:twoCellAnchor>
    <xdr:from>
      <xdr:col>13</xdr:col>
      <xdr:colOff>350520</xdr:colOff>
      <xdr:row>29</xdr:row>
      <xdr:rowOff>129540</xdr:rowOff>
    </xdr:from>
    <xdr:to>
      <xdr:col>14</xdr:col>
      <xdr:colOff>485870</xdr:colOff>
      <xdr:row>31</xdr:row>
      <xdr:rowOff>9555</xdr:rowOff>
    </xdr:to>
    <xdr:sp macro="" textlink="Processing!F31">
      <xdr:nvSpPr>
        <xdr:cNvPr id="137" name="TextBox 136">
          <a:extLst>
            <a:ext uri="{FF2B5EF4-FFF2-40B4-BE49-F238E27FC236}">
              <a16:creationId xmlns:a16="http://schemas.microsoft.com/office/drawing/2014/main" id="{E6EE66B5-518F-482C-B463-41C8A250D116}"/>
            </a:ext>
          </a:extLst>
        </xdr:cNvPr>
        <xdr:cNvSpPr txBox="1"/>
      </xdr:nvSpPr>
      <xdr:spPr>
        <a:xfrm>
          <a:off x="8275320" y="5433060"/>
          <a:ext cx="744950" cy="24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90EFB35-E0CC-49B2-B47D-D19287BB84FB}" type="TxLink">
            <a:rPr lang="en-US" sz="1100" b="0" i="0" u="none" strike="noStrike">
              <a:solidFill>
                <a:srgbClr val="000000"/>
              </a:solidFill>
              <a:latin typeface="Aptos Narrow"/>
              <a:ea typeface="+mn-ea"/>
              <a:cs typeface="+mn-cs"/>
            </a:rPr>
            <a:pPr marL="0" indent="0" algn="r"/>
            <a:t> $63,894 </a:t>
          </a:fld>
          <a:endParaRPr lang="ru-RU" sz="1800" b="0" i="0" u="none" strike="noStrike">
            <a:solidFill>
              <a:schemeClr val="tx2">
                <a:lumMod val="25000"/>
                <a:lumOff val="75000"/>
              </a:schemeClr>
            </a:solidFill>
            <a:latin typeface="Aptos Narrow"/>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30480</xdr:colOff>
      <xdr:row>1</xdr:row>
      <xdr:rowOff>152400</xdr:rowOff>
    </xdr:to>
    <xdr:sp macro="" textlink="">
      <xdr:nvSpPr>
        <xdr:cNvPr id="2" name="Rectangle 1">
          <a:extLst>
            <a:ext uri="{FF2B5EF4-FFF2-40B4-BE49-F238E27FC236}">
              <a16:creationId xmlns:a16="http://schemas.microsoft.com/office/drawing/2014/main" id="{61814114-2A16-4C66-B9FA-4A8FF445BB12}"/>
            </a:ext>
          </a:extLst>
        </xdr:cNvPr>
        <xdr:cNvSpPr/>
      </xdr:nvSpPr>
      <xdr:spPr>
        <a:xfrm>
          <a:off x="0" y="0"/>
          <a:ext cx="640080" cy="335280"/>
        </a:xfrm>
        <a:prstGeom prst="rect">
          <a:avLst/>
        </a:prstGeom>
        <a:solidFill>
          <a:srgbClr val="1214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392238</xdr:colOff>
      <xdr:row>0</xdr:row>
      <xdr:rowOff>167640</xdr:rowOff>
    </xdr:from>
    <xdr:to>
      <xdr:col>23</xdr:col>
      <xdr:colOff>156018</xdr:colOff>
      <xdr:row>40</xdr:row>
      <xdr:rowOff>167640</xdr:rowOff>
    </xdr:to>
    <xdr:sp macro="" textlink="">
      <xdr:nvSpPr>
        <xdr:cNvPr id="3" name="Rectangle: Rounded Corners 2">
          <a:extLst>
            <a:ext uri="{FF2B5EF4-FFF2-40B4-BE49-F238E27FC236}">
              <a16:creationId xmlns:a16="http://schemas.microsoft.com/office/drawing/2014/main" id="{55968EF2-C338-4AA0-9BB1-882C10B8A3D4}"/>
            </a:ext>
          </a:extLst>
        </xdr:cNvPr>
        <xdr:cNvSpPr/>
      </xdr:nvSpPr>
      <xdr:spPr>
        <a:xfrm>
          <a:off x="392238" y="167640"/>
          <a:ext cx="13784580" cy="7315200"/>
        </a:xfrm>
        <a:prstGeom prst="roundRect">
          <a:avLst>
            <a:gd name="adj" fmla="val 6581"/>
          </a:avLst>
        </a:prstGeom>
        <a:gradFill flip="none" rotWithShape="1">
          <a:gsLst>
            <a:gs pos="0">
              <a:srgbClr val="1F2357"/>
            </a:gs>
            <a:gs pos="75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ru-RU"/>
            <a:t> </a:t>
          </a:r>
        </a:p>
      </xdr:txBody>
    </xdr:sp>
    <xdr:clientData/>
  </xdr:twoCellAnchor>
  <xdr:twoCellAnchor>
    <xdr:from>
      <xdr:col>1</xdr:col>
      <xdr:colOff>130384</xdr:colOff>
      <xdr:row>2</xdr:row>
      <xdr:rowOff>100665</xdr:rowOff>
    </xdr:from>
    <xdr:to>
      <xdr:col>22</xdr:col>
      <xdr:colOff>473284</xdr:colOff>
      <xdr:row>39</xdr:row>
      <xdr:rowOff>9225</xdr:rowOff>
    </xdr:to>
    <xdr:sp macro="" textlink="">
      <xdr:nvSpPr>
        <xdr:cNvPr id="4" name="Rectangle: Rounded Corners 3">
          <a:extLst>
            <a:ext uri="{FF2B5EF4-FFF2-40B4-BE49-F238E27FC236}">
              <a16:creationId xmlns:a16="http://schemas.microsoft.com/office/drawing/2014/main" id="{43D959C7-A232-4E34-A6E2-986E17575CB8}"/>
            </a:ext>
          </a:extLst>
        </xdr:cNvPr>
        <xdr:cNvSpPr/>
      </xdr:nvSpPr>
      <xdr:spPr>
        <a:xfrm>
          <a:off x="739984" y="466425"/>
          <a:ext cx="13144500" cy="6675120"/>
        </a:xfrm>
        <a:prstGeom prst="roundRect">
          <a:avLst>
            <a:gd name="adj" fmla="val 5042"/>
          </a:avLst>
        </a:prstGeom>
        <a:gradFill flip="none" rotWithShape="1">
          <a:gsLst>
            <a:gs pos="0">
              <a:srgbClr val="20245A"/>
            </a:gs>
            <a:gs pos="75000">
              <a:srgbClr val="10123B"/>
            </a:gs>
          </a:gsLst>
          <a:lin ang="8100000" scaled="1"/>
          <a:tileRect/>
        </a:gradFill>
        <a:ln w="9525">
          <a:gradFill flip="none" rotWithShape="1">
            <a:gsLst>
              <a:gs pos="0">
                <a:srgbClr val="B9C1FF"/>
              </a:gs>
              <a:gs pos="33000">
                <a:srgbClr val="3D4098"/>
              </a:gs>
              <a:gs pos="100000">
                <a:srgbClr val="333787"/>
              </a:gs>
            </a:gsLst>
            <a:lin ang="9000000" scaled="0"/>
            <a:tileRect/>
          </a:gradFill>
        </a:ln>
        <a:effectLst>
          <a:outerShdw blurRad="2540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4</xdr:row>
      <xdr:rowOff>23019</xdr:rowOff>
    </xdr:from>
    <xdr:to>
      <xdr:col>22</xdr:col>
      <xdr:colOff>183490</xdr:colOff>
      <xdr:row>6</xdr:row>
      <xdr:rowOff>91402</xdr:rowOff>
    </xdr:to>
    <xdr:sp macro="" textlink="">
      <xdr:nvSpPr>
        <xdr:cNvPr id="5" name="Rectangle: Rounded Corners 4">
          <a:extLst>
            <a:ext uri="{FF2B5EF4-FFF2-40B4-BE49-F238E27FC236}">
              <a16:creationId xmlns:a16="http://schemas.microsoft.com/office/drawing/2014/main" id="{0C15F1E2-ACBF-49F8-BDA6-65298C6762A8}"/>
            </a:ext>
          </a:extLst>
        </xdr:cNvPr>
        <xdr:cNvSpPr/>
      </xdr:nvSpPr>
      <xdr:spPr>
        <a:xfrm>
          <a:off x="2537460" y="754539"/>
          <a:ext cx="11057230" cy="434143"/>
        </a:xfrm>
        <a:prstGeom prst="roundRect">
          <a:avLst>
            <a:gd name="adj" fmla="val 42714"/>
          </a:avLst>
        </a:prstGeom>
        <a:gradFill>
          <a:gsLst>
            <a:gs pos="97000">
              <a:srgbClr val="2C3076"/>
            </a:gs>
            <a:gs pos="5000">
              <a:srgbClr val="2C3076"/>
            </a:gs>
            <a:gs pos="0">
              <a:srgbClr val="323687"/>
            </a:gs>
            <a:gs pos="100000">
              <a:srgbClr val="22255C"/>
            </a:gs>
          </a:gsLst>
          <a:lin ang="108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91403</xdr:colOff>
      <xdr:row>7</xdr:row>
      <xdr:rowOff>140946</xdr:rowOff>
    </xdr:from>
    <xdr:to>
      <xdr:col>17</xdr:col>
      <xdr:colOff>441923</xdr:colOff>
      <xdr:row>37</xdr:row>
      <xdr:rowOff>91439</xdr:rowOff>
    </xdr:to>
    <xdr:sp macro="" textlink="">
      <xdr:nvSpPr>
        <xdr:cNvPr id="6" name="Rectangle: Rounded Corners 5">
          <a:extLst>
            <a:ext uri="{FF2B5EF4-FFF2-40B4-BE49-F238E27FC236}">
              <a16:creationId xmlns:a16="http://schemas.microsoft.com/office/drawing/2014/main" id="{2E835FD1-80FC-48F5-B352-30B0BAA3EE4F}"/>
            </a:ext>
          </a:extLst>
        </xdr:cNvPr>
        <xdr:cNvSpPr/>
      </xdr:nvSpPr>
      <xdr:spPr>
        <a:xfrm>
          <a:off x="2529803" y="1421106"/>
          <a:ext cx="8275320" cy="5436893"/>
        </a:xfrm>
        <a:prstGeom prst="roundRect">
          <a:avLst>
            <a:gd name="adj" fmla="val 3982"/>
          </a:avLst>
        </a:prstGeom>
        <a:gradFill>
          <a:gsLst>
            <a:gs pos="0">
              <a:srgbClr val="323687"/>
            </a:gs>
            <a:gs pos="41000">
              <a:srgbClr val="10123A"/>
            </a:gs>
          </a:gsLst>
          <a:lin ang="90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18</xdr:col>
      <xdr:colOff>61570</xdr:colOff>
      <xdr:row>7</xdr:row>
      <xdr:rowOff>140948</xdr:rowOff>
    </xdr:from>
    <xdr:to>
      <xdr:col>22</xdr:col>
      <xdr:colOff>183490</xdr:colOff>
      <xdr:row>20</xdr:row>
      <xdr:rowOff>53732</xdr:rowOff>
    </xdr:to>
    <xdr:sp macro="" textlink="">
      <xdr:nvSpPr>
        <xdr:cNvPr id="8" name="Rectangle: Rounded Corners 7">
          <a:extLst>
            <a:ext uri="{FF2B5EF4-FFF2-40B4-BE49-F238E27FC236}">
              <a16:creationId xmlns:a16="http://schemas.microsoft.com/office/drawing/2014/main" id="{C8EC609E-629E-4E13-A1CE-39517D5E7906}"/>
            </a:ext>
          </a:extLst>
        </xdr:cNvPr>
        <xdr:cNvSpPr/>
      </xdr:nvSpPr>
      <xdr:spPr>
        <a:xfrm>
          <a:off x="11034370" y="1421108"/>
          <a:ext cx="2560320" cy="2290224"/>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428669</xdr:colOff>
      <xdr:row>7</xdr:row>
      <xdr:rowOff>140948</xdr:rowOff>
    </xdr:from>
    <xdr:to>
      <xdr:col>3</xdr:col>
      <xdr:colOff>491130</xdr:colOff>
      <xdr:row>37</xdr:row>
      <xdr:rowOff>95228</xdr:rowOff>
    </xdr:to>
    <xdr:sp macro="" textlink="">
      <xdr:nvSpPr>
        <xdr:cNvPr id="12" name="Rectangle: Rounded Corners 11">
          <a:extLst>
            <a:ext uri="{FF2B5EF4-FFF2-40B4-BE49-F238E27FC236}">
              <a16:creationId xmlns:a16="http://schemas.microsoft.com/office/drawing/2014/main" id="{0F6899D6-065A-4F30-A9C8-C59027836FF7}"/>
            </a:ext>
          </a:extLst>
        </xdr:cNvPr>
        <xdr:cNvSpPr/>
      </xdr:nvSpPr>
      <xdr:spPr>
        <a:xfrm>
          <a:off x="1038269" y="1421108"/>
          <a:ext cx="1281661" cy="5440680"/>
        </a:xfrm>
        <a:prstGeom prst="roundRect">
          <a:avLst>
            <a:gd name="adj" fmla="val 18817"/>
          </a:avLst>
        </a:prstGeom>
        <a:gradFill>
          <a:gsLst>
            <a:gs pos="0">
              <a:srgbClr val="2E317C"/>
            </a:gs>
            <a:gs pos="23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304800</xdr:colOff>
      <xdr:row>13</xdr:row>
      <xdr:rowOff>160020</xdr:rowOff>
    </xdr:from>
    <xdr:to>
      <xdr:col>2</xdr:col>
      <xdr:colOff>579120</xdr:colOff>
      <xdr:row>15</xdr:row>
      <xdr:rowOff>114300</xdr:rowOff>
    </xdr:to>
    <xdr:sp macro="" textlink="">
      <xdr:nvSpPr>
        <xdr:cNvPr id="19" name="Freeform: Shape 18">
          <a:extLst>
            <a:ext uri="{FF2B5EF4-FFF2-40B4-BE49-F238E27FC236}">
              <a16:creationId xmlns:a16="http://schemas.microsoft.com/office/drawing/2014/main" id="{B433D252-A118-4261-B1FA-FFF6ADF3D464}"/>
            </a:ext>
          </a:extLst>
        </xdr:cNvPr>
        <xdr:cNvSpPr/>
      </xdr:nvSpPr>
      <xdr:spPr>
        <a:xfrm>
          <a:off x="1524000" y="2537460"/>
          <a:ext cx="274320" cy="32004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rgbClr val="CEC5FF"/>
        </a:solidFill>
        <a:ln w="4366" cap="flat">
          <a:noFill/>
          <a:prstDash val="solid"/>
          <a:miter/>
        </a:ln>
        <a:effectLst>
          <a:glow rad="101600">
            <a:srgbClr val="0575F1">
              <a:alpha val="40000"/>
            </a:srgbClr>
          </a:glow>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xdr:col>
      <xdr:colOff>558197</xdr:colOff>
      <xdr:row>15</xdr:row>
      <xdr:rowOff>84277</xdr:rowOff>
    </xdr:from>
    <xdr:to>
      <xdr:col>3</xdr:col>
      <xdr:colOff>361601</xdr:colOff>
      <xdr:row>16</xdr:row>
      <xdr:rowOff>159563</xdr:rowOff>
    </xdr:to>
    <xdr:sp macro="" textlink="Processing!M8">
      <xdr:nvSpPr>
        <xdr:cNvPr id="20" name="TextBox 19">
          <a:extLst>
            <a:ext uri="{FF2B5EF4-FFF2-40B4-BE49-F238E27FC236}">
              <a16:creationId xmlns:a16="http://schemas.microsoft.com/office/drawing/2014/main" id="{3C7926E3-B1D2-481E-A8DD-D0C07204323D}"/>
            </a:ext>
          </a:extLst>
        </xdr:cNvPr>
        <xdr:cNvSpPr txBox="1"/>
      </xdr:nvSpPr>
      <xdr:spPr>
        <a:xfrm>
          <a:off x="1167797" y="28274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7601D8-A4D6-4CAB-9AF7-1E2B532ACEA4}" type="TxLink">
            <a:rPr lang="en-US" sz="1400" b="0" i="0" u="none" strike="noStrike">
              <a:solidFill>
                <a:schemeClr val="bg1"/>
              </a:solidFill>
              <a:latin typeface="Aptos Narrow"/>
              <a:ea typeface="+mn-ea"/>
              <a:cs typeface="+mn-cs"/>
            </a:rPr>
            <a:pPr marL="0" indent="0" algn="ctr"/>
            <a:t>Budgeting</a:t>
          </a:fld>
          <a:endParaRPr lang="ru-RU" sz="1400" b="0" i="0" u="none" strike="noStrike">
            <a:solidFill>
              <a:schemeClr val="bg1"/>
            </a:solidFill>
            <a:latin typeface="Aptos Narrow"/>
            <a:ea typeface="+mn-ea"/>
            <a:cs typeface="+mn-cs"/>
          </a:endParaRPr>
        </a:p>
      </xdr:txBody>
    </xdr:sp>
    <xdr:clientData/>
  </xdr:twoCellAnchor>
  <xdr:twoCellAnchor>
    <xdr:from>
      <xdr:col>18</xdr:col>
      <xdr:colOff>397017</xdr:colOff>
      <xdr:row>9</xdr:row>
      <xdr:rowOff>96011</xdr:rowOff>
    </xdr:from>
    <xdr:to>
      <xdr:col>21</xdr:col>
      <xdr:colOff>488457</xdr:colOff>
      <xdr:row>15</xdr:row>
      <xdr:rowOff>155447</xdr:rowOff>
    </xdr:to>
    <xdr:grpSp>
      <xdr:nvGrpSpPr>
        <xdr:cNvPr id="29" name="Group 28">
          <a:extLst>
            <a:ext uri="{FF2B5EF4-FFF2-40B4-BE49-F238E27FC236}">
              <a16:creationId xmlns:a16="http://schemas.microsoft.com/office/drawing/2014/main" id="{67706CE6-A1ED-4D28-A6DC-BDF82376401A}"/>
            </a:ext>
          </a:extLst>
        </xdr:cNvPr>
        <xdr:cNvGrpSpPr/>
      </xdr:nvGrpSpPr>
      <xdr:grpSpPr>
        <a:xfrm>
          <a:off x="11446017" y="1810511"/>
          <a:ext cx="1932940" cy="1202436"/>
          <a:chOff x="11312910" y="1741931"/>
          <a:chExt cx="1920240" cy="1156716"/>
        </a:xfrm>
      </xdr:grpSpPr>
      <xdr:sp macro="" textlink="">
        <xdr:nvSpPr>
          <xdr:cNvPr id="30" name="Rectangle: Rounded Corners 29">
            <a:extLst>
              <a:ext uri="{FF2B5EF4-FFF2-40B4-BE49-F238E27FC236}">
                <a16:creationId xmlns:a16="http://schemas.microsoft.com/office/drawing/2014/main" id="{0F1B10FE-0215-9729-671E-91ADA4DD8171}"/>
              </a:ext>
            </a:extLst>
          </xdr:cNvPr>
          <xdr:cNvSpPr/>
        </xdr:nvSpPr>
        <xdr:spPr>
          <a:xfrm>
            <a:off x="11312910" y="1741931"/>
            <a:ext cx="1920240" cy="1156716"/>
          </a:xfrm>
          <a:prstGeom prst="roundRect">
            <a:avLst>
              <a:gd name="adj" fmla="val 9324"/>
            </a:avLst>
          </a:prstGeom>
          <a:gradFill>
            <a:gsLst>
              <a:gs pos="66000">
                <a:srgbClr val="060839"/>
              </a:gs>
              <a:gs pos="10000">
                <a:srgbClr val="22248D"/>
              </a:gs>
            </a:gsLst>
            <a:lin ang="8100000" scaled="1"/>
          </a:gradFill>
          <a:ln w="12700">
            <a:gradFill flip="none" rotWithShape="1">
              <a:gsLst>
                <a:gs pos="25000">
                  <a:srgbClr val="7079FF"/>
                </a:gs>
                <a:gs pos="100000">
                  <a:srgbClr val="1C1D86"/>
                </a:gs>
              </a:gsLst>
              <a:lin ang="8100000" scaled="1"/>
              <a:tileRect/>
            </a:gradFill>
          </a:ln>
          <a:effectLst>
            <a:outerShdw blurRad="508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31" name="Group 30">
            <a:extLst>
              <a:ext uri="{FF2B5EF4-FFF2-40B4-BE49-F238E27FC236}">
                <a16:creationId xmlns:a16="http://schemas.microsoft.com/office/drawing/2014/main" id="{B90AFC07-8BD8-3B6F-3408-96F1DDC0DC69}"/>
              </a:ext>
            </a:extLst>
          </xdr:cNvPr>
          <xdr:cNvGrpSpPr/>
        </xdr:nvGrpSpPr>
        <xdr:grpSpPr>
          <a:xfrm>
            <a:off x="11551920" y="2210873"/>
            <a:ext cx="311804" cy="218833"/>
            <a:chOff x="2716066" y="2011251"/>
            <a:chExt cx="710550" cy="501799"/>
          </a:xfrm>
          <a:solidFill>
            <a:srgbClr val="FBF1BD"/>
          </a:solidFill>
        </xdr:grpSpPr>
        <xdr:sp macro="" textlink="">
          <xdr:nvSpPr>
            <xdr:cNvPr id="33" name="Freeform: Shape 32">
              <a:extLst>
                <a:ext uri="{FF2B5EF4-FFF2-40B4-BE49-F238E27FC236}">
                  <a16:creationId xmlns:a16="http://schemas.microsoft.com/office/drawing/2014/main" id="{DCCB5A43-9240-3956-B919-B631A8284CE2}"/>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4" name="Freeform: Shape 33">
              <a:extLst>
                <a:ext uri="{FF2B5EF4-FFF2-40B4-BE49-F238E27FC236}">
                  <a16:creationId xmlns:a16="http://schemas.microsoft.com/office/drawing/2014/main" id="{1EEFC7CA-D700-3AB2-3E5E-6A4C787363B3}"/>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5" name="Freeform: Shape 34">
              <a:extLst>
                <a:ext uri="{FF2B5EF4-FFF2-40B4-BE49-F238E27FC236}">
                  <a16:creationId xmlns:a16="http://schemas.microsoft.com/office/drawing/2014/main" id="{0BAA2E52-3D83-EEDF-0A50-0A96601D4A7A}"/>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6" name="Freeform: Shape 35">
              <a:extLst>
                <a:ext uri="{FF2B5EF4-FFF2-40B4-BE49-F238E27FC236}">
                  <a16:creationId xmlns:a16="http://schemas.microsoft.com/office/drawing/2014/main" id="{5A261C6B-6CE6-1C0D-87C9-DBD9704D366F}"/>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reeform: Shape 36">
              <a:extLst>
                <a:ext uri="{FF2B5EF4-FFF2-40B4-BE49-F238E27FC236}">
                  <a16:creationId xmlns:a16="http://schemas.microsoft.com/office/drawing/2014/main" id="{EBF74538-C667-C59E-1C99-98F77873C901}"/>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Freeform: Shape 37">
              <a:extLst>
                <a:ext uri="{FF2B5EF4-FFF2-40B4-BE49-F238E27FC236}">
                  <a16:creationId xmlns:a16="http://schemas.microsoft.com/office/drawing/2014/main" id="{08A5BE14-A393-EAF1-114A-EB250EF4373B}"/>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9" name="Rectangle: Rounded Corners 38">
              <a:extLst>
                <a:ext uri="{FF2B5EF4-FFF2-40B4-BE49-F238E27FC236}">
                  <a16:creationId xmlns:a16="http://schemas.microsoft.com/office/drawing/2014/main" id="{D3AFAFC3-9396-294D-50FA-B40AF883841F}"/>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pic>
        <xdr:nvPicPr>
          <xdr:cNvPr id="32" name="Graphic 31" descr="Wi-Fi with solid fill">
            <a:extLst>
              <a:ext uri="{FF2B5EF4-FFF2-40B4-BE49-F238E27FC236}">
                <a16:creationId xmlns:a16="http://schemas.microsoft.com/office/drawing/2014/main" id="{EACDC745-DA20-05E6-A32C-5AA90E4AC83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5400000">
            <a:off x="12873160" y="1867232"/>
            <a:ext cx="271669" cy="274320"/>
          </a:xfrm>
          <a:prstGeom prst="rect">
            <a:avLst/>
          </a:prstGeom>
        </xdr:spPr>
      </xdr:pic>
    </xdr:grpSp>
    <xdr:clientData/>
  </xdr:twoCellAnchor>
  <xdr:twoCellAnchor>
    <xdr:from>
      <xdr:col>14</xdr:col>
      <xdr:colOff>604780</xdr:colOff>
      <xdr:row>13</xdr:row>
      <xdr:rowOff>7620</xdr:rowOff>
    </xdr:from>
    <xdr:to>
      <xdr:col>16</xdr:col>
      <xdr:colOff>363532</xdr:colOff>
      <xdr:row>14</xdr:row>
      <xdr:rowOff>82906</xdr:rowOff>
    </xdr:to>
    <xdr:sp macro="" textlink="$C$60">
      <xdr:nvSpPr>
        <xdr:cNvPr id="46" name="TextBox 45">
          <a:extLst>
            <a:ext uri="{FF2B5EF4-FFF2-40B4-BE49-F238E27FC236}">
              <a16:creationId xmlns:a16="http://schemas.microsoft.com/office/drawing/2014/main" id="{49B27E2A-0FB8-4605-9E04-B4776E98BDB4}"/>
            </a:ext>
          </a:extLst>
        </xdr:cNvPr>
        <xdr:cNvSpPr txBox="1"/>
      </xdr:nvSpPr>
      <xdr:spPr>
        <a:xfrm>
          <a:off x="9139180" y="23850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33B9D-F834-4294-BE87-29F6752F0B43}" type="TxLink">
            <a:rPr lang="en-US" sz="1200" b="0" i="0" u="none" strike="noStrike">
              <a:solidFill>
                <a:schemeClr val="tx2">
                  <a:lumMod val="25000"/>
                  <a:lumOff val="75000"/>
                </a:schemeClr>
              </a:solidFill>
              <a:latin typeface="Aptos Narrow"/>
            </a:rPr>
            <a:pPr algn="ctr"/>
            <a:t> </a:t>
          </a:fld>
          <a:endParaRPr lang="ru-RU" sz="1600" b="0">
            <a:solidFill>
              <a:schemeClr val="tx2">
                <a:lumMod val="25000"/>
                <a:lumOff val="75000"/>
              </a:schemeClr>
            </a:solidFill>
          </a:endParaRPr>
        </a:p>
      </xdr:txBody>
    </xdr:sp>
    <xdr:clientData/>
  </xdr:twoCellAnchor>
  <xdr:twoCellAnchor>
    <xdr:from>
      <xdr:col>14</xdr:col>
      <xdr:colOff>604780</xdr:colOff>
      <xdr:row>14</xdr:row>
      <xdr:rowOff>63292</xdr:rowOff>
    </xdr:from>
    <xdr:to>
      <xdr:col>16</xdr:col>
      <xdr:colOff>363532</xdr:colOff>
      <xdr:row>15</xdr:row>
      <xdr:rowOff>164395</xdr:rowOff>
    </xdr:to>
    <xdr:sp macro="" textlink="$D$55">
      <xdr:nvSpPr>
        <xdr:cNvPr id="47" name="TextBox 46">
          <a:extLst>
            <a:ext uri="{FF2B5EF4-FFF2-40B4-BE49-F238E27FC236}">
              <a16:creationId xmlns:a16="http://schemas.microsoft.com/office/drawing/2014/main" id="{6CE67F89-1EF9-4B75-80A0-0FA5509C9650}"/>
            </a:ext>
          </a:extLst>
        </xdr:cNvPr>
        <xdr:cNvSpPr txBox="1"/>
      </xdr:nvSpPr>
      <xdr:spPr>
        <a:xfrm>
          <a:off x="9139180" y="2623612"/>
          <a:ext cx="977952"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2A362-1984-4E0F-B2F1-1722CB1B7A1B}" type="TxLink">
            <a:rPr lang="en-US" sz="2400" b="0" i="0" u="none" strike="noStrike">
              <a:solidFill>
                <a:schemeClr val="bg1"/>
              </a:solidFill>
              <a:latin typeface="Aptos Narrow"/>
            </a:rPr>
            <a:pPr algn="ctr"/>
            <a:t> </a:t>
          </a:fld>
          <a:endParaRPr lang="ru-RU" sz="2400" b="0">
            <a:solidFill>
              <a:schemeClr val="bg1"/>
            </a:solidFill>
          </a:endParaRPr>
        </a:p>
      </xdr:txBody>
    </xdr:sp>
    <xdr:clientData/>
  </xdr:twoCellAnchor>
  <xdr:twoCellAnchor>
    <xdr:from>
      <xdr:col>18</xdr:col>
      <xdr:colOff>388620</xdr:colOff>
      <xdr:row>17</xdr:row>
      <xdr:rowOff>76200</xdr:rowOff>
    </xdr:from>
    <xdr:to>
      <xdr:col>20</xdr:col>
      <xdr:colOff>327660</xdr:colOff>
      <xdr:row>18</xdr:row>
      <xdr:rowOff>151486</xdr:rowOff>
    </xdr:to>
    <xdr:sp macro="" textlink="Processing!M5">
      <xdr:nvSpPr>
        <xdr:cNvPr id="52" name="TextBox 51">
          <a:extLst>
            <a:ext uri="{FF2B5EF4-FFF2-40B4-BE49-F238E27FC236}">
              <a16:creationId xmlns:a16="http://schemas.microsoft.com/office/drawing/2014/main" id="{C65195B5-A27E-4249-ADDE-9F675BE04C77}"/>
            </a:ext>
          </a:extLst>
        </xdr:cNvPr>
        <xdr:cNvSpPr txBox="1"/>
      </xdr:nvSpPr>
      <xdr:spPr>
        <a:xfrm>
          <a:off x="1136142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68AF2CF-22FE-455E-865D-C05C3A1B1929}" type="TxLink">
            <a:rPr lang="en-US" sz="1800" b="0" i="0" u="none" strike="noStrike">
              <a:solidFill>
                <a:schemeClr val="tx2">
                  <a:lumMod val="25000"/>
                  <a:lumOff val="75000"/>
                </a:schemeClr>
              </a:solidFill>
              <a:latin typeface="Aptos Narrow"/>
              <a:ea typeface="+mn-ea"/>
              <a:cs typeface="+mn-cs"/>
            </a:rPr>
            <a:pPr marL="0" indent="0" algn="l"/>
            <a:t>Balance:</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19</xdr:col>
      <xdr:colOff>518160</xdr:colOff>
      <xdr:row>17</xdr:row>
      <xdr:rowOff>76200</xdr:rowOff>
    </xdr:from>
    <xdr:to>
      <xdr:col>21</xdr:col>
      <xdr:colOff>457200</xdr:colOff>
      <xdr:row>18</xdr:row>
      <xdr:rowOff>151486</xdr:rowOff>
    </xdr:to>
    <xdr:sp macro="" textlink="Processing!N5">
      <xdr:nvSpPr>
        <xdr:cNvPr id="53" name="TextBox 52">
          <a:extLst>
            <a:ext uri="{FF2B5EF4-FFF2-40B4-BE49-F238E27FC236}">
              <a16:creationId xmlns:a16="http://schemas.microsoft.com/office/drawing/2014/main" id="{FA1B203A-4D2C-4506-9020-30280794D07D}"/>
            </a:ext>
          </a:extLst>
        </xdr:cNvPr>
        <xdr:cNvSpPr txBox="1"/>
      </xdr:nvSpPr>
      <xdr:spPr>
        <a:xfrm>
          <a:off x="1210056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E53D2FB-6903-48E7-9ED0-046CDA07F4AF}" type="TxLink">
            <a:rPr lang="en-US" sz="2000" b="0" i="0" u="none" strike="noStrike">
              <a:solidFill>
                <a:schemeClr val="bg1"/>
              </a:solidFill>
              <a:latin typeface="Aptos Narrow"/>
              <a:ea typeface="+mn-ea"/>
              <a:cs typeface="+mn-cs"/>
            </a:rPr>
            <a:pPr algn="r"/>
            <a:t> $4,807 </a:t>
          </a:fld>
          <a:endParaRPr lang="ru-RU" sz="2000" b="0" i="0" u="none" strike="noStrike">
            <a:solidFill>
              <a:schemeClr val="bg1"/>
            </a:solidFill>
            <a:latin typeface="Aptos Narrow"/>
            <a:ea typeface="+mn-ea"/>
            <a:cs typeface="+mn-cs"/>
          </a:endParaRPr>
        </a:p>
      </xdr:txBody>
    </xdr:sp>
    <xdr:clientData/>
  </xdr:twoCellAnchor>
  <xdr:twoCellAnchor>
    <xdr:from>
      <xdr:col>18</xdr:col>
      <xdr:colOff>388925</xdr:colOff>
      <xdr:row>13</xdr:row>
      <xdr:rowOff>144780</xdr:rowOff>
    </xdr:from>
    <xdr:to>
      <xdr:col>21</xdr:col>
      <xdr:colOff>496549</xdr:colOff>
      <xdr:row>15</xdr:row>
      <xdr:rowOff>153161</xdr:rowOff>
    </xdr:to>
    <xdr:sp macro="" textlink="">
      <xdr:nvSpPr>
        <xdr:cNvPr id="54" name="TextBox 53">
          <a:extLst>
            <a:ext uri="{FF2B5EF4-FFF2-40B4-BE49-F238E27FC236}">
              <a16:creationId xmlns:a16="http://schemas.microsoft.com/office/drawing/2014/main" id="{3A1EA1DF-1035-44A7-BB70-3859DDBD0E60}"/>
            </a:ext>
          </a:extLst>
        </xdr:cNvPr>
        <xdr:cNvSpPr txBox="1"/>
      </xdr:nvSpPr>
      <xdr:spPr>
        <a:xfrm>
          <a:off x="11361725" y="2522220"/>
          <a:ext cx="1936424" cy="37414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0">
              <a:solidFill>
                <a:schemeClr val="tx2">
                  <a:lumMod val="25000"/>
                  <a:lumOff val="75000"/>
                </a:schemeClr>
              </a:solidFill>
            </a:rPr>
            <a:t>**** **** **** ****</a:t>
          </a:r>
          <a:endParaRPr lang="ru-RU" sz="1400" b="0">
            <a:solidFill>
              <a:schemeClr val="tx2">
                <a:lumMod val="25000"/>
                <a:lumOff val="75000"/>
              </a:schemeClr>
            </a:solidFill>
          </a:endParaRPr>
        </a:p>
      </xdr:txBody>
    </xdr:sp>
    <xdr:clientData/>
  </xdr:twoCellAnchor>
  <xdr:twoCellAnchor>
    <xdr:from>
      <xdr:col>2</xdr:col>
      <xdr:colOff>251460</xdr:colOff>
      <xdr:row>3</xdr:row>
      <xdr:rowOff>175260</xdr:rowOff>
    </xdr:from>
    <xdr:to>
      <xdr:col>4</xdr:col>
      <xdr:colOff>10212</xdr:colOff>
      <xdr:row>6</xdr:row>
      <xdr:rowOff>137160</xdr:rowOff>
    </xdr:to>
    <xdr:sp macro="" textlink="Processing!A14">
      <xdr:nvSpPr>
        <xdr:cNvPr id="105" name="TextBox 104">
          <a:extLst>
            <a:ext uri="{FF2B5EF4-FFF2-40B4-BE49-F238E27FC236}">
              <a16:creationId xmlns:a16="http://schemas.microsoft.com/office/drawing/2014/main" id="{7C73D4CF-F7D8-4384-8454-BB5696D1EA97}"/>
            </a:ext>
          </a:extLst>
        </xdr:cNvPr>
        <xdr:cNvSpPr txBox="1"/>
      </xdr:nvSpPr>
      <xdr:spPr>
        <a:xfrm>
          <a:off x="1470660" y="723900"/>
          <a:ext cx="977952" cy="5105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81E5B34-7D78-4E5B-816E-0F47B84086DD}" type="TxLink">
            <a:rPr lang="en-US" sz="1200" b="0" i="0" u="none" strike="noStrike">
              <a:solidFill>
                <a:schemeClr val="tx2">
                  <a:lumMod val="10000"/>
                  <a:lumOff val="90000"/>
                </a:schemeClr>
              </a:solidFill>
              <a:latin typeface="Aptos Narrow"/>
              <a:ea typeface="+mn-ea"/>
              <a:cs typeface="+mn-cs"/>
            </a:rPr>
            <a:pPr algn="l"/>
            <a:t>PERSONAL FINANCE</a:t>
          </a:fld>
          <a:endParaRPr lang="ru-RU" sz="1200" b="0" i="0" u="none" strike="noStrike">
            <a:solidFill>
              <a:schemeClr val="tx2">
                <a:lumMod val="10000"/>
                <a:lumOff val="90000"/>
              </a:schemeClr>
            </a:solidFill>
            <a:latin typeface="Aptos Narrow"/>
            <a:ea typeface="+mn-ea"/>
            <a:cs typeface="+mn-cs"/>
          </a:endParaRPr>
        </a:p>
      </xdr:txBody>
    </xdr:sp>
    <xdr:clientData/>
  </xdr:twoCellAnchor>
  <xdr:twoCellAnchor>
    <xdr:from>
      <xdr:col>2</xdr:col>
      <xdr:colOff>266700</xdr:colOff>
      <xdr:row>4</xdr:row>
      <xdr:rowOff>64770</xdr:rowOff>
    </xdr:from>
    <xdr:to>
      <xdr:col>2</xdr:col>
      <xdr:colOff>266700</xdr:colOff>
      <xdr:row>6</xdr:row>
      <xdr:rowOff>64770</xdr:rowOff>
    </xdr:to>
    <xdr:cxnSp macro="">
      <xdr:nvCxnSpPr>
        <xdr:cNvPr id="106" name="Straight Connector 105">
          <a:extLst>
            <a:ext uri="{FF2B5EF4-FFF2-40B4-BE49-F238E27FC236}">
              <a16:creationId xmlns:a16="http://schemas.microsoft.com/office/drawing/2014/main" id="{2DC7AB19-C241-40D0-BFA2-DCA6496DC572}"/>
            </a:ext>
          </a:extLst>
        </xdr:cNvPr>
        <xdr:cNvCxnSpPr/>
      </xdr:nvCxnSpPr>
      <xdr:spPr>
        <a:xfrm>
          <a:off x="1485900" y="796290"/>
          <a:ext cx="0" cy="365760"/>
        </a:xfrm>
        <a:prstGeom prst="line">
          <a:avLst/>
        </a:prstGeom>
        <a:ln w="9525">
          <a:solidFill>
            <a:schemeClr val="tx2">
              <a:lumMod val="25000"/>
              <a:lumOff val="7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457200</xdr:colOff>
      <xdr:row>4</xdr:row>
      <xdr:rowOff>60960</xdr:rowOff>
    </xdr:from>
    <xdr:to>
      <xdr:col>2</xdr:col>
      <xdr:colOff>213360</xdr:colOff>
      <xdr:row>6</xdr:row>
      <xdr:rowOff>60960</xdr:rowOff>
    </xdr:to>
    <xdr:pic>
      <xdr:nvPicPr>
        <xdr:cNvPr id="107" name="Graphic 106" descr="Pie chart outline">
          <a:extLst>
            <a:ext uri="{FF2B5EF4-FFF2-40B4-BE49-F238E27FC236}">
              <a16:creationId xmlns:a16="http://schemas.microsoft.com/office/drawing/2014/main" id="{7F4287B3-A4E2-4B3F-ABFA-337F7331117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66800" y="792480"/>
          <a:ext cx="365760" cy="365760"/>
        </a:xfrm>
        <a:prstGeom prst="rect">
          <a:avLst/>
        </a:prstGeom>
      </xdr:spPr>
    </xdr:pic>
    <xdr:clientData/>
  </xdr:twoCellAnchor>
  <xdr:twoCellAnchor editAs="oneCell">
    <xdr:from>
      <xdr:col>4</xdr:col>
      <xdr:colOff>434340</xdr:colOff>
      <xdr:row>4</xdr:row>
      <xdr:rowOff>38101</xdr:rowOff>
    </xdr:from>
    <xdr:to>
      <xdr:col>21</xdr:col>
      <xdr:colOff>312420</xdr:colOff>
      <xdr:row>6</xdr:row>
      <xdr:rowOff>83821</xdr:rowOff>
    </xdr:to>
    <mc:AlternateContent xmlns:mc="http://schemas.openxmlformats.org/markup-compatibility/2006" xmlns:a14="http://schemas.microsoft.com/office/drawing/2010/main">
      <mc:Choice Requires="a14">
        <xdr:graphicFrame macro="">
          <xdr:nvGraphicFramePr>
            <xdr:cNvPr id="108" name="Month 1">
              <a:extLst>
                <a:ext uri="{FF2B5EF4-FFF2-40B4-BE49-F238E27FC236}">
                  <a16:creationId xmlns:a16="http://schemas.microsoft.com/office/drawing/2014/main" id="{9DE14853-12C7-4E88-A2B2-50741FB4884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872740" y="769621"/>
              <a:ext cx="10241280" cy="41148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260699</xdr:colOff>
      <xdr:row>8</xdr:row>
      <xdr:rowOff>45720</xdr:rowOff>
    </xdr:from>
    <xdr:to>
      <xdr:col>12</xdr:col>
      <xdr:colOff>477978</xdr:colOff>
      <xdr:row>31</xdr:row>
      <xdr:rowOff>30480</xdr:rowOff>
    </xdr:to>
    <xdr:grpSp>
      <xdr:nvGrpSpPr>
        <xdr:cNvPr id="126" name="Group 125">
          <a:extLst>
            <a:ext uri="{FF2B5EF4-FFF2-40B4-BE49-F238E27FC236}">
              <a16:creationId xmlns:a16="http://schemas.microsoft.com/office/drawing/2014/main" id="{7FFFBA20-7E8D-416F-9D6D-247255C77DA9}"/>
            </a:ext>
          </a:extLst>
        </xdr:cNvPr>
        <xdr:cNvGrpSpPr/>
      </xdr:nvGrpSpPr>
      <xdr:grpSpPr>
        <a:xfrm>
          <a:off x="1488366" y="1569720"/>
          <a:ext cx="6355612" cy="4366260"/>
          <a:chOff x="2342814" y="4830913"/>
          <a:chExt cx="2822434" cy="1873642"/>
        </a:xfrm>
      </xdr:grpSpPr>
      <xdr:grpSp>
        <xdr:nvGrpSpPr>
          <xdr:cNvPr id="127" name="Group 126">
            <a:extLst>
              <a:ext uri="{FF2B5EF4-FFF2-40B4-BE49-F238E27FC236}">
                <a16:creationId xmlns:a16="http://schemas.microsoft.com/office/drawing/2014/main" id="{B86996AE-6402-67F3-087D-0FD66C1D7F6F}"/>
              </a:ext>
            </a:extLst>
          </xdr:cNvPr>
          <xdr:cNvGrpSpPr/>
        </xdr:nvGrpSpPr>
        <xdr:grpSpPr>
          <a:xfrm>
            <a:off x="2342814" y="4830913"/>
            <a:ext cx="2822434" cy="1873642"/>
            <a:chOff x="2365674" y="4617553"/>
            <a:chExt cx="2822434" cy="1873642"/>
          </a:xfrm>
        </xdr:grpSpPr>
        <xdr:sp macro="" textlink="">
          <xdr:nvSpPr>
            <xdr:cNvPr id="131" name="Oval 130">
              <a:extLst>
                <a:ext uri="{FF2B5EF4-FFF2-40B4-BE49-F238E27FC236}">
                  <a16:creationId xmlns:a16="http://schemas.microsoft.com/office/drawing/2014/main" id="{02AB6BCD-3D8A-1AEC-9888-F0A1E1D6B706}"/>
                </a:ext>
              </a:extLst>
            </xdr:cNvPr>
            <xdr:cNvSpPr/>
          </xdr:nvSpPr>
          <xdr:spPr>
            <a:xfrm>
              <a:off x="3033942" y="4811424"/>
              <a:ext cx="1485900" cy="1485900"/>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2" name="Oval 131">
              <a:extLst>
                <a:ext uri="{FF2B5EF4-FFF2-40B4-BE49-F238E27FC236}">
                  <a16:creationId xmlns:a16="http://schemas.microsoft.com/office/drawing/2014/main" id="{BE7EB9B1-75DF-2C84-05B3-5FC60F3F2711}"/>
                </a:ext>
              </a:extLst>
            </xdr:cNvPr>
            <xdr:cNvSpPr/>
          </xdr:nvSpPr>
          <xdr:spPr>
            <a:xfrm>
              <a:off x="3266316" y="5043798"/>
              <a:ext cx="1021152" cy="1021152"/>
            </a:xfrm>
            <a:prstGeom prst="ellipse">
              <a:avLst/>
            </a:prstGeom>
            <a:gradFill>
              <a:gsLst>
                <a:gs pos="0">
                  <a:srgbClr val="34349E"/>
                </a:gs>
                <a:gs pos="100000">
                  <a:srgbClr val="212469"/>
                </a:gs>
              </a:gsLst>
              <a:lin ang="5400000" scaled="1"/>
            </a:gradFill>
            <a:ln w="9525">
              <a:solidFill>
                <a:srgbClr val="595EFA"/>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133" name="Chart 132">
              <a:extLst>
                <a:ext uri="{FF2B5EF4-FFF2-40B4-BE49-F238E27FC236}">
                  <a16:creationId xmlns:a16="http://schemas.microsoft.com/office/drawing/2014/main" id="{894B09D5-36D2-C660-14A8-266884322329}"/>
                </a:ext>
              </a:extLst>
            </xdr:cNvPr>
            <xdr:cNvGraphicFramePr/>
          </xdr:nvGraphicFramePr>
          <xdr:xfrm>
            <a:off x="2365674" y="4617553"/>
            <a:ext cx="2822434" cy="1873642"/>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34" name="Circle: Hollow 133">
              <a:extLst>
                <a:ext uri="{FF2B5EF4-FFF2-40B4-BE49-F238E27FC236}">
                  <a16:creationId xmlns:a16="http://schemas.microsoft.com/office/drawing/2014/main" id="{EC46F759-BBCD-C14A-C3AF-6E3F7260B330}"/>
                </a:ext>
              </a:extLst>
            </xdr:cNvPr>
            <xdr:cNvSpPr/>
          </xdr:nvSpPr>
          <xdr:spPr>
            <a:xfrm>
              <a:off x="2854872" y="4632354"/>
              <a:ext cx="1844040" cy="1844040"/>
            </a:xfrm>
            <a:prstGeom prst="donut">
              <a:avLst>
                <a:gd name="adj" fmla="val 11336"/>
              </a:avLst>
            </a:prstGeom>
            <a:solidFill>
              <a:srgbClr val="10123A"/>
            </a:solidFill>
            <a:ln>
              <a:noFill/>
            </a:ln>
            <a:effectLst>
              <a:outerShdw blurRad="63500" sx="95000" sy="95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sp macro="" textlink="">
          <xdr:nvSpPr>
            <xdr:cNvPr id="135" name="Oval 134">
              <a:extLst>
                <a:ext uri="{FF2B5EF4-FFF2-40B4-BE49-F238E27FC236}">
                  <a16:creationId xmlns:a16="http://schemas.microsoft.com/office/drawing/2014/main" id="{FB3E8008-5965-29BC-7BCC-A3771A4CAB48}"/>
                </a:ext>
              </a:extLst>
            </xdr:cNvPr>
            <xdr:cNvSpPr/>
          </xdr:nvSpPr>
          <xdr:spPr>
            <a:xfrm>
              <a:off x="3471631" y="5249115"/>
              <a:ext cx="613192" cy="613192"/>
            </a:xfrm>
            <a:prstGeom prst="ellipse">
              <a:avLst/>
            </a:prstGeom>
            <a:solidFill>
              <a:srgbClr val="10123A"/>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graphicFrame macro="">
        <xdr:nvGraphicFramePr>
          <xdr:cNvPr id="128" name="Chart 127">
            <a:extLst>
              <a:ext uri="{FF2B5EF4-FFF2-40B4-BE49-F238E27FC236}">
                <a16:creationId xmlns:a16="http://schemas.microsoft.com/office/drawing/2014/main" id="{CD7322E5-52BE-C858-33F6-8527CAC2C0CC}"/>
              </a:ext>
            </a:extLst>
          </xdr:cNvPr>
          <xdr:cNvGraphicFramePr/>
        </xdr:nvGraphicFramePr>
        <xdr:xfrm>
          <a:off x="3413562" y="5418832"/>
          <a:ext cx="687002" cy="687003"/>
        </xdr:xfrm>
        <a:graphic>
          <a:graphicData uri="http://schemas.openxmlformats.org/drawingml/2006/chart">
            <c:chart xmlns:c="http://schemas.openxmlformats.org/drawingml/2006/chart" xmlns:r="http://schemas.openxmlformats.org/officeDocument/2006/relationships" r:id="rId6"/>
          </a:graphicData>
        </a:graphic>
      </xdr:graphicFrame>
      <xdr:sp macro="" textlink="Processing!N75">
        <xdr:nvSpPr>
          <xdr:cNvPr id="129" name="TextBox 128">
            <a:extLst>
              <a:ext uri="{FF2B5EF4-FFF2-40B4-BE49-F238E27FC236}">
                <a16:creationId xmlns:a16="http://schemas.microsoft.com/office/drawing/2014/main" id="{5518153A-B359-34BD-7F99-D6E824605EE1}"/>
              </a:ext>
            </a:extLst>
          </xdr:cNvPr>
          <xdr:cNvSpPr txBox="1"/>
        </xdr:nvSpPr>
        <xdr:spPr>
          <a:xfrm>
            <a:off x="3321054" y="5592883"/>
            <a:ext cx="889046" cy="343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A82A02-2487-4D5F-A47E-DB8E65CA85DB}" type="TxLink">
              <a:rPr lang="en-US" sz="2400" b="0" i="0" u="none" strike="noStrike">
                <a:solidFill>
                  <a:schemeClr val="tx2">
                    <a:lumMod val="10000"/>
                    <a:lumOff val="90000"/>
                  </a:schemeClr>
                </a:solidFill>
                <a:latin typeface="Aptos Narrow"/>
              </a:rPr>
              <a:pPr algn="ctr"/>
              <a:t> </a:t>
            </a:fld>
            <a:endParaRPr lang="ru-RU" sz="6000" b="0">
              <a:solidFill>
                <a:schemeClr val="tx2">
                  <a:lumMod val="10000"/>
                  <a:lumOff val="90000"/>
                </a:schemeClr>
              </a:solidFill>
            </a:endParaRPr>
          </a:p>
        </xdr:txBody>
      </xdr:sp>
      <xdr:sp macro="" textlink="">
        <xdr:nvSpPr>
          <xdr:cNvPr id="130" name="TextBox 129">
            <a:extLst>
              <a:ext uri="{FF2B5EF4-FFF2-40B4-BE49-F238E27FC236}">
                <a16:creationId xmlns:a16="http://schemas.microsoft.com/office/drawing/2014/main" id="{7FDFCAEF-5B96-9A63-5DA6-2681D7246823}"/>
              </a:ext>
            </a:extLst>
          </xdr:cNvPr>
          <xdr:cNvSpPr txBox="1"/>
        </xdr:nvSpPr>
        <xdr:spPr>
          <a:xfrm>
            <a:off x="3506129" y="5503190"/>
            <a:ext cx="501845" cy="239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527E42-EC7D-4F3C-9E96-FCB0BB2FCCFA}" type="TxLink">
              <a:rPr lang="en-US" sz="900" b="0" i="0" u="none" strike="noStrike">
                <a:solidFill>
                  <a:schemeClr val="tx2">
                    <a:lumMod val="10000"/>
                    <a:lumOff val="90000"/>
                  </a:schemeClr>
                </a:solidFill>
                <a:latin typeface="Aptos Narrow"/>
              </a:rPr>
              <a:pPr algn="ctr"/>
              <a:t>Used Budget</a:t>
            </a:fld>
            <a:endParaRPr lang="ru-RU" sz="1600" b="0">
              <a:solidFill>
                <a:schemeClr val="tx2">
                  <a:lumMod val="10000"/>
                  <a:lumOff val="90000"/>
                </a:schemeClr>
              </a:solidFill>
            </a:endParaRPr>
          </a:p>
        </xdr:txBody>
      </xdr:sp>
    </xdr:grpSp>
    <xdr:clientData/>
  </xdr:twoCellAnchor>
  <xdr:twoCellAnchor>
    <xdr:from>
      <xdr:col>11</xdr:col>
      <xdr:colOff>266700</xdr:colOff>
      <xdr:row>9</xdr:row>
      <xdr:rowOff>7620</xdr:rowOff>
    </xdr:from>
    <xdr:to>
      <xdr:col>17</xdr:col>
      <xdr:colOff>114300</xdr:colOff>
      <xdr:row>22</xdr:row>
      <xdr:rowOff>152400</xdr:rowOff>
    </xdr:to>
    <xdr:grpSp>
      <xdr:nvGrpSpPr>
        <xdr:cNvPr id="42" name="Group 41">
          <a:extLst>
            <a:ext uri="{FF2B5EF4-FFF2-40B4-BE49-F238E27FC236}">
              <a16:creationId xmlns:a16="http://schemas.microsoft.com/office/drawing/2014/main" id="{6F2FDB79-C93B-3E58-2059-8ECAB77CB589}"/>
            </a:ext>
          </a:extLst>
        </xdr:cNvPr>
        <xdr:cNvGrpSpPr/>
      </xdr:nvGrpSpPr>
      <xdr:grpSpPr>
        <a:xfrm>
          <a:off x="7018867" y="1722120"/>
          <a:ext cx="3530600" cy="2621280"/>
          <a:chOff x="6652260" y="1630680"/>
          <a:chExt cx="3505200" cy="2522220"/>
        </a:xfrm>
      </xdr:grpSpPr>
      <xdr:sp macro="" textlink="Processing!D20">
        <xdr:nvSpPr>
          <xdr:cNvPr id="9" name="TextBox 8">
            <a:extLst>
              <a:ext uri="{FF2B5EF4-FFF2-40B4-BE49-F238E27FC236}">
                <a16:creationId xmlns:a16="http://schemas.microsoft.com/office/drawing/2014/main" id="{587A7C0A-63A4-4903-ABE3-DD5EFCD18F70}"/>
              </a:ext>
            </a:extLst>
          </xdr:cNvPr>
          <xdr:cNvSpPr txBox="1"/>
        </xdr:nvSpPr>
        <xdr:spPr>
          <a:xfrm>
            <a:off x="6652260" y="2026920"/>
            <a:ext cx="1501140" cy="2125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F031064-5423-439E-BB4F-BCBF42E0A6C2}" type="TxLink">
              <a:rPr lang="en-US" sz="1400" b="0" i="0" u="none" strike="noStrike">
                <a:solidFill>
                  <a:schemeClr val="tx2">
                    <a:lumMod val="25000"/>
                    <a:lumOff val="75000"/>
                  </a:schemeClr>
                </a:solidFill>
                <a:latin typeface="Aptos Narrow"/>
              </a:rPr>
              <a:pPr algn="l"/>
              <a:t>Non-Fixed Incom
Fixed Incom
Other Income
Non-Fixed Cost
Fixed Costs
Other Cost</a:t>
            </a:fld>
            <a:endParaRPr lang="ru-RU" sz="7200" b="0">
              <a:solidFill>
                <a:schemeClr val="tx2">
                  <a:lumMod val="25000"/>
                  <a:lumOff val="75000"/>
                </a:schemeClr>
              </a:solidFill>
            </a:endParaRPr>
          </a:p>
        </xdr:txBody>
      </xdr:sp>
      <xdr:sp macro="" textlink="Processing!D22">
        <xdr:nvSpPr>
          <xdr:cNvPr id="13" name="TextBox 12">
            <a:extLst>
              <a:ext uri="{FF2B5EF4-FFF2-40B4-BE49-F238E27FC236}">
                <a16:creationId xmlns:a16="http://schemas.microsoft.com/office/drawing/2014/main" id="{A71B69D6-3D3E-2ED3-0747-FB9639D3919B}"/>
              </a:ext>
            </a:extLst>
          </xdr:cNvPr>
          <xdr:cNvSpPr txBox="1"/>
        </xdr:nvSpPr>
        <xdr:spPr>
          <a:xfrm>
            <a:off x="8290560" y="2026920"/>
            <a:ext cx="891540" cy="2125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6148F58-D1E8-46C6-BC3C-65CCFEAB121F}" type="TxLink">
              <a:rPr lang="en-US" sz="1400" b="0" i="0" u="none" strike="noStrike">
                <a:solidFill>
                  <a:schemeClr val="tx2">
                    <a:lumMod val="25000"/>
                    <a:lumOff val="75000"/>
                  </a:schemeClr>
                </a:solidFill>
                <a:latin typeface="Aptos Narrow"/>
                <a:ea typeface="+mn-ea"/>
                <a:cs typeface="+mn-cs"/>
              </a:rPr>
              <a:pPr marL="0" indent="0" algn="r"/>
              <a:t>$ 9 817
$ 11 804
$ 3 937
$ 6 727
$ 10 377
$ 2 510</a:t>
            </a:fld>
            <a:endParaRPr lang="ru-RU" sz="1400" b="0" i="0" u="none" strike="noStrike">
              <a:solidFill>
                <a:schemeClr val="tx2">
                  <a:lumMod val="25000"/>
                  <a:lumOff val="75000"/>
                </a:schemeClr>
              </a:solidFill>
              <a:latin typeface="Aptos Narrow"/>
              <a:ea typeface="+mn-ea"/>
              <a:cs typeface="+mn-cs"/>
            </a:endParaRPr>
          </a:p>
        </xdr:txBody>
      </xdr:sp>
      <xdr:sp macro="" textlink="Processing!D21">
        <xdr:nvSpPr>
          <xdr:cNvPr id="14" name="TextBox 13">
            <a:extLst>
              <a:ext uri="{FF2B5EF4-FFF2-40B4-BE49-F238E27FC236}">
                <a16:creationId xmlns:a16="http://schemas.microsoft.com/office/drawing/2014/main" id="{C395C324-9F25-E5EF-121A-7F940A07DEA9}"/>
              </a:ext>
            </a:extLst>
          </xdr:cNvPr>
          <xdr:cNvSpPr txBox="1"/>
        </xdr:nvSpPr>
        <xdr:spPr>
          <a:xfrm>
            <a:off x="9471660" y="2026920"/>
            <a:ext cx="685800" cy="2125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57EA8EF-7E99-4BF6-B4A3-C52F322ABDB2}" type="TxLink">
              <a:rPr lang="en-US" sz="1400" b="0" i="0" u="none" strike="noStrike">
                <a:solidFill>
                  <a:schemeClr val="tx2">
                    <a:lumMod val="25000"/>
                    <a:lumOff val="75000"/>
                  </a:schemeClr>
                </a:solidFill>
                <a:latin typeface="Aptos Narrow"/>
                <a:ea typeface="+mn-ea"/>
                <a:cs typeface="+mn-cs"/>
              </a:rPr>
              <a:pPr marL="0" indent="0" algn="r"/>
              <a:t>22%
26%
9%
15%
23%
6%</a:t>
            </a:fld>
            <a:endParaRPr lang="ru-RU" sz="1400" b="0" i="0" u="none" strike="noStrike">
              <a:solidFill>
                <a:schemeClr val="tx2">
                  <a:lumMod val="25000"/>
                  <a:lumOff val="75000"/>
                </a:schemeClr>
              </a:solidFill>
              <a:latin typeface="Aptos Narrow"/>
              <a:ea typeface="+mn-ea"/>
              <a:cs typeface="+mn-cs"/>
            </a:endParaRPr>
          </a:p>
        </xdr:txBody>
      </xdr:sp>
      <xdr:sp macro="" textlink="Processing!D1">
        <xdr:nvSpPr>
          <xdr:cNvPr id="40" name="TextBox 39">
            <a:extLst>
              <a:ext uri="{FF2B5EF4-FFF2-40B4-BE49-F238E27FC236}">
                <a16:creationId xmlns:a16="http://schemas.microsoft.com/office/drawing/2014/main" id="{03050040-C7A5-102B-E493-A880AE6865A9}"/>
              </a:ext>
            </a:extLst>
          </xdr:cNvPr>
          <xdr:cNvSpPr txBox="1"/>
        </xdr:nvSpPr>
        <xdr:spPr>
          <a:xfrm>
            <a:off x="6736080" y="1630680"/>
            <a:ext cx="977952" cy="5105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9877264-63BE-4A01-AB9D-84F78BBC1548}" type="TxLink">
              <a:rPr lang="en-US" sz="1800" b="1" i="0" u="none" strike="noStrike">
                <a:gradFill>
                  <a:gsLst>
                    <a:gs pos="0">
                      <a:srgbClr val="8D76FC"/>
                    </a:gs>
                    <a:gs pos="100000">
                      <a:srgbClr val="3647E3"/>
                    </a:gs>
                  </a:gsLst>
                  <a:lin ang="5400000" scaled="1"/>
                </a:gradFill>
                <a:latin typeface="Aptos Narrow"/>
                <a:ea typeface="+mn-ea"/>
                <a:cs typeface="+mn-cs"/>
              </a:rPr>
              <a:pPr algn="l"/>
              <a:t>Income</a:t>
            </a:fld>
            <a:endParaRPr lang="ru-RU" sz="2000" b="0" i="0" u="none" strike="noStrike">
              <a:gradFill>
                <a:gsLst>
                  <a:gs pos="0">
                    <a:srgbClr val="8D76FC"/>
                  </a:gs>
                  <a:gs pos="100000">
                    <a:srgbClr val="3647E3"/>
                  </a:gs>
                </a:gsLst>
                <a:lin ang="5400000" scaled="1"/>
              </a:gradFill>
              <a:latin typeface="Aptos Narrow"/>
              <a:ea typeface="+mn-ea"/>
              <a:cs typeface="+mn-cs"/>
            </a:endParaRPr>
          </a:p>
        </xdr:txBody>
      </xdr:sp>
      <xdr:sp macro="" textlink="Processing!E1">
        <xdr:nvSpPr>
          <xdr:cNvPr id="41" name="TextBox 40">
            <a:extLst>
              <a:ext uri="{FF2B5EF4-FFF2-40B4-BE49-F238E27FC236}">
                <a16:creationId xmlns:a16="http://schemas.microsoft.com/office/drawing/2014/main" id="{EC0F52E4-DC6A-476F-22DC-3F34477496C4}"/>
              </a:ext>
            </a:extLst>
          </xdr:cNvPr>
          <xdr:cNvSpPr txBox="1"/>
        </xdr:nvSpPr>
        <xdr:spPr>
          <a:xfrm>
            <a:off x="6736080" y="2933700"/>
            <a:ext cx="1188720" cy="5105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0AB9FE4-1354-43D4-BC3C-27D4301D0EB6}" type="TxLink">
              <a:rPr lang="en-US" sz="1800" b="1" i="0" u="none" strike="noStrike">
                <a:gradFill>
                  <a:gsLst>
                    <a:gs pos="43000">
                      <a:srgbClr val="8701D9"/>
                    </a:gs>
                    <a:gs pos="100000">
                      <a:srgbClr val="AD27FE"/>
                    </a:gs>
                  </a:gsLst>
                  <a:path path="circle">
                    <a:fillToRect t="100000" r="100000"/>
                  </a:path>
                </a:gradFill>
                <a:latin typeface="Aptos Narrow"/>
                <a:ea typeface="+mn-ea"/>
                <a:cs typeface="+mn-cs"/>
              </a:rPr>
              <a:pPr algn="l"/>
              <a:t>Expenses</a:t>
            </a:fld>
            <a:endParaRPr lang="ru-RU" sz="2000" b="0" i="0" u="none" strike="noStrike">
              <a:gradFill>
                <a:gsLst>
                  <a:gs pos="43000">
                    <a:srgbClr val="8701D9"/>
                  </a:gs>
                  <a:gs pos="100000">
                    <a:srgbClr val="AD27FE"/>
                  </a:gs>
                </a:gsLst>
                <a:path path="circle">
                  <a:fillToRect t="100000" r="100000"/>
                </a:path>
              </a:gradFill>
              <a:latin typeface="Aptos Narrow"/>
              <a:ea typeface="+mn-ea"/>
              <a:cs typeface="+mn-cs"/>
            </a:endParaRPr>
          </a:p>
        </xdr:txBody>
      </xdr:sp>
      <xdr:sp macro="" textlink="Processing!C24">
        <xdr:nvSpPr>
          <xdr:cNvPr id="43" name="TextBox 42">
            <a:extLst>
              <a:ext uri="{FF2B5EF4-FFF2-40B4-BE49-F238E27FC236}">
                <a16:creationId xmlns:a16="http://schemas.microsoft.com/office/drawing/2014/main" id="{440FF948-0F0E-6E9B-FD9E-C93BFFB5EA9D}"/>
              </a:ext>
            </a:extLst>
          </xdr:cNvPr>
          <xdr:cNvSpPr txBox="1"/>
        </xdr:nvSpPr>
        <xdr:spPr>
          <a:xfrm>
            <a:off x="7970520" y="1630680"/>
            <a:ext cx="1214172" cy="5105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29618B1-0044-4CE1-B9D5-27A452E86257}" type="TxLink">
              <a:rPr lang="en-US" sz="1800" b="1" i="0" u="none" strike="noStrike">
                <a:gradFill>
                  <a:gsLst>
                    <a:gs pos="0">
                      <a:srgbClr val="8D76FC"/>
                    </a:gs>
                    <a:gs pos="100000">
                      <a:srgbClr val="3647E3"/>
                    </a:gs>
                  </a:gsLst>
                  <a:lin ang="5400000" scaled="1"/>
                </a:gradFill>
                <a:latin typeface="Aptos Narrow"/>
                <a:ea typeface="+mn-ea"/>
                <a:cs typeface="+mn-cs"/>
              </a:rPr>
              <a:pPr marL="0" indent="0" algn="r"/>
              <a:t> $25,558 </a:t>
            </a:fld>
            <a:endParaRPr lang="ru-RU" sz="1800" b="1" i="0" u="none" strike="noStrike">
              <a:gradFill>
                <a:gsLst>
                  <a:gs pos="0">
                    <a:srgbClr val="8D76FC"/>
                  </a:gs>
                  <a:gs pos="100000">
                    <a:srgbClr val="3647E3"/>
                  </a:gs>
                </a:gsLst>
                <a:lin ang="5400000" scaled="1"/>
              </a:gradFill>
              <a:latin typeface="Aptos Narrow"/>
              <a:ea typeface="+mn-ea"/>
              <a:cs typeface="+mn-cs"/>
            </a:endParaRPr>
          </a:p>
        </xdr:txBody>
      </xdr:sp>
      <xdr:sp macro="" textlink="Processing!C25">
        <xdr:nvSpPr>
          <xdr:cNvPr id="44" name="TextBox 43">
            <a:extLst>
              <a:ext uri="{FF2B5EF4-FFF2-40B4-BE49-F238E27FC236}">
                <a16:creationId xmlns:a16="http://schemas.microsoft.com/office/drawing/2014/main" id="{5C1BDD9E-DB09-D6A8-F3B1-D4B330FB9187}"/>
              </a:ext>
            </a:extLst>
          </xdr:cNvPr>
          <xdr:cNvSpPr txBox="1"/>
        </xdr:nvSpPr>
        <xdr:spPr>
          <a:xfrm>
            <a:off x="8061960" y="2933700"/>
            <a:ext cx="1122732" cy="5105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572FD90-0C0D-49A8-9B72-0CBB21B3BA82}" type="TxLink">
              <a:rPr lang="en-US" sz="1800" b="1" i="0" u="none" strike="noStrike">
                <a:gradFill>
                  <a:gsLst>
                    <a:gs pos="43000">
                      <a:srgbClr val="8701D9"/>
                    </a:gs>
                    <a:gs pos="100000">
                      <a:srgbClr val="AD27FE"/>
                    </a:gs>
                  </a:gsLst>
                  <a:path path="circle">
                    <a:fillToRect t="100000" r="100000"/>
                  </a:path>
                </a:gradFill>
                <a:latin typeface="Aptos Narrow"/>
                <a:ea typeface="+mn-ea"/>
                <a:cs typeface="+mn-cs"/>
              </a:rPr>
              <a:pPr marL="0" indent="0" algn="r"/>
              <a:t> $19,614 </a:t>
            </a:fld>
            <a:endParaRPr lang="ru-RU" sz="1800" b="1" i="0" u="none" strike="noStrike">
              <a:gradFill>
                <a:gsLst>
                  <a:gs pos="43000">
                    <a:srgbClr val="8701D9"/>
                  </a:gs>
                  <a:gs pos="100000">
                    <a:srgbClr val="AD27FE"/>
                  </a:gs>
                </a:gsLst>
                <a:path path="circle">
                  <a:fillToRect t="100000" r="100000"/>
                </a:path>
              </a:gradFill>
              <a:latin typeface="Aptos Narrow"/>
              <a:ea typeface="+mn-ea"/>
              <a:cs typeface="+mn-cs"/>
            </a:endParaRPr>
          </a:p>
        </xdr:txBody>
      </xdr:sp>
      <xdr:sp macro="" textlink="Processing!B24">
        <xdr:nvSpPr>
          <xdr:cNvPr id="45" name="TextBox 44">
            <a:extLst>
              <a:ext uri="{FF2B5EF4-FFF2-40B4-BE49-F238E27FC236}">
                <a16:creationId xmlns:a16="http://schemas.microsoft.com/office/drawing/2014/main" id="{0B3214CD-FDDF-4F18-8559-46B81CD48428}"/>
              </a:ext>
            </a:extLst>
          </xdr:cNvPr>
          <xdr:cNvSpPr txBox="1"/>
        </xdr:nvSpPr>
        <xdr:spPr>
          <a:xfrm>
            <a:off x="9540240" y="1630680"/>
            <a:ext cx="596952" cy="5105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791F655-A503-4CF2-82D1-0E5DD3D2B98D}" type="TxLink">
              <a:rPr lang="en-US" sz="1800" b="1" i="0" u="none" strike="noStrike">
                <a:gradFill>
                  <a:gsLst>
                    <a:gs pos="0">
                      <a:srgbClr val="8D76FC"/>
                    </a:gs>
                    <a:gs pos="100000">
                      <a:srgbClr val="3647E3"/>
                    </a:gs>
                  </a:gsLst>
                  <a:lin ang="5400000" scaled="1"/>
                </a:gradFill>
                <a:latin typeface="Aptos Narrow"/>
                <a:ea typeface="+mn-ea"/>
                <a:cs typeface="+mn-cs"/>
              </a:rPr>
              <a:pPr marL="0" indent="0" algn="r"/>
              <a:t>57%</a:t>
            </a:fld>
            <a:endParaRPr lang="ru-RU" sz="1800" b="1" i="0" u="none" strike="noStrike">
              <a:gradFill>
                <a:gsLst>
                  <a:gs pos="0">
                    <a:srgbClr val="8D76FC"/>
                  </a:gs>
                  <a:gs pos="100000">
                    <a:srgbClr val="3647E3"/>
                  </a:gs>
                </a:gsLst>
                <a:lin ang="5400000" scaled="1"/>
              </a:gradFill>
              <a:latin typeface="Aptos Narrow"/>
              <a:ea typeface="+mn-ea"/>
              <a:cs typeface="+mn-cs"/>
            </a:endParaRPr>
          </a:p>
        </xdr:txBody>
      </xdr:sp>
      <xdr:sp macro="" textlink="Processing!B25">
        <xdr:nvSpPr>
          <xdr:cNvPr id="48" name="TextBox 47">
            <a:extLst>
              <a:ext uri="{FF2B5EF4-FFF2-40B4-BE49-F238E27FC236}">
                <a16:creationId xmlns:a16="http://schemas.microsoft.com/office/drawing/2014/main" id="{6BBA847F-259A-D601-76A2-FD578BFDB630}"/>
              </a:ext>
            </a:extLst>
          </xdr:cNvPr>
          <xdr:cNvSpPr txBox="1"/>
        </xdr:nvSpPr>
        <xdr:spPr>
          <a:xfrm>
            <a:off x="9502140" y="2933700"/>
            <a:ext cx="635052" cy="5105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8704634-FFE3-4D26-871E-328314B495CA}" type="TxLink">
              <a:rPr lang="en-US" sz="1800" b="1" i="0" u="none" strike="noStrike">
                <a:gradFill>
                  <a:gsLst>
                    <a:gs pos="43000">
                      <a:srgbClr val="8701D9"/>
                    </a:gs>
                    <a:gs pos="100000">
                      <a:srgbClr val="AD27FE"/>
                    </a:gs>
                  </a:gsLst>
                  <a:path path="circle">
                    <a:fillToRect t="100000" r="100000"/>
                  </a:path>
                </a:gradFill>
                <a:latin typeface="Aptos Narrow"/>
                <a:ea typeface="+mn-ea"/>
                <a:cs typeface="+mn-cs"/>
              </a:rPr>
              <a:pPr marL="0" indent="0" algn="r"/>
              <a:t>43%</a:t>
            </a:fld>
            <a:endParaRPr lang="ru-RU" sz="1800" b="1" i="0" u="none" strike="noStrike">
              <a:gradFill>
                <a:gsLst>
                  <a:gs pos="43000">
                    <a:srgbClr val="8701D9"/>
                  </a:gs>
                  <a:gs pos="100000">
                    <a:srgbClr val="AD27FE"/>
                  </a:gs>
                </a:gsLst>
                <a:path path="circle">
                  <a:fillToRect t="100000" r="100000"/>
                </a:path>
              </a:gradFill>
              <a:latin typeface="Aptos Narrow"/>
              <a:ea typeface="+mn-ea"/>
              <a:cs typeface="+mn-cs"/>
            </a:endParaRPr>
          </a:p>
        </xdr:txBody>
      </xdr:sp>
    </xdr:grpSp>
    <xdr:clientData/>
  </xdr:twoCellAnchor>
  <xdr:twoCellAnchor>
    <xdr:from>
      <xdr:col>6</xdr:col>
      <xdr:colOff>379545</xdr:colOff>
      <xdr:row>18</xdr:row>
      <xdr:rowOff>131948</xdr:rowOff>
    </xdr:from>
    <xdr:to>
      <xdr:col>8</xdr:col>
      <xdr:colOff>397695</xdr:colOff>
      <xdr:row>21</xdr:row>
      <xdr:rowOff>12832</xdr:rowOff>
    </xdr:to>
    <xdr:sp macro="" textlink="Processing!B26">
      <xdr:nvSpPr>
        <xdr:cNvPr id="7" name="TextBox 6">
          <a:extLst>
            <a:ext uri="{FF2B5EF4-FFF2-40B4-BE49-F238E27FC236}">
              <a16:creationId xmlns:a16="http://schemas.microsoft.com/office/drawing/2014/main" id="{C71ECAC3-F42F-B7F8-6453-B1D7B8BC55B2}"/>
            </a:ext>
          </a:extLst>
        </xdr:cNvPr>
        <xdr:cNvSpPr txBox="1"/>
      </xdr:nvSpPr>
      <xdr:spPr>
        <a:xfrm>
          <a:off x="4037145" y="3423788"/>
          <a:ext cx="1237350" cy="429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8E3890-8E6D-43E0-9547-30374C5FF51F}" type="TxLink">
            <a:rPr lang="en-US" sz="2800" b="0" i="0" u="none" strike="noStrike">
              <a:solidFill>
                <a:schemeClr val="tx2">
                  <a:lumMod val="25000"/>
                  <a:lumOff val="75000"/>
                </a:schemeClr>
              </a:solidFill>
              <a:latin typeface="Aptos Narrow"/>
            </a:rPr>
            <a:pPr algn="ctr"/>
            <a:t>30%</a:t>
          </a:fld>
          <a:endParaRPr lang="ru-RU" sz="2800">
            <a:solidFill>
              <a:schemeClr val="tx2">
                <a:lumMod val="25000"/>
                <a:lumOff val="75000"/>
              </a:schemeClr>
            </a:solidFill>
          </a:endParaRPr>
        </a:p>
      </xdr:txBody>
    </xdr:sp>
    <xdr:clientData/>
  </xdr:twoCellAnchor>
  <xdr:twoCellAnchor>
    <xdr:from>
      <xdr:col>10</xdr:col>
      <xdr:colOff>457200</xdr:colOff>
      <xdr:row>23</xdr:row>
      <xdr:rowOff>152400</xdr:rowOff>
    </xdr:from>
    <xdr:to>
      <xdr:col>17</xdr:col>
      <xdr:colOff>327660</xdr:colOff>
      <xdr:row>36</xdr:row>
      <xdr:rowOff>76200</xdr:rowOff>
    </xdr:to>
    <xdr:graphicFrame macro="">
      <xdr:nvGraphicFramePr>
        <xdr:cNvPr id="51" name="Chart 50">
          <a:extLst>
            <a:ext uri="{FF2B5EF4-FFF2-40B4-BE49-F238E27FC236}">
              <a16:creationId xmlns:a16="http://schemas.microsoft.com/office/drawing/2014/main" id="{9C4727D1-66AA-404E-8E3A-CFE27E9FA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289327</xdr:colOff>
      <xdr:row>30</xdr:row>
      <xdr:rowOff>160021</xdr:rowOff>
    </xdr:from>
    <xdr:to>
      <xdr:col>9</xdr:col>
      <xdr:colOff>449347</xdr:colOff>
      <xdr:row>36</xdr:row>
      <xdr:rowOff>114301</xdr:rowOff>
    </xdr:to>
    <mc:AlternateContent xmlns:mc="http://schemas.openxmlformats.org/markup-compatibility/2006" xmlns:a14="http://schemas.microsoft.com/office/drawing/2010/main">
      <mc:Choice Requires="a14">
        <xdr:graphicFrame macro="">
          <xdr:nvGraphicFramePr>
            <xdr:cNvPr id="56" name="Budget Plan">
              <a:extLst>
                <a:ext uri="{FF2B5EF4-FFF2-40B4-BE49-F238E27FC236}">
                  <a16:creationId xmlns:a16="http://schemas.microsoft.com/office/drawing/2014/main" id="{AE9F417F-0219-4B31-A673-700F72C2AB94}"/>
                </a:ext>
              </a:extLst>
            </xdr:cNvPr>
            <xdr:cNvGraphicFramePr/>
          </xdr:nvGraphicFramePr>
          <xdr:xfrm>
            <a:off x="0" y="0"/>
            <a:ext cx="0" cy="0"/>
          </xdr:xfrm>
          <a:graphic>
            <a:graphicData uri="http://schemas.microsoft.com/office/drawing/2010/slicer">
              <sle:slicer xmlns:sle="http://schemas.microsoft.com/office/drawing/2010/slicer" name="Budget Plan"/>
            </a:graphicData>
          </a:graphic>
        </xdr:graphicFrame>
      </mc:Choice>
      <mc:Fallback xmlns="">
        <xdr:sp macro="" textlink="">
          <xdr:nvSpPr>
            <xdr:cNvPr id="0" name=""/>
            <xdr:cNvSpPr>
              <a:spLocks noTextEdit="1"/>
            </xdr:cNvSpPr>
          </xdr:nvSpPr>
          <xdr:spPr>
            <a:xfrm>
              <a:off x="3337327" y="5646421"/>
              <a:ext cx="2598420" cy="10515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297180</xdr:colOff>
      <xdr:row>8</xdr:row>
      <xdr:rowOff>121920</xdr:rowOff>
    </xdr:from>
    <xdr:to>
      <xdr:col>6</xdr:col>
      <xdr:colOff>100584</xdr:colOff>
      <xdr:row>10</xdr:row>
      <xdr:rowOff>14326</xdr:rowOff>
    </xdr:to>
    <xdr:sp macro="" textlink="Processing!M8">
      <xdr:nvSpPr>
        <xdr:cNvPr id="57" name="TextBox 56">
          <a:extLst>
            <a:ext uri="{FF2B5EF4-FFF2-40B4-BE49-F238E27FC236}">
              <a16:creationId xmlns:a16="http://schemas.microsoft.com/office/drawing/2014/main" id="{EBBD76F9-2E01-4013-B85E-C47CD0F26CBF}"/>
            </a:ext>
          </a:extLst>
        </xdr:cNvPr>
        <xdr:cNvSpPr txBox="1"/>
      </xdr:nvSpPr>
      <xdr:spPr>
        <a:xfrm>
          <a:off x="2735580" y="158496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4AE7E0F-6CB2-4063-94A4-A45F4E960C1B}" type="TxLink">
            <a:rPr lang="en-US" sz="1400" b="0" i="0" u="none" strike="noStrike">
              <a:solidFill>
                <a:schemeClr val="tx2">
                  <a:lumMod val="25000"/>
                  <a:lumOff val="75000"/>
                </a:schemeClr>
              </a:solidFill>
              <a:latin typeface="Aptos Narrow"/>
              <a:ea typeface="+mn-ea"/>
              <a:cs typeface="+mn-cs"/>
            </a:rPr>
            <a:pPr marL="0" indent="0" algn="l"/>
            <a:t>Budgeting</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5</xdr:col>
      <xdr:colOff>15240</xdr:colOff>
      <xdr:row>31</xdr:row>
      <xdr:rowOff>68580</xdr:rowOff>
    </xdr:from>
    <xdr:to>
      <xdr:col>5</xdr:col>
      <xdr:colOff>198120</xdr:colOff>
      <xdr:row>32</xdr:row>
      <xdr:rowOff>68580</xdr:rowOff>
    </xdr:to>
    <xdr:sp macro="" textlink="">
      <xdr:nvSpPr>
        <xdr:cNvPr id="58" name="Oval 57">
          <a:extLst>
            <a:ext uri="{FF2B5EF4-FFF2-40B4-BE49-F238E27FC236}">
              <a16:creationId xmlns:a16="http://schemas.microsoft.com/office/drawing/2014/main" id="{A2A00D1B-60B4-7D94-9A96-5DC1587E640B}"/>
            </a:ext>
          </a:extLst>
        </xdr:cNvPr>
        <xdr:cNvSpPr/>
      </xdr:nvSpPr>
      <xdr:spPr>
        <a:xfrm>
          <a:off x="3063240" y="5737860"/>
          <a:ext cx="182880" cy="182880"/>
        </a:xfrm>
        <a:prstGeom prst="ellipse">
          <a:avLst/>
        </a:prstGeom>
        <a:solidFill>
          <a:srgbClr val="AD27FE">
            <a:alpha val="42000"/>
          </a:srgbClr>
        </a:solidFill>
        <a:ln>
          <a:solidFill>
            <a:srgbClr val="AD27F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15240</xdr:colOff>
      <xdr:row>33</xdr:row>
      <xdr:rowOff>0</xdr:rowOff>
    </xdr:from>
    <xdr:to>
      <xdr:col>5</xdr:col>
      <xdr:colOff>198120</xdr:colOff>
      <xdr:row>34</xdr:row>
      <xdr:rowOff>0</xdr:rowOff>
    </xdr:to>
    <xdr:sp macro="" textlink="">
      <xdr:nvSpPr>
        <xdr:cNvPr id="59" name="Oval 58">
          <a:extLst>
            <a:ext uri="{FF2B5EF4-FFF2-40B4-BE49-F238E27FC236}">
              <a16:creationId xmlns:a16="http://schemas.microsoft.com/office/drawing/2014/main" id="{00F192E5-A983-44B3-7335-7FED15702F61}"/>
            </a:ext>
          </a:extLst>
        </xdr:cNvPr>
        <xdr:cNvSpPr/>
      </xdr:nvSpPr>
      <xdr:spPr>
        <a:xfrm>
          <a:off x="3063240" y="6035040"/>
          <a:ext cx="182880" cy="182880"/>
        </a:xfrm>
        <a:prstGeom prst="ellipse">
          <a:avLst/>
        </a:prstGeom>
        <a:solidFill>
          <a:srgbClr val="476BEE">
            <a:alpha val="42000"/>
          </a:srgbClr>
        </a:solidFill>
        <a:ln>
          <a:solidFill>
            <a:srgbClr val="476B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15240</xdr:colOff>
      <xdr:row>34</xdr:row>
      <xdr:rowOff>114300</xdr:rowOff>
    </xdr:from>
    <xdr:to>
      <xdr:col>5</xdr:col>
      <xdr:colOff>198120</xdr:colOff>
      <xdr:row>35</xdr:row>
      <xdr:rowOff>114300</xdr:rowOff>
    </xdr:to>
    <xdr:sp macro="" textlink="">
      <xdr:nvSpPr>
        <xdr:cNvPr id="60" name="Oval 59">
          <a:extLst>
            <a:ext uri="{FF2B5EF4-FFF2-40B4-BE49-F238E27FC236}">
              <a16:creationId xmlns:a16="http://schemas.microsoft.com/office/drawing/2014/main" id="{A6544395-A39C-E08A-48B6-F2B18CC4B6B6}"/>
            </a:ext>
          </a:extLst>
        </xdr:cNvPr>
        <xdr:cNvSpPr/>
      </xdr:nvSpPr>
      <xdr:spPr>
        <a:xfrm>
          <a:off x="3063240" y="6332220"/>
          <a:ext cx="182880" cy="182880"/>
        </a:xfrm>
        <a:prstGeom prst="ellipse">
          <a:avLst/>
        </a:prstGeom>
        <a:solidFill>
          <a:srgbClr val="7073DE">
            <a:alpha val="42000"/>
          </a:srgbClr>
        </a:solidFill>
        <a:ln>
          <a:solidFill>
            <a:srgbClr val="7073D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541020</xdr:colOff>
      <xdr:row>31</xdr:row>
      <xdr:rowOff>68580</xdr:rowOff>
    </xdr:from>
    <xdr:to>
      <xdr:col>10</xdr:col>
      <xdr:colOff>114300</xdr:colOff>
      <xdr:row>32</xdr:row>
      <xdr:rowOff>68580</xdr:rowOff>
    </xdr:to>
    <xdr:sp macro="" textlink="">
      <xdr:nvSpPr>
        <xdr:cNvPr id="61" name="Oval 60">
          <a:extLst>
            <a:ext uri="{FF2B5EF4-FFF2-40B4-BE49-F238E27FC236}">
              <a16:creationId xmlns:a16="http://schemas.microsoft.com/office/drawing/2014/main" id="{53C8CEA1-5F7A-10FC-FED0-477C0EAA5D8C}"/>
            </a:ext>
          </a:extLst>
        </xdr:cNvPr>
        <xdr:cNvSpPr/>
      </xdr:nvSpPr>
      <xdr:spPr>
        <a:xfrm>
          <a:off x="6027420" y="5737860"/>
          <a:ext cx="182880" cy="182880"/>
        </a:xfrm>
        <a:prstGeom prst="ellipse">
          <a:avLst/>
        </a:prstGeom>
        <a:solidFill>
          <a:srgbClr val="9B74FE">
            <a:alpha val="42000"/>
          </a:srgbClr>
        </a:solidFill>
        <a:ln>
          <a:solidFill>
            <a:srgbClr val="9B74F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541020</xdr:colOff>
      <xdr:row>33</xdr:row>
      <xdr:rowOff>0</xdr:rowOff>
    </xdr:from>
    <xdr:to>
      <xdr:col>10</xdr:col>
      <xdr:colOff>114300</xdr:colOff>
      <xdr:row>34</xdr:row>
      <xdr:rowOff>0</xdr:rowOff>
    </xdr:to>
    <xdr:sp macro="" textlink="">
      <xdr:nvSpPr>
        <xdr:cNvPr id="62" name="Oval 61">
          <a:extLst>
            <a:ext uri="{FF2B5EF4-FFF2-40B4-BE49-F238E27FC236}">
              <a16:creationId xmlns:a16="http://schemas.microsoft.com/office/drawing/2014/main" id="{03D19E39-F872-5A42-F6F2-BFEE7A450028}"/>
            </a:ext>
          </a:extLst>
        </xdr:cNvPr>
        <xdr:cNvSpPr/>
      </xdr:nvSpPr>
      <xdr:spPr>
        <a:xfrm>
          <a:off x="6027420" y="6035040"/>
          <a:ext cx="182880" cy="182880"/>
        </a:xfrm>
        <a:prstGeom prst="ellipse">
          <a:avLst/>
        </a:prstGeom>
        <a:solidFill>
          <a:srgbClr val="00B7D2">
            <a:alpha val="42000"/>
          </a:srgbClr>
        </a:solidFill>
        <a:ln>
          <a:solidFill>
            <a:srgbClr val="00B7D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541020</xdr:colOff>
      <xdr:row>34</xdr:row>
      <xdr:rowOff>114300</xdr:rowOff>
    </xdr:from>
    <xdr:to>
      <xdr:col>10</xdr:col>
      <xdr:colOff>114300</xdr:colOff>
      <xdr:row>35</xdr:row>
      <xdr:rowOff>114300</xdr:rowOff>
    </xdr:to>
    <xdr:sp macro="" textlink="">
      <xdr:nvSpPr>
        <xdr:cNvPr id="63" name="Oval 62">
          <a:extLst>
            <a:ext uri="{FF2B5EF4-FFF2-40B4-BE49-F238E27FC236}">
              <a16:creationId xmlns:a16="http://schemas.microsoft.com/office/drawing/2014/main" id="{6D261296-3E2E-394C-558E-A69853F1AEE3}"/>
            </a:ext>
          </a:extLst>
        </xdr:cNvPr>
        <xdr:cNvSpPr/>
      </xdr:nvSpPr>
      <xdr:spPr>
        <a:xfrm>
          <a:off x="6027420" y="6332220"/>
          <a:ext cx="182880" cy="182880"/>
        </a:xfrm>
        <a:prstGeom prst="ellipse">
          <a:avLst/>
        </a:prstGeom>
        <a:solidFill>
          <a:srgbClr val="34349E">
            <a:alpha val="42000"/>
          </a:srgbClr>
        </a:solidFill>
        <a:ln>
          <a:solidFill>
            <a:srgbClr val="34349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61570</xdr:colOff>
      <xdr:row>21</xdr:row>
      <xdr:rowOff>122671</xdr:rowOff>
    </xdr:from>
    <xdr:to>
      <xdr:col>22</xdr:col>
      <xdr:colOff>183490</xdr:colOff>
      <xdr:row>37</xdr:row>
      <xdr:rowOff>76951</xdr:rowOff>
    </xdr:to>
    <xdr:grpSp>
      <xdr:nvGrpSpPr>
        <xdr:cNvPr id="90" name="Group 89">
          <a:extLst>
            <a:ext uri="{FF2B5EF4-FFF2-40B4-BE49-F238E27FC236}">
              <a16:creationId xmlns:a16="http://schemas.microsoft.com/office/drawing/2014/main" id="{109E9774-419A-31D4-4E6D-3FC95520E4EA}"/>
            </a:ext>
          </a:extLst>
        </xdr:cNvPr>
        <xdr:cNvGrpSpPr/>
      </xdr:nvGrpSpPr>
      <xdr:grpSpPr>
        <a:xfrm>
          <a:off x="11110570" y="4123171"/>
          <a:ext cx="2577253" cy="3002280"/>
          <a:chOff x="4267200" y="9326880"/>
          <a:chExt cx="2560320" cy="2880360"/>
        </a:xfrm>
      </xdr:grpSpPr>
      <xdr:sp macro="" textlink="">
        <xdr:nvSpPr>
          <xdr:cNvPr id="64" name="Rectangle: Rounded Corners 63">
            <a:extLst>
              <a:ext uri="{FF2B5EF4-FFF2-40B4-BE49-F238E27FC236}">
                <a16:creationId xmlns:a16="http://schemas.microsoft.com/office/drawing/2014/main" id="{5FE45EC6-779A-4436-ABAC-D28F9E4F9AAA}"/>
              </a:ext>
            </a:extLst>
          </xdr:cNvPr>
          <xdr:cNvSpPr/>
        </xdr:nvSpPr>
        <xdr:spPr>
          <a:xfrm>
            <a:off x="4267200" y="9326880"/>
            <a:ext cx="2560320" cy="2880360"/>
          </a:xfrm>
          <a:prstGeom prst="roundRect">
            <a:avLst>
              <a:gd name="adj" fmla="val 7394"/>
            </a:avLst>
          </a:prstGeom>
          <a:gradFill>
            <a:gsLst>
              <a:gs pos="0">
                <a:srgbClr val="2E317C"/>
              </a:gs>
              <a:gs pos="75000">
                <a:srgbClr val="10123A"/>
              </a:gs>
            </a:gsLst>
            <a:lin ang="63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65" name="Oval 64">
            <a:extLst>
              <a:ext uri="{FF2B5EF4-FFF2-40B4-BE49-F238E27FC236}">
                <a16:creationId xmlns:a16="http://schemas.microsoft.com/office/drawing/2014/main" id="{E111BCC6-C080-4A22-9CD5-02D846F2E0EF}"/>
              </a:ext>
            </a:extLst>
          </xdr:cNvPr>
          <xdr:cNvSpPr/>
        </xdr:nvSpPr>
        <xdr:spPr>
          <a:xfrm>
            <a:off x="4449470" y="9943860"/>
            <a:ext cx="340345" cy="340345"/>
          </a:xfrm>
          <a:prstGeom prst="ellipse">
            <a:avLst/>
          </a:prstGeom>
          <a:gradFill>
            <a:gsLst>
              <a:gs pos="0">
                <a:srgbClr val="0070B1"/>
              </a:gs>
              <a:gs pos="100000">
                <a:srgbClr val="00B7D2"/>
              </a:gs>
            </a:gsLst>
            <a:lin ang="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6" name="Oval 65">
            <a:extLst>
              <a:ext uri="{FF2B5EF4-FFF2-40B4-BE49-F238E27FC236}">
                <a16:creationId xmlns:a16="http://schemas.microsoft.com/office/drawing/2014/main" id="{592AD31B-B4BB-459D-977E-AE0EFA487FE3}"/>
              </a:ext>
            </a:extLst>
          </xdr:cNvPr>
          <xdr:cNvSpPr/>
        </xdr:nvSpPr>
        <xdr:spPr>
          <a:xfrm>
            <a:off x="4449470" y="10393951"/>
            <a:ext cx="340345" cy="340345"/>
          </a:xfrm>
          <a:prstGeom prst="ellipse">
            <a:avLst/>
          </a:prstGeom>
          <a:gradFill>
            <a:gsLst>
              <a:gs pos="0">
                <a:srgbClr val="8701D9"/>
              </a:gs>
              <a:gs pos="100000">
                <a:srgbClr val="AD27FE"/>
              </a:gs>
            </a:gsLst>
            <a:path path="circle">
              <a:fillToRect t="100000" r="100000"/>
            </a:path>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7" name="Oval 66">
            <a:extLst>
              <a:ext uri="{FF2B5EF4-FFF2-40B4-BE49-F238E27FC236}">
                <a16:creationId xmlns:a16="http://schemas.microsoft.com/office/drawing/2014/main" id="{F36CBAC1-AEF4-45E4-AC80-FC4B29008B23}"/>
              </a:ext>
            </a:extLst>
          </xdr:cNvPr>
          <xdr:cNvSpPr/>
        </xdr:nvSpPr>
        <xdr:spPr>
          <a:xfrm>
            <a:off x="4449470" y="10844042"/>
            <a:ext cx="340345" cy="340345"/>
          </a:xfrm>
          <a:prstGeom prst="ellipse">
            <a:avLst/>
          </a:prstGeom>
          <a:gradFill>
            <a:gsLst>
              <a:gs pos="0">
                <a:srgbClr val="476BEE"/>
              </a:gs>
              <a:gs pos="100000">
                <a:srgbClr val="3A5CE2"/>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8" name="Oval 67">
            <a:extLst>
              <a:ext uri="{FF2B5EF4-FFF2-40B4-BE49-F238E27FC236}">
                <a16:creationId xmlns:a16="http://schemas.microsoft.com/office/drawing/2014/main" id="{FFF56AE7-57E9-4FFF-8C2E-7CE2454E3B13}"/>
              </a:ext>
            </a:extLst>
          </xdr:cNvPr>
          <xdr:cNvSpPr/>
        </xdr:nvSpPr>
        <xdr:spPr>
          <a:xfrm>
            <a:off x="4449470" y="11294133"/>
            <a:ext cx="340345" cy="340345"/>
          </a:xfrm>
          <a:prstGeom prst="ellipse">
            <a:avLst/>
          </a:prstGeom>
          <a:gradFill>
            <a:gsLst>
              <a:gs pos="0">
                <a:srgbClr val="8D76FC"/>
              </a:gs>
              <a:gs pos="100000">
                <a:srgbClr val="3647E3"/>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9" name="Oval 68">
            <a:extLst>
              <a:ext uri="{FF2B5EF4-FFF2-40B4-BE49-F238E27FC236}">
                <a16:creationId xmlns:a16="http://schemas.microsoft.com/office/drawing/2014/main" id="{388DAB60-A569-43C6-A7C3-AFB64BEC6A5C}"/>
              </a:ext>
            </a:extLst>
          </xdr:cNvPr>
          <xdr:cNvSpPr/>
        </xdr:nvSpPr>
        <xdr:spPr>
          <a:xfrm>
            <a:off x="4449470" y="11744224"/>
            <a:ext cx="340345" cy="340345"/>
          </a:xfrm>
          <a:prstGeom prst="ellipse">
            <a:avLst/>
          </a:prstGeom>
          <a:gradFill>
            <a:gsLst>
              <a:gs pos="0">
                <a:srgbClr val="34349E"/>
              </a:gs>
              <a:gs pos="100000">
                <a:srgbClr val="212469"/>
              </a:gs>
            </a:gsLst>
            <a:lin ang="5400000" scaled="1"/>
          </a:gradFill>
          <a:ln w="9525">
            <a:solidFill>
              <a:srgbClr val="595EFA"/>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0" name="Oval 69">
            <a:extLst>
              <a:ext uri="{FF2B5EF4-FFF2-40B4-BE49-F238E27FC236}">
                <a16:creationId xmlns:a16="http://schemas.microsoft.com/office/drawing/2014/main" id="{D12ABE63-06FC-4118-908D-73F40A932A7D}"/>
              </a:ext>
            </a:extLst>
          </xdr:cNvPr>
          <xdr:cNvSpPr/>
        </xdr:nvSpPr>
        <xdr:spPr>
          <a:xfrm>
            <a:off x="4449470" y="9493769"/>
            <a:ext cx="340345" cy="340345"/>
          </a:xfrm>
          <a:prstGeom prst="ellipse">
            <a:avLst/>
          </a:prstGeom>
          <a:gradFill>
            <a:gsLst>
              <a:gs pos="0">
                <a:srgbClr val="FF00FF"/>
              </a:gs>
              <a:gs pos="89000">
                <a:srgbClr val="9933FF"/>
              </a:gs>
            </a:gsLst>
            <a:lin ang="540000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1" name="Freeform: Shape 70">
            <a:extLst>
              <a:ext uri="{FF2B5EF4-FFF2-40B4-BE49-F238E27FC236}">
                <a16:creationId xmlns:a16="http://schemas.microsoft.com/office/drawing/2014/main" id="{D52EC897-ECDE-475A-9DCB-EF0D1ED5FD7E}"/>
              </a:ext>
            </a:extLst>
          </xdr:cNvPr>
          <xdr:cNvSpPr/>
        </xdr:nvSpPr>
        <xdr:spPr>
          <a:xfrm>
            <a:off x="4532971" y="10038174"/>
            <a:ext cx="170173" cy="170172"/>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72" name="Freeform: Shape 71">
            <a:extLst>
              <a:ext uri="{FF2B5EF4-FFF2-40B4-BE49-F238E27FC236}">
                <a16:creationId xmlns:a16="http://schemas.microsoft.com/office/drawing/2014/main" id="{756ECDED-239A-490F-93C4-F00B4FDDB986}"/>
              </a:ext>
            </a:extLst>
          </xdr:cNvPr>
          <xdr:cNvSpPr/>
        </xdr:nvSpPr>
        <xdr:spPr>
          <a:xfrm>
            <a:off x="4541442" y="9554810"/>
            <a:ext cx="168471" cy="204207"/>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73" name="Freeform: Shape 72">
            <a:extLst>
              <a:ext uri="{FF2B5EF4-FFF2-40B4-BE49-F238E27FC236}">
                <a16:creationId xmlns:a16="http://schemas.microsoft.com/office/drawing/2014/main" id="{C23FF631-671E-47D6-B614-D8A21B2DB737}"/>
              </a:ext>
            </a:extLst>
          </xdr:cNvPr>
          <xdr:cNvSpPr/>
        </xdr:nvSpPr>
        <xdr:spPr>
          <a:xfrm>
            <a:off x="4540591" y="10472263"/>
            <a:ext cx="170173" cy="170172"/>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74" name="Freeform: Shape 73">
            <a:extLst>
              <a:ext uri="{FF2B5EF4-FFF2-40B4-BE49-F238E27FC236}">
                <a16:creationId xmlns:a16="http://schemas.microsoft.com/office/drawing/2014/main" id="{5F6397A6-85A7-4CCA-A115-0AC835F397EB}"/>
              </a:ext>
            </a:extLst>
          </xdr:cNvPr>
          <xdr:cNvSpPr/>
        </xdr:nvSpPr>
        <xdr:spPr>
          <a:xfrm>
            <a:off x="4519782" y="10929212"/>
            <a:ext cx="196549" cy="197992"/>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75" name="Freeform: Shape 74">
            <a:extLst>
              <a:ext uri="{FF2B5EF4-FFF2-40B4-BE49-F238E27FC236}">
                <a16:creationId xmlns:a16="http://schemas.microsoft.com/office/drawing/2014/main" id="{9F1A56BF-CAC4-4C55-AF1D-F20EBAD4875D}"/>
              </a:ext>
            </a:extLst>
          </xdr:cNvPr>
          <xdr:cNvSpPr/>
        </xdr:nvSpPr>
        <xdr:spPr>
          <a:xfrm>
            <a:off x="4533822" y="11368261"/>
            <a:ext cx="168471" cy="204207"/>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6" name="Freeform: Shape 75">
            <a:extLst>
              <a:ext uri="{FF2B5EF4-FFF2-40B4-BE49-F238E27FC236}">
                <a16:creationId xmlns:a16="http://schemas.microsoft.com/office/drawing/2014/main" id="{C179CFD9-906B-4C89-93AF-D5C0936D6A4A}"/>
              </a:ext>
            </a:extLst>
          </xdr:cNvPr>
          <xdr:cNvSpPr/>
        </xdr:nvSpPr>
        <xdr:spPr>
          <a:xfrm>
            <a:off x="4527402" y="11821145"/>
            <a:ext cx="196549" cy="193603"/>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8">
        <xdr:nvSpPr>
          <xdr:cNvPr id="78" name="TextBox 77">
            <a:extLst>
              <a:ext uri="{FF2B5EF4-FFF2-40B4-BE49-F238E27FC236}">
                <a16:creationId xmlns:a16="http://schemas.microsoft.com/office/drawing/2014/main" id="{966613E1-405A-401D-8E8E-73D4E2C4368F}"/>
              </a:ext>
            </a:extLst>
          </xdr:cNvPr>
          <xdr:cNvSpPr txBox="1"/>
        </xdr:nvSpPr>
        <xdr:spPr>
          <a:xfrm>
            <a:off x="4845710" y="953186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4AE7E0F-6CB2-4063-94A4-A45F4E960C1B}" type="TxLink">
              <a:rPr lang="en-US" sz="1400" b="0" i="0" u="none" strike="noStrike">
                <a:solidFill>
                  <a:schemeClr val="tx2">
                    <a:lumMod val="25000"/>
                    <a:lumOff val="75000"/>
                  </a:schemeClr>
                </a:solidFill>
                <a:latin typeface="Aptos Narrow"/>
                <a:ea typeface="+mn-ea"/>
                <a:cs typeface="+mn-cs"/>
              </a:rPr>
              <a:pPr marL="0" indent="0" algn="l"/>
              <a:t>Budgeting</a:t>
            </a:fld>
            <a:endParaRPr lang="ru-RU" sz="1400" b="0" i="0" u="none" strike="noStrike">
              <a:solidFill>
                <a:schemeClr val="tx2">
                  <a:lumMod val="25000"/>
                  <a:lumOff val="75000"/>
                </a:schemeClr>
              </a:solidFill>
              <a:latin typeface="Aptos Narrow"/>
              <a:ea typeface="+mn-ea"/>
              <a:cs typeface="+mn-cs"/>
            </a:endParaRPr>
          </a:p>
        </xdr:txBody>
      </xdr:sp>
      <xdr:sp macro="" textlink="Processing!M9">
        <xdr:nvSpPr>
          <xdr:cNvPr id="79" name="TextBox 78">
            <a:extLst>
              <a:ext uri="{FF2B5EF4-FFF2-40B4-BE49-F238E27FC236}">
                <a16:creationId xmlns:a16="http://schemas.microsoft.com/office/drawing/2014/main" id="{064D0BEA-8B28-4972-910B-217EA3A6ED62}"/>
              </a:ext>
            </a:extLst>
          </xdr:cNvPr>
          <xdr:cNvSpPr txBox="1"/>
        </xdr:nvSpPr>
        <xdr:spPr>
          <a:xfrm>
            <a:off x="4845710" y="998140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803B8AA-B328-40E4-827C-FF192201FEEE}" type="TxLink">
              <a:rPr lang="en-US" sz="1400" b="0" i="0" u="none" strike="noStrike">
                <a:solidFill>
                  <a:schemeClr val="tx2">
                    <a:lumMod val="25000"/>
                    <a:lumOff val="75000"/>
                  </a:schemeClr>
                </a:solidFill>
                <a:latin typeface="Aptos Narrow"/>
                <a:ea typeface="+mn-ea"/>
                <a:cs typeface="+mn-cs"/>
              </a:rPr>
              <a:pPr marL="0" indent="0" algn="l"/>
              <a:t>Income</a:t>
            </a:fld>
            <a:endParaRPr lang="ru-RU" sz="1400" b="0" i="0" u="none" strike="noStrike">
              <a:solidFill>
                <a:schemeClr val="tx2">
                  <a:lumMod val="25000"/>
                  <a:lumOff val="75000"/>
                </a:schemeClr>
              </a:solidFill>
              <a:latin typeface="Aptos Narrow"/>
              <a:ea typeface="+mn-ea"/>
              <a:cs typeface="+mn-cs"/>
            </a:endParaRPr>
          </a:p>
        </xdr:txBody>
      </xdr:sp>
      <xdr:sp macro="" textlink="Processing!M10">
        <xdr:nvSpPr>
          <xdr:cNvPr id="80" name="TextBox 79">
            <a:extLst>
              <a:ext uri="{FF2B5EF4-FFF2-40B4-BE49-F238E27FC236}">
                <a16:creationId xmlns:a16="http://schemas.microsoft.com/office/drawing/2014/main" id="{E9290E8C-9E26-4DB6-AB8B-52C455D46B69}"/>
              </a:ext>
            </a:extLst>
          </xdr:cNvPr>
          <xdr:cNvSpPr txBox="1"/>
        </xdr:nvSpPr>
        <xdr:spPr>
          <a:xfrm>
            <a:off x="4845710" y="1043094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E0979E7-208F-463C-B299-22E233A03455}" type="TxLink">
              <a:rPr lang="en-US" sz="1400" b="0" i="0" u="none" strike="noStrike">
                <a:solidFill>
                  <a:schemeClr val="tx2">
                    <a:lumMod val="25000"/>
                    <a:lumOff val="75000"/>
                  </a:schemeClr>
                </a:solidFill>
                <a:latin typeface="Aptos Narrow"/>
                <a:ea typeface="+mn-ea"/>
                <a:cs typeface="+mn-cs"/>
              </a:rPr>
              <a:pPr marL="0" indent="0" algn="l"/>
              <a:t>Expenses</a:t>
            </a:fld>
            <a:endParaRPr lang="ru-RU" sz="1400" b="0" i="0" u="none" strike="noStrike">
              <a:solidFill>
                <a:schemeClr val="tx2">
                  <a:lumMod val="25000"/>
                  <a:lumOff val="75000"/>
                </a:schemeClr>
              </a:solidFill>
              <a:latin typeface="Aptos Narrow"/>
              <a:ea typeface="+mn-ea"/>
              <a:cs typeface="+mn-cs"/>
            </a:endParaRPr>
          </a:p>
        </xdr:txBody>
      </xdr:sp>
      <xdr:sp macro="" textlink="Processing!M11">
        <xdr:nvSpPr>
          <xdr:cNvPr id="81" name="TextBox 80">
            <a:extLst>
              <a:ext uri="{FF2B5EF4-FFF2-40B4-BE49-F238E27FC236}">
                <a16:creationId xmlns:a16="http://schemas.microsoft.com/office/drawing/2014/main" id="{02E9C56C-97C5-4F4E-85D0-B2A61AE8D5CD}"/>
              </a:ext>
            </a:extLst>
          </xdr:cNvPr>
          <xdr:cNvSpPr txBox="1"/>
        </xdr:nvSpPr>
        <xdr:spPr>
          <a:xfrm>
            <a:off x="4845710" y="1088048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D46B0B9-C4FB-4C86-9041-33937A177C37}" type="TxLink">
              <a:rPr lang="en-US" sz="1400" b="0" i="0" u="none" strike="noStrike">
                <a:solidFill>
                  <a:schemeClr val="tx2">
                    <a:lumMod val="25000"/>
                    <a:lumOff val="75000"/>
                  </a:schemeClr>
                </a:solidFill>
                <a:latin typeface="Aptos Narrow"/>
                <a:ea typeface="+mn-ea"/>
                <a:cs typeface="+mn-cs"/>
              </a:rPr>
              <a:pPr marL="0" indent="0" algn="l"/>
              <a:t>Investments</a:t>
            </a:fld>
            <a:endParaRPr lang="ru-RU" sz="1400" b="0" i="0" u="none" strike="noStrike">
              <a:solidFill>
                <a:schemeClr val="tx2">
                  <a:lumMod val="25000"/>
                  <a:lumOff val="75000"/>
                </a:schemeClr>
              </a:solidFill>
              <a:latin typeface="Aptos Narrow"/>
              <a:ea typeface="+mn-ea"/>
              <a:cs typeface="+mn-cs"/>
            </a:endParaRPr>
          </a:p>
        </xdr:txBody>
      </xdr:sp>
      <xdr:sp macro="" textlink="Processing!M12">
        <xdr:nvSpPr>
          <xdr:cNvPr id="82" name="TextBox 81">
            <a:extLst>
              <a:ext uri="{FF2B5EF4-FFF2-40B4-BE49-F238E27FC236}">
                <a16:creationId xmlns:a16="http://schemas.microsoft.com/office/drawing/2014/main" id="{4418F23D-A3A6-4999-82EE-D1C79501E474}"/>
              </a:ext>
            </a:extLst>
          </xdr:cNvPr>
          <xdr:cNvSpPr txBox="1"/>
        </xdr:nvSpPr>
        <xdr:spPr>
          <a:xfrm>
            <a:off x="4845710" y="113300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0A64984-0237-49FC-A8C9-01BFCD437C39}" type="TxLink">
              <a:rPr lang="en-US" sz="1400" b="0" i="0" u="none" strike="noStrike">
                <a:solidFill>
                  <a:schemeClr val="tx2">
                    <a:lumMod val="25000"/>
                    <a:lumOff val="75000"/>
                  </a:schemeClr>
                </a:solidFill>
                <a:latin typeface="Aptos Narrow"/>
                <a:ea typeface="+mn-ea"/>
                <a:cs typeface="+mn-cs"/>
              </a:rPr>
              <a:pPr marL="0" indent="0" algn="l"/>
              <a:t>Debts</a:t>
            </a:fld>
            <a:endParaRPr lang="ru-RU" sz="1400" b="0" i="0" u="none" strike="noStrike">
              <a:solidFill>
                <a:schemeClr val="tx2">
                  <a:lumMod val="25000"/>
                  <a:lumOff val="75000"/>
                </a:schemeClr>
              </a:solidFill>
              <a:latin typeface="Aptos Narrow"/>
              <a:ea typeface="+mn-ea"/>
              <a:cs typeface="+mn-cs"/>
            </a:endParaRPr>
          </a:p>
        </xdr:txBody>
      </xdr:sp>
      <xdr:sp macro="" textlink="Processing!M13">
        <xdr:nvSpPr>
          <xdr:cNvPr id="83" name="TextBox 82">
            <a:extLst>
              <a:ext uri="{FF2B5EF4-FFF2-40B4-BE49-F238E27FC236}">
                <a16:creationId xmlns:a16="http://schemas.microsoft.com/office/drawing/2014/main" id="{D7E2C286-F533-4B19-83E1-296938F6D14F}"/>
              </a:ext>
            </a:extLst>
          </xdr:cNvPr>
          <xdr:cNvSpPr txBox="1"/>
        </xdr:nvSpPr>
        <xdr:spPr>
          <a:xfrm>
            <a:off x="4845710" y="11779554"/>
            <a:ext cx="955932"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8D85436-C5F4-4C17-B031-A064C794EA42}" type="TxLink">
              <a:rPr lang="en-US" sz="1400" b="0" i="0" u="none" strike="noStrike">
                <a:solidFill>
                  <a:schemeClr val="tx2">
                    <a:lumMod val="25000"/>
                    <a:lumOff val="75000"/>
                  </a:schemeClr>
                </a:solidFill>
                <a:latin typeface="Aptos Narrow"/>
                <a:ea typeface="+mn-ea"/>
                <a:cs typeface="+mn-cs"/>
              </a:rPr>
              <a:pPr marL="0" indent="0" algn="l"/>
              <a:t>Fin Goals</a:t>
            </a:fld>
            <a:endParaRPr lang="ru-RU" sz="1400" b="0" i="0" u="none" strike="noStrike">
              <a:solidFill>
                <a:schemeClr val="tx2">
                  <a:lumMod val="25000"/>
                  <a:lumOff val="75000"/>
                </a:schemeClr>
              </a:solidFill>
              <a:latin typeface="Aptos Narrow"/>
              <a:ea typeface="+mn-ea"/>
              <a:cs typeface="+mn-cs"/>
            </a:endParaRPr>
          </a:p>
        </xdr:txBody>
      </xdr:sp>
      <xdr:sp macro="" textlink="Processing!N8">
        <xdr:nvSpPr>
          <xdr:cNvPr id="84" name="TextBox 83">
            <a:extLst>
              <a:ext uri="{FF2B5EF4-FFF2-40B4-BE49-F238E27FC236}">
                <a16:creationId xmlns:a16="http://schemas.microsoft.com/office/drawing/2014/main" id="{4F92C31B-D3F4-422C-B620-197E76FB403D}"/>
              </a:ext>
            </a:extLst>
          </xdr:cNvPr>
          <xdr:cNvSpPr txBox="1"/>
        </xdr:nvSpPr>
        <xdr:spPr>
          <a:xfrm>
            <a:off x="5612588" y="9531869"/>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3869D51-62C9-4AAA-AB26-7DC301C4BDAA}" type="TxLink">
              <a:rPr lang="en-US" sz="1400" b="0" i="0" u="none" strike="noStrike">
                <a:solidFill>
                  <a:schemeClr val="tx2">
                    <a:lumMod val="25000"/>
                    <a:lumOff val="75000"/>
                  </a:schemeClr>
                </a:solidFill>
                <a:latin typeface="Aptos Narrow"/>
              </a:rPr>
              <a:pPr algn="r"/>
              <a:t> $88,658 </a:t>
            </a:fld>
            <a:endParaRPr lang="ru-RU" sz="3600">
              <a:solidFill>
                <a:schemeClr val="tx2">
                  <a:lumMod val="25000"/>
                  <a:lumOff val="75000"/>
                </a:schemeClr>
              </a:solidFill>
            </a:endParaRPr>
          </a:p>
        </xdr:txBody>
      </xdr:sp>
      <xdr:sp macro="" textlink="Processing!N9">
        <xdr:nvSpPr>
          <xdr:cNvPr id="85" name="TextBox 84">
            <a:extLst>
              <a:ext uri="{FF2B5EF4-FFF2-40B4-BE49-F238E27FC236}">
                <a16:creationId xmlns:a16="http://schemas.microsoft.com/office/drawing/2014/main" id="{DC581BD1-ECE5-4BAE-B138-329628D9E337}"/>
              </a:ext>
            </a:extLst>
          </xdr:cNvPr>
          <xdr:cNvSpPr txBox="1"/>
        </xdr:nvSpPr>
        <xdr:spPr>
          <a:xfrm>
            <a:off x="5612588" y="9981406"/>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8EDAA04-0207-4253-9D11-BE20395AF586}" type="TxLink">
              <a:rPr lang="en-US" sz="1400" b="0" i="0" u="none" strike="noStrike">
                <a:solidFill>
                  <a:schemeClr val="tx2">
                    <a:lumMod val="25000"/>
                    <a:lumOff val="75000"/>
                  </a:schemeClr>
                </a:solidFill>
                <a:latin typeface="Aptos Narrow"/>
              </a:rPr>
              <a:pPr algn="r"/>
              <a:t> $25,558 </a:t>
            </a:fld>
            <a:endParaRPr lang="ru-RU" sz="2800">
              <a:solidFill>
                <a:schemeClr val="tx2">
                  <a:lumMod val="25000"/>
                  <a:lumOff val="75000"/>
                </a:schemeClr>
              </a:solidFill>
            </a:endParaRPr>
          </a:p>
        </xdr:txBody>
      </xdr:sp>
      <xdr:sp macro="" textlink="Processing!N10">
        <xdr:nvSpPr>
          <xdr:cNvPr id="86" name="TextBox 85">
            <a:extLst>
              <a:ext uri="{FF2B5EF4-FFF2-40B4-BE49-F238E27FC236}">
                <a16:creationId xmlns:a16="http://schemas.microsoft.com/office/drawing/2014/main" id="{6762DD89-3A8B-4082-BE5C-494BBBE30935}"/>
              </a:ext>
            </a:extLst>
          </xdr:cNvPr>
          <xdr:cNvSpPr txBox="1"/>
        </xdr:nvSpPr>
        <xdr:spPr>
          <a:xfrm>
            <a:off x="5612588" y="10430943"/>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FDB9043-EE87-4C35-86ED-1EC1EB12F973}" type="TxLink">
              <a:rPr lang="en-US" sz="1400" b="0" i="0" u="none" strike="noStrike">
                <a:solidFill>
                  <a:schemeClr val="tx2">
                    <a:lumMod val="25000"/>
                    <a:lumOff val="75000"/>
                  </a:schemeClr>
                </a:solidFill>
                <a:latin typeface="Aptos Narrow"/>
              </a:rPr>
              <a:pPr algn="r"/>
              <a:t> $19,614 </a:t>
            </a:fld>
            <a:endParaRPr lang="ru-RU" sz="3600">
              <a:solidFill>
                <a:schemeClr val="tx2">
                  <a:lumMod val="25000"/>
                  <a:lumOff val="75000"/>
                </a:schemeClr>
              </a:solidFill>
            </a:endParaRPr>
          </a:p>
        </xdr:txBody>
      </xdr:sp>
      <xdr:sp macro="" textlink="Processing!N11">
        <xdr:nvSpPr>
          <xdr:cNvPr id="87" name="TextBox 86">
            <a:extLst>
              <a:ext uri="{FF2B5EF4-FFF2-40B4-BE49-F238E27FC236}">
                <a16:creationId xmlns:a16="http://schemas.microsoft.com/office/drawing/2014/main" id="{9B96445F-9B8E-41D5-94F9-E7BB76B2ADBB}"/>
              </a:ext>
            </a:extLst>
          </xdr:cNvPr>
          <xdr:cNvSpPr txBox="1"/>
        </xdr:nvSpPr>
        <xdr:spPr>
          <a:xfrm>
            <a:off x="5612588" y="10880480"/>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4A301D6-02CE-4B51-8C1C-C1DAA0FD4D78}" type="TxLink">
              <a:rPr lang="en-US" sz="1400" b="0" i="0" u="none" strike="noStrike">
                <a:solidFill>
                  <a:schemeClr val="tx2">
                    <a:lumMod val="25000"/>
                    <a:lumOff val="75000"/>
                  </a:schemeClr>
                </a:solidFill>
                <a:latin typeface="Aptos Narrow"/>
                <a:ea typeface="+mn-ea"/>
                <a:cs typeface="+mn-cs"/>
              </a:rPr>
              <a:pPr marL="0" indent="0" algn="r"/>
              <a:t> $93,339 </a:t>
            </a:fld>
            <a:endParaRPr lang="ru-RU" sz="2400" b="0" i="0" u="none" strike="noStrike">
              <a:solidFill>
                <a:schemeClr val="tx2">
                  <a:lumMod val="25000"/>
                  <a:lumOff val="75000"/>
                </a:schemeClr>
              </a:solidFill>
              <a:latin typeface="Aptos Narrow"/>
              <a:ea typeface="+mn-ea"/>
              <a:cs typeface="+mn-cs"/>
            </a:endParaRPr>
          </a:p>
        </xdr:txBody>
      </xdr:sp>
      <xdr:sp macro="" textlink="Processing!N12">
        <xdr:nvSpPr>
          <xdr:cNvPr id="88" name="TextBox 87">
            <a:extLst>
              <a:ext uri="{FF2B5EF4-FFF2-40B4-BE49-F238E27FC236}">
                <a16:creationId xmlns:a16="http://schemas.microsoft.com/office/drawing/2014/main" id="{33730125-FE15-45D7-9F80-CDBE23C118EB}"/>
              </a:ext>
            </a:extLst>
          </xdr:cNvPr>
          <xdr:cNvSpPr txBox="1"/>
        </xdr:nvSpPr>
        <xdr:spPr>
          <a:xfrm>
            <a:off x="5612588" y="11330017"/>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4A51919-2656-4CB1-A2EA-F6F69BCBFEFC}" type="TxLink">
              <a:rPr lang="en-US" sz="1400" b="0" i="0" u="none" strike="noStrike">
                <a:solidFill>
                  <a:schemeClr val="tx2">
                    <a:lumMod val="25000"/>
                    <a:lumOff val="75000"/>
                  </a:schemeClr>
                </a:solidFill>
                <a:latin typeface="Aptos Narrow"/>
                <a:ea typeface="+mn-ea"/>
                <a:cs typeface="+mn-cs"/>
              </a:rPr>
              <a:pPr marL="0" indent="0" algn="r"/>
              <a:t> $83,970 </a:t>
            </a:fld>
            <a:endParaRPr lang="ru-RU" sz="2400" b="0" i="0" u="none" strike="noStrike">
              <a:solidFill>
                <a:schemeClr val="tx2">
                  <a:lumMod val="25000"/>
                  <a:lumOff val="75000"/>
                </a:schemeClr>
              </a:solidFill>
              <a:latin typeface="Aptos Narrow"/>
              <a:ea typeface="+mn-ea"/>
              <a:cs typeface="+mn-cs"/>
            </a:endParaRPr>
          </a:p>
        </xdr:txBody>
      </xdr:sp>
      <xdr:sp macro="" textlink="Processing!N13">
        <xdr:nvSpPr>
          <xdr:cNvPr id="89" name="TextBox 88">
            <a:extLst>
              <a:ext uri="{FF2B5EF4-FFF2-40B4-BE49-F238E27FC236}">
                <a16:creationId xmlns:a16="http://schemas.microsoft.com/office/drawing/2014/main" id="{15672ED2-9AA3-4016-BD5E-886F194BFF44}"/>
              </a:ext>
            </a:extLst>
          </xdr:cNvPr>
          <xdr:cNvSpPr txBox="1"/>
        </xdr:nvSpPr>
        <xdr:spPr>
          <a:xfrm>
            <a:off x="5630570" y="11779554"/>
            <a:ext cx="1075944"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91F611-5F88-480A-B071-E72D3EA7BCC9}" type="TxLink">
              <a:rPr lang="en-US" sz="1400" b="0" i="0" u="none" strike="noStrike">
                <a:solidFill>
                  <a:schemeClr val="tx2">
                    <a:lumMod val="25000"/>
                    <a:lumOff val="75000"/>
                  </a:schemeClr>
                </a:solidFill>
                <a:latin typeface="Aptos Narrow"/>
                <a:ea typeface="+mn-ea"/>
                <a:cs typeface="+mn-cs"/>
              </a:rPr>
              <a:pPr marL="0" indent="0" algn="r"/>
              <a:t> $63,894 </a:t>
            </a:fld>
            <a:endParaRPr lang="ru-RU" sz="2400" b="0" i="0" u="none" strike="noStrike">
              <a:solidFill>
                <a:schemeClr val="tx2">
                  <a:lumMod val="25000"/>
                  <a:lumOff val="75000"/>
                </a:schemeClr>
              </a:solidFill>
              <a:latin typeface="Aptos Narrow"/>
              <a:ea typeface="+mn-ea"/>
              <a:cs typeface="+mn-cs"/>
            </a:endParaRPr>
          </a:p>
        </xdr:txBody>
      </xdr:sp>
    </xdr:grpSp>
    <xdr:clientData/>
  </xdr:twoCellAnchor>
  <xdr:twoCellAnchor>
    <xdr:from>
      <xdr:col>1</xdr:col>
      <xdr:colOff>507067</xdr:colOff>
      <xdr:row>9</xdr:row>
      <xdr:rowOff>83820</xdr:rowOff>
    </xdr:from>
    <xdr:to>
      <xdr:col>3</xdr:col>
      <xdr:colOff>412731</xdr:colOff>
      <xdr:row>12</xdr:row>
      <xdr:rowOff>174803</xdr:rowOff>
    </xdr:to>
    <xdr:grpSp>
      <xdr:nvGrpSpPr>
        <xdr:cNvPr id="10" name="Group 9">
          <a:hlinkClick xmlns:r="http://schemas.openxmlformats.org/officeDocument/2006/relationships" r:id="rId8"/>
          <a:extLst>
            <a:ext uri="{FF2B5EF4-FFF2-40B4-BE49-F238E27FC236}">
              <a16:creationId xmlns:a16="http://schemas.microsoft.com/office/drawing/2014/main" id="{6FDCC0F5-FD1F-16D2-F98A-B5BA2A62DD06}"/>
            </a:ext>
          </a:extLst>
        </xdr:cNvPr>
        <xdr:cNvGrpSpPr/>
      </xdr:nvGrpSpPr>
      <xdr:grpSpPr>
        <a:xfrm>
          <a:off x="1120900" y="1798320"/>
          <a:ext cx="1133331" cy="662483"/>
          <a:chOff x="1116667" y="1729740"/>
          <a:chExt cx="1124864" cy="639623"/>
        </a:xfrm>
      </xdr:grpSpPr>
      <xdr:pic>
        <xdr:nvPicPr>
          <xdr:cNvPr id="15" name="Graphic 14" descr="Home with solid fill">
            <a:extLst>
              <a:ext uri="{FF2B5EF4-FFF2-40B4-BE49-F238E27FC236}">
                <a16:creationId xmlns:a16="http://schemas.microsoft.com/office/drawing/2014/main" id="{DE039992-5B6C-4A06-B449-E2ED585601A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63040" y="1729740"/>
            <a:ext cx="426720" cy="426720"/>
          </a:xfrm>
          <a:prstGeom prst="rect">
            <a:avLst/>
          </a:prstGeom>
        </xdr:spPr>
      </xdr:pic>
      <xdr:sp macro="" textlink="Processing!M7">
        <xdr:nvSpPr>
          <xdr:cNvPr id="16" name="TextBox 15">
            <a:extLst>
              <a:ext uri="{FF2B5EF4-FFF2-40B4-BE49-F238E27FC236}">
                <a16:creationId xmlns:a16="http://schemas.microsoft.com/office/drawing/2014/main" id="{F4FDE521-A0AA-4FE4-B9CC-E64447BAA142}"/>
              </a:ext>
            </a:extLst>
          </xdr:cNvPr>
          <xdr:cNvSpPr txBox="1"/>
        </xdr:nvSpPr>
        <xdr:spPr>
          <a:xfrm>
            <a:off x="1116667" y="2111197"/>
            <a:ext cx="112486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D42D12-6D1C-4BD6-BF7A-FB3615575702}" type="TxLink">
              <a:rPr lang="en-US" sz="1400" b="0" i="0" u="none" strike="noStrike">
                <a:solidFill>
                  <a:srgbClr val="6372A4"/>
                </a:solidFill>
                <a:latin typeface="Aptos Narrow"/>
                <a:ea typeface="+mn-ea"/>
                <a:cs typeface="+mn-cs"/>
              </a:rPr>
              <a:pPr marL="0" indent="0" algn="ctr"/>
              <a:t>Dashboard</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17</xdr:row>
      <xdr:rowOff>177501</xdr:rowOff>
    </xdr:from>
    <xdr:to>
      <xdr:col>3</xdr:col>
      <xdr:colOff>361601</xdr:colOff>
      <xdr:row>20</xdr:row>
      <xdr:rowOff>121463</xdr:rowOff>
    </xdr:to>
    <xdr:grpSp>
      <xdr:nvGrpSpPr>
        <xdr:cNvPr id="11" name="Group 10">
          <a:hlinkClick xmlns:r="http://schemas.openxmlformats.org/officeDocument/2006/relationships" r:id="rId11"/>
          <a:extLst>
            <a:ext uri="{FF2B5EF4-FFF2-40B4-BE49-F238E27FC236}">
              <a16:creationId xmlns:a16="http://schemas.microsoft.com/office/drawing/2014/main" id="{0AB68E44-662F-40CD-A729-47C67CE33781}"/>
            </a:ext>
          </a:extLst>
        </xdr:cNvPr>
        <xdr:cNvGrpSpPr/>
      </xdr:nvGrpSpPr>
      <xdr:grpSpPr>
        <a:xfrm>
          <a:off x="1172030" y="3416001"/>
          <a:ext cx="1031071" cy="515462"/>
          <a:chOff x="1167797" y="3286461"/>
          <a:chExt cx="1022604" cy="492602"/>
        </a:xfrm>
      </xdr:grpSpPr>
      <xdr:sp macro="" textlink="">
        <xdr:nvSpPr>
          <xdr:cNvPr id="17" name="Freeform: Shape 16">
            <a:extLst>
              <a:ext uri="{FF2B5EF4-FFF2-40B4-BE49-F238E27FC236}">
                <a16:creationId xmlns:a16="http://schemas.microsoft.com/office/drawing/2014/main" id="{D4B9677A-7318-4E5B-8C4B-033D97189197}"/>
              </a:ext>
            </a:extLst>
          </xdr:cNvPr>
          <xdr:cNvSpPr/>
        </xdr:nvSpPr>
        <xdr:spPr>
          <a:xfrm>
            <a:off x="1524000" y="3286461"/>
            <a:ext cx="274320" cy="274320"/>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9">
        <xdr:nvSpPr>
          <xdr:cNvPr id="18" name="TextBox 17">
            <a:extLst>
              <a:ext uri="{FF2B5EF4-FFF2-40B4-BE49-F238E27FC236}">
                <a16:creationId xmlns:a16="http://schemas.microsoft.com/office/drawing/2014/main" id="{80FA7612-0D4E-48F4-B8EB-39A699C696A1}"/>
              </a:ext>
            </a:extLst>
          </xdr:cNvPr>
          <xdr:cNvSpPr txBox="1"/>
        </xdr:nvSpPr>
        <xdr:spPr>
          <a:xfrm>
            <a:off x="1167797" y="352089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72A9F3-49CD-432A-96EE-979AD2E16817}" type="TxLink">
              <a:rPr lang="en-US" sz="1400" b="0" i="0" u="none" strike="noStrike">
                <a:solidFill>
                  <a:srgbClr val="6372A4"/>
                </a:solidFill>
                <a:latin typeface="Aptos Narrow"/>
                <a:ea typeface="+mn-ea"/>
                <a:cs typeface="+mn-cs"/>
              </a:rPr>
              <a:pPr marL="0" indent="0" algn="ctr"/>
              <a:t>Income</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21</xdr:row>
      <xdr:rowOff>141642</xdr:rowOff>
    </xdr:from>
    <xdr:to>
      <xdr:col>3</xdr:col>
      <xdr:colOff>361601</xdr:colOff>
      <xdr:row>24</xdr:row>
      <xdr:rowOff>98603</xdr:rowOff>
    </xdr:to>
    <xdr:grpSp>
      <xdr:nvGrpSpPr>
        <xdr:cNvPr id="49" name="Group 48">
          <a:hlinkClick xmlns:r="http://schemas.openxmlformats.org/officeDocument/2006/relationships" r:id="rId12"/>
          <a:extLst>
            <a:ext uri="{FF2B5EF4-FFF2-40B4-BE49-F238E27FC236}">
              <a16:creationId xmlns:a16="http://schemas.microsoft.com/office/drawing/2014/main" id="{3CE77004-7D68-B592-0B59-5C075DEB4CD2}"/>
            </a:ext>
          </a:extLst>
        </xdr:cNvPr>
        <xdr:cNvGrpSpPr/>
      </xdr:nvGrpSpPr>
      <xdr:grpSpPr>
        <a:xfrm>
          <a:off x="1172030" y="4142142"/>
          <a:ext cx="1031071" cy="528461"/>
          <a:chOff x="1167797" y="3982122"/>
          <a:chExt cx="1022604" cy="505601"/>
        </a:xfrm>
      </xdr:grpSpPr>
      <xdr:sp macro="" textlink="">
        <xdr:nvSpPr>
          <xdr:cNvPr id="21" name="Freeform: Shape 20">
            <a:extLst>
              <a:ext uri="{FF2B5EF4-FFF2-40B4-BE49-F238E27FC236}">
                <a16:creationId xmlns:a16="http://schemas.microsoft.com/office/drawing/2014/main" id="{0A0BACD9-C427-499F-B08F-AEF83C9D3CA7}"/>
              </a:ext>
            </a:extLst>
          </xdr:cNvPr>
          <xdr:cNvSpPr/>
        </xdr:nvSpPr>
        <xdr:spPr>
          <a:xfrm>
            <a:off x="1524000" y="3982122"/>
            <a:ext cx="274320" cy="274320"/>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10">
        <xdr:nvSpPr>
          <xdr:cNvPr id="22" name="TextBox 21">
            <a:extLst>
              <a:ext uri="{FF2B5EF4-FFF2-40B4-BE49-F238E27FC236}">
                <a16:creationId xmlns:a16="http://schemas.microsoft.com/office/drawing/2014/main" id="{3AA1B17B-7781-4EBF-9227-31EF712E7AF3}"/>
              </a:ext>
            </a:extLst>
          </xdr:cNvPr>
          <xdr:cNvSpPr txBox="1"/>
        </xdr:nvSpPr>
        <xdr:spPr>
          <a:xfrm>
            <a:off x="1167797" y="422955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C005A9-DD56-48B7-9D7B-39DD0EC70406}" type="TxLink">
              <a:rPr lang="en-US" sz="1400" b="0" i="0" u="none" strike="noStrike">
                <a:solidFill>
                  <a:srgbClr val="6372A4"/>
                </a:solidFill>
                <a:latin typeface="Aptos Narrow"/>
                <a:ea typeface="+mn-ea"/>
                <a:cs typeface="+mn-cs"/>
              </a:rPr>
              <a:pPr marL="0" indent="0" algn="ctr"/>
              <a:t>Expenses</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25</xdr:row>
      <xdr:rowOff>98163</xdr:rowOff>
    </xdr:from>
    <xdr:to>
      <xdr:col>3</xdr:col>
      <xdr:colOff>361601</xdr:colOff>
      <xdr:row>28</xdr:row>
      <xdr:rowOff>75743</xdr:rowOff>
    </xdr:to>
    <xdr:grpSp>
      <xdr:nvGrpSpPr>
        <xdr:cNvPr id="50" name="Group 49">
          <a:hlinkClick xmlns:r="http://schemas.openxmlformats.org/officeDocument/2006/relationships" r:id="rId13"/>
          <a:extLst>
            <a:ext uri="{FF2B5EF4-FFF2-40B4-BE49-F238E27FC236}">
              <a16:creationId xmlns:a16="http://schemas.microsoft.com/office/drawing/2014/main" id="{9D46B442-59F7-C7CA-E9E4-C77B985BDB0C}"/>
            </a:ext>
          </a:extLst>
        </xdr:cNvPr>
        <xdr:cNvGrpSpPr/>
      </xdr:nvGrpSpPr>
      <xdr:grpSpPr>
        <a:xfrm>
          <a:off x="1172030" y="4860663"/>
          <a:ext cx="1031071" cy="549080"/>
          <a:chOff x="1167797" y="4670163"/>
          <a:chExt cx="1022604" cy="526220"/>
        </a:xfrm>
      </xdr:grpSpPr>
      <xdr:sp macro="" textlink="Processing!M11">
        <xdr:nvSpPr>
          <xdr:cNvPr id="23" name="TextBox 22">
            <a:extLst>
              <a:ext uri="{FF2B5EF4-FFF2-40B4-BE49-F238E27FC236}">
                <a16:creationId xmlns:a16="http://schemas.microsoft.com/office/drawing/2014/main" id="{17913DBD-3C8C-4A25-9EC7-95B1B518566D}"/>
              </a:ext>
            </a:extLst>
          </xdr:cNvPr>
          <xdr:cNvSpPr txBox="1"/>
        </xdr:nvSpPr>
        <xdr:spPr>
          <a:xfrm>
            <a:off x="1167797" y="49382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4B6E8B-4936-4324-8867-F60A3105E338}" type="TxLink">
              <a:rPr lang="en-US" sz="1400" b="0" i="0" u="none" strike="noStrike">
                <a:solidFill>
                  <a:srgbClr val="6372A4"/>
                </a:solidFill>
                <a:latin typeface="Aptos Narrow"/>
                <a:ea typeface="+mn-ea"/>
                <a:cs typeface="+mn-cs"/>
              </a:rPr>
              <a:pPr marL="0" indent="0" algn="ctr"/>
              <a:t>Investments</a:t>
            </a:fld>
            <a:endParaRPr lang="ru-RU" sz="1400" b="0" i="0" u="none" strike="noStrike">
              <a:solidFill>
                <a:srgbClr val="6372A4"/>
              </a:solidFill>
              <a:latin typeface="Aptos Narrow"/>
              <a:ea typeface="+mn-ea"/>
              <a:cs typeface="+mn-cs"/>
            </a:endParaRPr>
          </a:p>
        </xdr:txBody>
      </xdr:sp>
      <xdr:sp macro="" textlink="">
        <xdr:nvSpPr>
          <xdr:cNvPr id="26" name="Freeform: Shape 25">
            <a:extLst>
              <a:ext uri="{FF2B5EF4-FFF2-40B4-BE49-F238E27FC236}">
                <a16:creationId xmlns:a16="http://schemas.microsoft.com/office/drawing/2014/main" id="{EE91BFE9-5724-4248-A149-2A602942DAA6}"/>
              </a:ext>
            </a:extLst>
          </xdr:cNvPr>
          <xdr:cNvSpPr/>
        </xdr:nvSpPr>
        <xdr:spPr>
          <a:xfrm>
            <a:off x="1524000" y="4670163"/>
            <a:ext cx="274320" cy="27432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rgbClr val="6372A4"/>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1</xdr:col>
      <xdr:colOff>558197</xdr:colOff>
      <xdr:row>29</xdr:row>
      <xdr:rowOff>31824</xdr:rowOff>
    </xdr:from>
    <xdr:to>
      <xdr:col>3</xdr:col>
      <xdr:colOff>361601</xdr:colOff>
      <xdr:row>32</xdr:row>
      <xdr:rowOff>52883</xdr:rowOff>
    </xdr:to>
    <xdr:grpSp>
      <xdr:nvGrpSpPr>
        <xdr:cNvPr id="55" name="Group 54">
          <a:hlinkClick xmlns:r="http://schemas.openxmlformats.org/officeDocument/2006/relationships" r:id="rId14"/>
          <a:extLst>
            <a:ext uri="{FF2B5EF4-FFF2-40B4-BE49-F238E27FC236}">
              <a16:creationId xmlns:a16="http://schemas.microsoft.com/office/drawing/2014/main" id="{31E87DA6-7468-A8D2-90E7-1A5CF9629921}"/>
            </a:ext>
          </a:extLst>
        </xdr:cNvPr>
        <xdr:cNvGrpSpPr/>
      </xdr:nvGrpSpPr>
      <xdr:grpSpPr>
        <a:xfrm>
          <a:off x="1172030" y="5556324"/>
          <a:ext cx="1031071" cy="592559"/>
          <a:chOff x="1167797" y="5335344"/>
          <a:chExt cx="1022604" cy="569699"/>
        </a:xfrm>
      </xdr:grpSpPr>
      <xdr:sp macro="" textlink="Processing!M12">
        <xdr:nvSpPr>
          <xdr:cNvPr id="24" name="TextBox 23">
            <a:extLst>
              <a:ext uri="{FF2B5EF4-FFF2-40B4-BE49-F238E27FC236}">
                <a16:creationId xmlns:a16="http://schemas.microsoft.com/office/drawing/2014/main" id="{83F21F64-451A-4FF9-8312-2585BAA63176}"/>
              </a:ext>
            </a:extLst>
          </xdr:cNvPr>
          <xdr:cNvSpPr txBox="1"/>
        </xdr:nvSpPr>
        <xdr:spPr>
          <a:xfrm>
            <a:off x="1167797" y="56468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45609D-9632-4578-945A-4707F565A20E}" type="TxLink">
              <a:rPr lang="en-US" sz="1400" b="0" i="0" u="none" strike="noStrike">
                <a:solidFill>
                  <a:srgbClr val="6372A4"/>
                </a:solidFill>
                <a:latin typeface="Aptos Narrow"/>
                <a:ea typeface="+mn-ea"/>
                <a:cs typeface="+mn-cs"/>
              </a:rPr>
              <a:pPr marL="0" indent="0" algn="ctr"/>
              <a:t>Debts</a:t>
            </a:fld>
            <a:endParaRPr lang="ru-RU" sz="1400" b="0" i="0" u="none" strike="noStrike">
              <a:solidFill>
                <a:srgbClr val="6372A4"/>
              </a:solidFill>
              <a:latin typeface="Aptos Narrow"/>
              <a:ea typeface="+mn-ea"/>
              <a:cs typeface="+mn-cs"/>
            </a:endParaRPr>
          </a:p>
        </xdr:txBody>
      </xdr:sp>
      <xdr:sp macro="" textlink="">
        <xdr:nvSpPr>
          <xdr:cNvPr id="27" name="Freeform: Shape 26">
            <a:extLst>
              <a:ext uri="{FF2B5EF4-FFF2-40B4-BE49-F238E27FC236}">
                <a16:creationId xmlns:a16="http://schemas.microsoft.com/office/drawing/2014/main" id="{80344E9C-8F9B-4500-8EB9-923F07B35F1D}"/>
              </a:ext>
            </a:extLst>
          </xdr:cNvPr>
          <xdr:cNvSpPr/>
        </xdr:nvSpPr>
        <xdr:spPr>
          <a:xfrm>
            <a:off x="1533144" y="5335344"/>
            <a:ext cx="256032" cy="320040"/>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rgbClr val="6372A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xdr:col>
      <xdr:colOff>558197</xdr:colOff>
      <xdr:row>33</xdr:row>
      <xdr:rowOff>41685</xdr:rowOff>
    </xdr:from>
    <xdr:to>
      <xdr:col>3</xdr:col>
      <xdr:colOff>361601</xdr:colOff>
      <xdr:row>36</xdr:row>
      <xdr:rowOff>30023</xdr:rowOff>
    </xdr:to>
    <xdr:grpSp>
      <xdr:nvGrpSpPr>
        <xdr:cNvPr id="77" name="Group 76">
          <a:hlinkClick xmlns:r="http://schemas.openxmlformats.org/officeDocument/2006/relationships" r:id="rId15"/>
          <a:extLst>
            <a:ext uri="{FF2B5EF4-FFF2-40B4-BE49-F238E27FC236}">
              <a16:creationId xmlns:a16="http://schemas.microsoft.com/office/drawing/2014/main" id="{1D6AB1F5-A2E4-DFDB-1F46-BF82CAF4DCD2}"/>
            </a:ext>
          </a:extLst>
        </xdr:cNvPr>
        <xdr:cNvGrpSpPr/>
      </xdr:nvGrpSpPr>
      <xdr:grpSpPr>
        <a:xfrm>
          <a:off x="1172030" y="6328185"/>
          <a:ext cx="1031071" cy="559838"/>
          <a:chOff x="1167797" y="6076725"/>
          <a:chExt cx="1022604" cy="536978"/>
        </a:xfrm>
      </xdr:grpSpPr>
      <xdr:sp macro="" textlink="Processing!M13">
        <xdr:nvSpPr>
          <xdr:cNvPr id="25" name="TextBox 24">
            <a:extLst>
              <a:ext uri="{FF2B5EF4-FFF2-40B4-BE49-F238E27FC236}">
                <a16:creationId xmlns:a16="http://schemas.microsoft.com/office/drawing/2014/main" id="{6B70963D-8EEA-465C-AC2D-28EDF3C8FB39}"/>
              </a:ext>
            </a:extLst>
          </xdr:cNvPr>
          <xdr:cNvSpPr txBox="1"/>
        </xdr:nvSpPr>
        <xdr:spPr>
          <a:xfrm>
            <a:off x="1167797" y="635553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7EF1B9-3046-4C81-BCC7-0033ADB99090}" type="TxLink">
              <a:rPr lang="en-US" sz="1400" b="0" i="0" u="none" strike="noStrike">
                <a:solidFill>
                  <a:srgbClr val="6372A4"/>
                </a:solidFill>
                <a:latin typeface="Aptos Narrow"/>
                <a:ea typeface="+mn-ea"/>
                <a:cs typeface="+mn-cs"/>
              </a:rPr>
              <a:pPr marL="0" indent="0" algn="ctr"/>
              <a:t>Fin Goals</a:t>
            </a:fld>
            <a:endParaRPr lang="ru-RU" sz="1400" b="0" i="0" u="none" strike="noStrike">
              <a:solidFill>
                <a:srgbClr val="6372A4"/>
              </a:solidFill>
              <a:latin typeface="Aptos Narrow"/>
              <a:ea typeface="+mn-ea"/>
              <a:cs typeface="+mn-cs"/>
            </a:endParaRPr>
          </a:p>
        </xdr:txBody>
      </xdr:sp>
      <xdr:sp macro="" textlink="">
        <xdr:nvSpPr>
          <xdr:cNvPr id="28" name="Freeform: Shape 27">
            <a:extLst>
              <a:ext uri="{FF2B5EF4-FFF2-40B4-BE49-F238E27FC236}">
                <a16:creationId xmlns:a16="http://schemas.microsoft.com/office/drawing/2014/main" id="{4A353758-8057-454A-80D4-DB63232CAB76}"/>
              </a:ext>
            </a:extLst>
          </xdr:cNvPr>
          <xdr:cNvSpPr/>
        </xdr:nvSpPr>
        <xdr:spPr>
          <a:xfrm>
            <a:off x="1524000" y="6076725"/>
            <a:ext cx="274320" cy="274320"/>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rgbClr val="6372A4"/>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19</xdr:col>
      <xdr:colOff>394407</xdr:colOff>
      <xdr:row>10</xdr:row>
      <xdr:rowOff>38100</xdr:rowOff>
    </xdr:from>
    <xdr:to>
      <xdr:col>20</xdr:col>
      <xdr:colOff>491067</xdr:colOff>
      <xdr:row>11</xdr:row>
      <xdr:rowOff>129540</xdr:rowOff>
    </xdr:to>
    <xdr:grpSp>
      <xdr:nvGrpSpPr>
        <xdr:cNvPr id="91" name="Group 90">
          <a:extLst>
            <a:ext uri="{FF2B5EF4-FFF2-40B4-BE49-F238E27FC236}">
              <a16:creationId xmlns:a16="http://schemas.microsoft.com/office/drawing/2014/main" id="{648435DE-AFF5-4DD8-AE7B-6E676BFAAA06}"/>
            </a:ext>
          </a:extLst>
        </xdr:cNvPr>
        <xdr:cNvGrpSpPr/>
      </xdr:nvGrpSpPr>
      <xdr:grpSpPr>
        <a:xfrm>
          <a:off x="12057240" y="1943100"/>
          <a:ext cx="710494" cy="281940"/>
          <a:chOff x="12047220" y="1861890"/>
          <a:chExt cx="706260" cy="274320"/>
        </a:xfrm>
      </xdr:grpSpPr>
      <xdr:pic>
        <xdr:nvPicPr>
          <xdr:cNvPr id="92" name="Graphic 91" descr="Moon with solid fill">
            <a:extLst>
              <a:ext uri="{FF2B5EF4-FFF2-40B4-BE49-F238E27FC236}">
                <a16:creationId xmlns:a16="http://schemas.microsoft.com/office/drawing/2014/main" id="{0A101718-B0F5-E77C-E096-A5700D2AA9D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2047220" y="1861890"/>
            <a:ext cx="274320" cy="274320"/>
          </a:xfrm>
          <a:prstGeom prst="rect">
            <a:avLst/>
          </a:prstGeom>
        </xdr:spPr>
      </xdr:pic>
      <xdr:pic>
        <xdr:nvPicPr>
          <xdr:cNvPr id="93" name="Graphic 92" descr="Sun with solid fill">
            <a:hlinkClick xmlns:r="http://schemas.openxmlformats.org/officeDocument/2006/relationships" r:id="rId18"/>
            <a:extLst>
              <a:ext uri="{FF2B5EF4-FFF2-40B4-BE49-F238E27FC236}">
                <a16:creationId xmlns:a16="http://schemas.microsoft.com/office/drawing/2014/main" id="{7FC56377-3523-AD09-0053-C2320DA14BB6}"/>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2479160" y="1861890"/>
            <a:ext cx="274320" cy="27432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grpSp>
      <xdr:nvGrpSpPr>
        <xdr:cNvPr id="105" name="Group 104">
          <a:extLst>
            <a:ext uri="{FF2B5EF4-FFF2-40B4-BE49-F238E27FC236}">
              <a16:creationId xmlns:a16="http://schemas.microsoft.com/office/drawing/2014/main" id="{36D1BED2-64EC-40F4-9C46-9B5FA29B8AA4}"/>
            </a:ext>
          </a:extLst>
        </xdr:cNvPr>
        <xdr:cNvGrpSpPr/>
      </xdr:nvGrpSpPr>
      <xdr:grpSpPr>
        <a:xfrm>
          <a:off x="0" y="0"/>
          <a:ext cx="14224000" cy="8572500"/>
          <a:chOff x="1538344" y="742278"/>
          <a:chExt cx="8961120" cy="5432611"/>
        </a:xfrm>
      </xdr:grpSpPr>
      <xdr:sp macro="" textlink="">
        <xdr:nvSpPr>
          <xdr:cNvPr id="106" name="Rectangle 105">
            <a:extLst>
              <a:ext uri="{FF2B5EF4-FFF2-40B4-BE49-F238E27FC236}">
                <a16:creationId xmlns:a16="http://schemas.microsoft.com/office/drawing/2014/main" id="{1D1C310E-F313-BCEB-2691-1BCC89A7D846}"/>
              </a:ext>
            </a:extLst>
          </xdr:cNvPr>
          <xdr:cNvSpPr/>
        </xdr:nvSpPr>
        <xdr:spPr>
          <a:xfrm>
            <a:off x="1538344" y="742278"/>
            <a:ext cx="8961120" cy="5432611"/>
          </a:xfrm>
          <a:prstGeom prst="rect">
            <a:avLst/>
          </a:prstGeom>
          <a:gradFill flip="none" rotWithShape="1">
            <a:gsLst>
              <a:gs pos="15000">
                <a:srgbClr val="6992F1"/>
              </a:gs>
              <a:gs pos="50000">
                <a:srgbClr val="7269E6"/>
              </a:gs>
              <a:gs pos="100000">
                <a:srgbClr val="6B7BE5"/>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7" name="Rectangle 106">
            <a:extLst>
              <a:ext uri="{FF2B5EF4-FFF2-40B4-BE49-F238E27FC236}">
                <a16:creationId xmlns:a16="http://schemas.microsoft.com/office/drawing/2014/main" id="{C2AF9AE7-EFD2-6616-0943-C8AADD062677}"/>
              </a:ext>
            </a:extLst>
          </xdr:cNvPr>
          <xdr:cNvSpPr/>
        </xdr:nvSpPr>
        <xdr:spPr>
          <a:xfrm>
            <a:off x="1538344" y="742278"/>
            <a:ext cx="8961120" cy="5432611"/>
          </a:xfrm>
          <a:prstGeom prst="rect">
            <a:avLst/>
          </a:prstGeom>
          <a:gradFill flip="none" rotWithShape="1">
            <a:gsLst>
              <a:gs pos="0">
                <a:srgbClr val="DC84EE"/>
              </a:gs>
              <a:gs pos="58000">
                <a:srgbClr val="6B92F2">
                  <a:alpha val="0"/>
                </a:srgb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0</xdr:col>
      <xdr:colOff>392238</xdr:colOff>
      <xdr:row>0</xdr:row>
      <xdr:rowOff>167640</xdr:rowOff>
    </xdr:from>
    <xdr:to>
      <xdr:col>23</xdr:col>
      <xdr:colOff>156018</xdr:colOff>
      <xdr:row>40</xdr:row>
      <xdr:rowOff>167640</xdr:rowOff>
    </xdr:to>
    <xdr:sp macro="" textlink="">
      <xdr:nvSpPr>
        <xdr:cNvPr id="3" name="Rectangle: Rounded Corners 2">
          <a:extLst>
            <a:ext uri="{FF2B5EF4-FFF2-40B4-BE49-F238E27FC236}">
              <a16:creationId xmlns:a16="http://schemas.microsoft.com/office/drawing/2014/main" id="{FAEA6A72-E2B0-43A1-B8E8-C01DACFB70EA}"/>
            </a:ext>
          </a:extLst>
        </xdr:cNvPr>
        <xdr:cNvSpPr/>
      </xdr:nvSpPr>
      <xdr:spPr>
        <a:xfrm>
          <a:off x="392238" y="167640"/>
          <a:ext cx="13784580" cy="7315200"/>
        </a:xfrm>
        <a:prstGeom prst="roundRect">
          <a:avLst>
            <a:gd name="adj" fmla="val 6581"/>
          </a:avLst>
        </a:prstGeom>
        <a:solidFill>
          <a:schemeClr val="bg1"/>
        </a:solidFill>
        <a:ln w="9525">
          <a:gradFill flip="none" rotWithShape="1">
            <a:gsLst>
              <a:gs pos="0">
                <a:srgbClr val="4647A6"/>
              </a:gs>
              <a:gs pos="100000">
                <a:srgbClr val="333787"/>
              </a:gs>
            </a:gsLst>
            <a:lin ang="8100000" scaled="1"/>
            <a:tileRect/>
          </a:gradFill>
        </a:ln>
        <a:effectLst>
          <a:outerShdw blurRad="444500" dist="190500" dir="8100000" algn="tr" rotWithShape="0">
            <a:srgbClr val="0D328D">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ru-RU" sz="1800" kern="1200">
              <a:solidFill>
                <a:schemeClr val="lt1"/>
              </a:solidFill>
              <a:latin typeface="+mn-lt"/>
              <a:ea typeface="+mn-ea"/>
              <a:cs typeface="+mn-cs"/>
            </a:rPr>
            <a:t> </a:t>
          </a:r>
        </a:p>
      </xdr:txBody>
    </xdr:sp>
    <xdr:clientData/>
  </xdr:twoCellAnchor>
  <xdr:twoCellAnchor>
    <xdr:from>
      <xdr:col>1</xdr:col>
      <xdr:colOff>130384</xdr:colOff>
      <xdr:row>2</xdr:row>
      <xdr:rowOff>100665</xdr:rowOff>
    </xdr:from>
    <xdr:to>
      <xdr:col>22</xdr:col>
      <xdr:colOff>473284</xdr:colOff>
      <xdr:row>39</xdr:row>
      <xdr:rowOff>9225</xdr:rowOff>
    </xdr:to>
    <xdr:sp macro="" textlink="">
      <xdr:nvSpPr>
        <xdr:cNvPr id="4" name="Rectangle: Rounded Corners 3">
          <a:extLst>
            <a:ext uri="{FF2B5EF4-FFF2-40B4-BE49-F238E27FC236}">
              <a16:creationId xmlns:a16="http://schemas.microsoft.com/office/drawing/2014/main" id="{E09184D0-3075-4FE0-8593-81541E3E6ECE}"/>
            </a:ext>
          </a:extLst>
        </xdr:cNvPr>
        <xdr:cNvSpPr/>
      </xdr:nvSpPr>
      <xdr:spPr>
        <a:xfrm>
          <a:off x="739984" y="466425"/>
          <a:ext cx="13144500" cy="6675120"/>
        </a:xfrm>
        <a:prstGeom prst="roundRect">
          <a:avLst>
            <a:gd name="adj" fmla="val 5042"/>
          </a:avLst>
        </a:prstGeom>
        <a:solidFill>
          <a:schemeClr val="bg1"/>
        </a:solidFill>
        <a:ln w="9525">
          <a:noFill/>
        </a:ln>
        <a:effectLst>
          <a:outerShdw blurRad="254000" dist="101600" dir="8100000" algn="tr" rotWithShape="0">
            <a:srgbClr val="0D328D">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4</xdr:row>
      <xdr:rowOff>23019</xdr:rowOff>
    </xdr:from>
    <xdr:to>
      <xdr:col>22</xdr:col>
      <xdr:colOff>183490</xdr:colOff>
      <xdr:row>6</xdr:row>
      <xdr:rowOff>91402</xdr:rowOff>
    </xdr:to>
    <xdr:sp macro="" textlink="">
      <xdr:nvSpPr>
        <xdr:cNvPr id="5" name="Rectangle: Rounded Corners 4">
          <a:extLst>
            <a:ext uri="{FF2B5EF4-FFF2-40B4-BE49-F238E27FC236}">
              <a16:creationId xmlns:a16="http://schemas.microsoft.com/office/drawing/2014/main" id="{42E58604-5608-473B-9D86-D7B74DC38029}"/>
            </a:ext>
          </a:extLst>
        </xdr:cNvPr>
        <xdr:cNvSpPr/>
      </xdr:nvSpPr>
      <xdr:spPr>
        <a:xfrm>
          <a:off x="2537460" y="754539"/>
          <a:ext cx="11057230" cy="434143"/>
        </a:xfrm>
        <a:prstGeom prst="roundRect">
          <a:avLst>
            <a:gd name="adj" fmla="val 4271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91403</xdr:colOff>
      <xdr:row>7</xdr:row>
      <xdr:rowOff>140946</xdr:rowOff>
    </xdr:from>
    <xdr:to>
      <xdr:col>17</xdr:col>
      <xdr:colOff>441923</xdr:colOff>
      <xdr:row>37</xdr:row>
      <xdr:rowOff>91439</xdr:rowOff>
    </xdr:to>
    <xdr:sp macro="" textlink="">
      <xdr:nvSpPr>
        <xdr:cNvPr id="6" name="Rectangle: Rounded Corners 5">
          <a:extLst>
            <a:ext uri="{FF2B5EF4-FFF2-40B4-BE49-F238E27FC236}">
              <a16:creationId xmlns:a16="http://schemas.microsoft.com/office/drawing/2014/main" id="{924674C7-2D7F-4EC4-A767-8EF7BB5DEB64}"/>
            </a:ext>
          </a:extLst>
        </xdr:cNvPr>
        <xdr:cNvSpPr/>
      </xdr:nvSpPr>
      <xdr:spPr>
        <a:xfrm>
          <a:off x="2529803" y="1421106"/>
          <a:ext cx="8275320" cy="5436893"/>
        </a:xfrm>
        <a:prstGeom prst="roundRect">
          <a:avLst>
            <a:gd name="adj" fmla="val 3982"/>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18</xdr:col>
      <xdr:colOff>61570</xdr:colOff>
      <xdr:row>7</xdr:row>
      <xdr:rowOff>140948</xdr:rowOff>
    </xdr:from>
    <xdr:to>
      <xdr:col>22</xdr:col>
      <xdr:colOff>183490</xdr:colOff>
      <xdr:row>20</xdr:row>
      <xdr:rowOff>53732</xdr:rowOff>
    </xdr:to>
    <xdr:sp macro="" textlink="">
      <xdr:nvSpPr>
        <xdr:cNvPr id="7" name="Rectangle: Rounded Corners 6">
          <a:extLst>
            <a:ext uri="{FF2B5EF4-FFF2-40B4-BE49-F238E27FC236}">
              <a16:creationId xmlns:a16="http://schemas.microsoft.com/office/drawing/2014/main" id="{EA194D59-D03F-456B-A6FD-0071B52E7049}"/>
            </a:ext>
          </a:extLst>
        </xdr:cNvPr>
        <xdr:cNvSpPr/>
      </xdr:nvSpPr>
      <xdr:spPr>
        <a:xfrm>
          <a:off x="11034370" y="1421108"/>
          <a:ext cx="2560320" cy="2290224"/>
        </a:xfrm>
        <a:prstGeom prst="roundRect">
          <a:avLst>
            <a:gd name="adj" fmla="val 739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428669</xdr:colOff>
      <xdr:row>7</xdr:row>
      <xdr:rowOff>140948</xdr:rowOff>
    </xdr:from>
    <xdr:to>
      <xdr:col>3</xdr:col>
      <xdr:colOff>491130</xdr:colOff>
      <xdr:row>37</xdr:row>
      <xdr:rowOff>95228</xdr:rowOff>
    </xdr:to>
    <xdr:sp macro="" textlink="">
      <xdr:nvSpPr>
        <xdr:cNvPr id="8" name="Rectangle: Rounded Corners 7">
          <a:extLst>
            <a:ext uri="{FF2B5EF4-FFF2-40B4-BE49-F238E27FC236}">
              <a16:creationId xmlns:a16="http://schemas.microsoft.com/office/drawing/2014/main" id="{301E5DF7-2746-45E7-A85F-59098CEF11CA}"/>
            </a:ext>
          </a:extLst>
        </xdr:cNvPr>
        <xdr:cNvSpPr/>
      </xdr:nvSpPr>
      <xdr:spPr>
        <a:xfrm>
          <a:off x="1038269" y="1421108"/>
          <a:ext cx="1281661" cy="5440680"/>
        </a:xfrm>
        <a:prstGeom prst="roundRect">
          <a:avLst>
            <a:gd name="adj" fmla="val 18817"/>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304800</xdr:colOff>
      <xdr:row>13</xdr:row>
      <xdr:rowOff>160020</xdr:rowOff>
    </xdr:from>
    <xdr:to>
      <xdr:col>2</xdr:col>
      <xdr:colOff>579120</xdr:colOff>
      <xdr:row>15</xdr:row>
      <xdr:rowOff>114300</xdr:rowOff>
    </xdr:to>
    <xdr:sp macro="" textlink="">
      <xdr:nvSpPr>
        <xdr:cNvPr id="9" name="Freeform: Shape 8">
          <a:extLst>
            <a:ext uri="{FF2B5EF4-FFF2-40B4-BE49-F238E27FC236}">
              <a16:creationId xmlns:a16="http://schemas.microsoft.com/office/drawing/2014/main" id="{0933A5FA-1091-47D6-8A41-091FF8F7896B}"/>
            </a:ext>
          </a:extLst>
        </xdr:cNvPr>
        <xdr:cNvSpPr/>
      </xdr:nvSpPr>
      <xdr:spPr>
        <a:xfrm>
          <a:off x="1524000" y="2537460"/>
          <a:ext cx="274320" cy="32004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rgbClr val="CEC5FF"/>
        </a:solidFill>
        <a:ln w="4366" cap="flat">
          <a:noFill/>
          <a:prstDash val="solid"/>
          <a:miter/>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xdr:col>
      <xdr:colOff>558197</xdr:colOff>
      <xdr:row>15</xdr:row>
      <xdr:rowOff>84277</xdr:rowOff>
    </xdr:from>
    <xdr:to>
      <xdr:col>3</xdr:col>
      <xdr:colOff>361601</xdr:colOff>
      <xdr:row>16</xdr:row>
      <xdr:rowOff>159563</xdr:rowOff>
    </xdr:to>
    <xdr:sp macro="" textlink="Processing!M8">
      <xdr:nvSpPr>
        <xdr:cNvPr id="10" name="TextBox 9">
          <a:extLst>
            <a:ext uri="{FF2B5EF4-FFF2-40B4-BE49-F238E27FC236}">
              <a16:creationId xmlns:a16="http://schemas.microsoft.com/office/drawing/2014/main" id="{11789880-3428-473A-8A60-AD7A6ABA67D4}"/>
            </a:ext>
          </a:extLst>
        </xdr:cNvPr>
        <xdr:cNvSpPr txBox="1"/>
      </xdr:nvSpPr>
      <xdr:spPr>
        <a:xfrm>
          <a:off x="1167797" y="28274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7601D8-A4D6-4CAB-9AF7-1E2B532ACEA4}" type="TxLink">
            <a:rPr lang="en-US" sz="1400" b="0" i="0" u="none" strike="noStrike">
              <a:solidFill>
                <a:srgbClr val="A28FFF"/>
              </a:solidFill>
              <a:latin typeface="Aptos Narrow"/>
              <a:ea typeface="+mn-ea"/>
              <a:cs typeface="+mn-cs"/>
            </a:rPr>
            <a:pPr marL="0" indent="0" algn="ctr"/>
            <a:t>Budgeting</a:t>
          </a:fld>
          <a:endParaRPr lang="ru-RU" sz="1400" b="0" i="0" u="none" strike="noStrike">
            <a:solidFill>
              <a:srgbClr val="A28FFF"/>
            </a:solidFill>
            <a:latin typeface="Aptos Narrow"/>
            <a:ea typeface="+mn-ea"/>
            <a:cs typeface="+mn-cs"/>
          </a:endParaRPr>
        </a:p>
      </xdr:txBody>
    </xdr:sp>
    <xdr:clientData/>
  </xdr:twoCellAnchor>
  <xdr:twoCellAnchor>
    <xdr:from>
      <xdr:col>18</xdr:col>
      <xdr:colOff>397017</xdr:colOff>
      <xdr:row>9</xdr:row>
      <xdr:rowOff>96011</xdr:rowOff>
    </xdr:from>
    <xdr:to>
      <xdr:col>21</xdr:col>
      <xdr:colOff>488457</xdr:colOff>
      <xdr:row>15</xdr:row>
      <xdr:rowOff>155447</xdr:rowOff>
    </xdr:to>
    <xdr:grpSp>
      <xdr:nvGrpSpPr>
        <xdr:cNvPr id="11" name="Group 10">
          <a:extLst>
            <a:ext uri="{FF2B5EF4-FFF2-40B4-BE49-F238E27FC236}">
              <a16:creationId xmlns:a16="http://schemas.microsoft.com/office/drawing/2014/main" id="{AF27923D-988D-49D1-B3C9-332168129474}"/>
            </a:ext>
          </a:extLst>
        </xdr:cNvPr>
        <xdr:cNvGrpSpPr/>
      </xdr:nvGrpSpPr>
      <xdr:grpSpPr>
        <a:xfrm>
          <a:off x="11065017" y="1810511"/>
          <a:ext cx="1869440" cy="1202436"/>
          <a:chOff x="11312910" y="1741931"/>
          <a:chExt cx="1920240" cy="1156716"/>
        </a:xfrm>
      </xdr:grpSpPr>
      <xdr:sp macro="" textlink="">
        <xdr:nvSpPr>
          <xdr:cNvPr id="12" name="Rectangle: Rounded Corners 11">
            <a:extLst>
              <a:ext uri="{FF2B5EF4-FFF2-40B4-BE49-F238E27FC236}">
                <a16:creationId xmlns:a16="http://schemas.microsoft.com/office/drawing/2014/main" id="{F3C9C838-D9C7-7D06-E9EB-5608CEC0D734}"/>
              </a:ext>
            </a:extLst>
          </xdr:cNvPr>
          <xdr:cNvSpPr/>
        </xdr:nvSpPr>
        <xdr:spPr>
          <a:xfrm>
            <a:off x="11312910" y="1741931"/>
            <a:ext cx="1920240" cy="1156716"/>
          </a:xfrm>
          <a:prstGeom prst="roundRect">
            <a:avLst>
              <a:gd name="adj" fmla="val 9324"/>
            </a:avLst>
          </a:prstGeom>
          <a:gradFill>
            <a:gsLst>
              <a:gs pos="66000">
                <a:srgbClr val="6067EE"/>
              </a:gs>
              <a:gs pos="10000">
                <a:srgbClr val="9CA5F6"/>
              </a:gs>
            </a:gsLst>
            <a:lin ang="8100000" scaled="1"/>
          </a:gradFill>
          <a:ln w="12700">
            <a:noFill/>
          </a:ln>
          <a:effectLst>
            <a:outerShdw blurRad="508000" dist="190500" dir="8100000" algn="tr" rotWithShape="0">
              <a:srgbClr val="0D328D">
                <a:alpha val="6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nvGrpSpPr>
          <xdr:cNvPr id="13" name="Group 12">
            <a:extLst>
              <a:ext uri="{FF2B5EF4-FFF2-40B4-BE49-F238E27FC236}">
                <a16:creationId xmlns:a16="http://schemas.microsoft.com/office/drawing/2014/main" id="{E50BF2DB-5C7E-1962-BC5A-975341B51D19}"/>
              </a:ext>
            </a:extLst>
          </xdr:cNvPr>
          <xdr:cNvGrpSpPr/>
        </xdr:nvGrpSpPr>
        <xdr:grpSpPr>
          <a:xfrm>
            <a:off x="11551920" y="2210873"/>
            <a:ext cx="311804" cy="218833"/>
            <a:chOff x="2716066" y="2011251"/>
            <a:chExt cx="710550" cy="501799"/>
          </a:xfrm>
          <a:solidFill>
            <a:srgbClr val="FBF1BD"/>
          </a:solidFill>
        </xdr:grpSpPr>
        <xdr:sp macro="" textlink="">
          <xdr:nvSpPr>
            <xdr:cNvPr id="15" name="Freeform: Shape 14">
              <a:extLst>
                <a:ext uri="{FF2B5EF4-FFF2-40B4-BE49-F238E27FC236}">
                  <a16:creationId xmlns:a16="http://schemas.microsoft.com/office/drawing/2014/main" id="{E8151CA3-9A95-42DA-2798-134330A2DF34}"/>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 name="Freeform: Shape 15">
              <a:extLst>
                <a:ext uri="{FF2B5EF4-FFF2-40B4-BE49-F238E27FC236}">
                  <a16:creationId xmlns:a16="http://schemas.microsoft.com/office/drawing/2014/main" id="{9636C98B-C901-DE29-2A17-C00C0826DC07}"/>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 name="Freeform: Shape 16">
              <a:extLst>
                <a:ext uri="{FF2B5EF4-FFF2-40B4-BE49-F238E27FC236}">
                  <a16:creationId xmlns:a16="http://schemas.microsoft.com/office/drawing/2014/main" id="{D5725CD7-AB71-8B3B-52CF-548322316E2B}"/>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Freeform: Shape 17">
              <a:extLst>
                <a:ext uri="{FF2B5EF4-FFF2-40B4-BE49-F238E27FC236}">
                  <a16:creationId xmlns:a16="http://schemas.microsoft.com/office/drawing/2014/main" id="{F09561D5-4AB8-FC74-740C-25016F2E82C3}"/>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 name="Freeform: Shape 18">
              <a:extLst>
                <a:ext uri="{FF2B5EF4-FFF2-40B4-BE49-F238E27FC236}">
                  <a16:creationId xmlns:a16="http://schemas.microsoft.com/office/drawing/2014/main" id="{BB5A6C46-EFE5-A24C-51BB-0D35DAF3B570}"/>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Freeform: Shape 19">
              <a:extLst>
                <a:ext uri="{FF2B5EF4-FFF2-40B4-BE49-F238E27FC236}">
                  <a16:creationId xmlns:a16="http://schemas.microsoft.com/office/drawing/2014/main" id="{571CE39A-7605-2724-DC9B-4E79438711E4}"/>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 name="Rectangle: Rounded Corners 20">
              <a:extLst>
                <a:ext uri="{FF2B5EF4-FFF2-40B4-BE49-F238E27FC236}">
                  <a16:creationId xmlns:a16="http://schemas.microsoft.com/office/drawing/2014/main" id="{9FB02DB1-7146-58FA-9648-3B329A9D9456}"/>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pic>
        <xdr:nvPicPr>
          <xdr:cNvPr id="14" name="Graphic 13" descr="Wi-Fi with solid fill">
            <a:extLst>
              <a:ext uri="{FF2B5EF4-FFF2-40B4-BE49-F238E27FC236}">
                <a16:creationId xmlns:a16="http://schemas.microsoft.com/office/drawing/2014/main" id="{30270FCE-739B-FD21-6FB2-1BE7E183EF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5400000">
            <a:off x="12873160" y="1867232"/>
            <a:ext cx="271669" cy="274320"/>
          </a:xfrm>
          <a:prstGeom prst="rect">
            <a:avLst/>
          </a:prstGeom>
        </xdr:spPr>
      </xdr:pic>
    </xdr:grpSp>
    <xdr:clientData/>
  </xdr:twoCellAnchor>
  <xdr:twoCellAnchor>
    <xdr:from>
      <xdr:col>14</xdr:col>
      <xdr:colOff>604780</xdr:colOff>
      <xdr:row>13</xdr:row>
      <xdr:rowOff>7620</xdr:rowOff>
    </xdr:from>
    <xdr:to>
      <xdr:col>16</xdr:col>
      <xdr:colOff>363532</xdr:colOff>
      <xdr:row>14</xdr:row>
      <xdr:rowOff>82906</xdr:rowOff>
    </xdr:to>
    <xdr:sp macro="" textlink="$C$60">
      <xdr:nvSpPr>
        <xdr:cNvPr id="22" name="TextBox 21">
          <a:extLst>
            <a:ext uri="{FF2B5EF4-FFF2-40B4-BE49-F238E27FC236}">
              <a16:creationId xmlns:a16="http://schemas.microsoft.com/office/drawing/2014/main" id="{4C78FE8D-F9DF-41CF-BE5D-A5929FFDD183}"/>
            </a:ext>
          </a:extLst>
        </xdr:cNvPr>
        <xdr:cNvSpPr txBox="1"/>
      </xdr:nvSpPr>
      <xdr:spPr>
        <a:xfrm>
          <a:off x="9139180" y="23850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33B9D-F834-4294-BE87-29F6752F0B43}" type="TxLink">
            <a:rPr lang="en-US" sz="1200" b="0" i="0" u="none" strike="noStrike">
              <a:solidFill>
                <a:schemeClr val="tx2">
                  <a:lumMod val="25000"/>
                  <a:lumOff val="75000"/>
                </a:schemeClr>
              </a:solidFill>
              <a:latin typeface="Aptos Narrow"/>
            </a:rPr>
            <a:pPr algn="ctr"/>
            <a:t> </a:t>
          </a:fld>
          <a:endParaRPr lang="ru-RU" sz="1600" b="0">
            <a:solidFill>
              <a:schemeClr val="tx2">
                <a:lumMod val="25000"/>
                <a:lumOff val="75000"/>
              </a:schemeClr>
            </a:solidFill>
          </a:endParaRPr>
        </a:p>
      </xdr:txBody>
    </xdr:sp>
    <xdr:clientData/>
  </xdr:twoCellAnchor>
  <xdr:twoCellAnchor>
    <xdr:from>
      <xdr:col>14</xdr:col>
      <xdr:colOff>604780</xdr:colOff>
      <xdr:row>14</xdr:row>
      <xdr:rowOff>63292</xdr:rowOff>
    </xdr:from>
    <xdr:to>
      <xdr:col>16</xdr:col>
      <xdr:colOff>363532</xdr:colOff>
      <xdr:row>15</xdr:row>
      <xdr:rowOff>164395</xdr:rowOff>
    </xdr:to>
    <xdr:sp macro="" textlink="$D$55">
      <xdr:nvSpPr>
        <xdr:cNvPr id="23" name="TextBox 22">
          <a:extLst>
            <a:ext uri="{FF2B5EF4-FFF2-40B4-BE49-F238E27FC236}">
              <a16:creationId xmlns:a16="http://schemas.microsoft.com/office/drawing/2014/main" id="{456D5093-4100-4971-A651-DF898F91AF6A}"/>
            </a:ext>
          </a:extLst>
        </xdr:cNvPr>
        <xdr:cNvSpPr txBox="1"/>
      </xdr:nvSpPr>
      <xdr:spPr>
        <a:xfrm>
          <a:off x="9139180" y="2623612"/>
          <a:ext cx="977952"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2A362-1984-4E0F-B2F1-1722CB1B7A1B}" type="TxLink">
            <a:rPr lang="en-US" sz="2400" b="0" i="0" u="none" strike="noStrike">
              <a:solidFill>
                <a:schemeClr val="bg1"/>
              </a:solidFill>
              <a:latin typeface="Aptos Narrow"/>
            </a:rPr>
            <a:pPr algn="ctr"/>
            <a:t> </a:t>
          </a:fld>
          <a:endParaRPr lang="ru-RU" sz="2400" b="0">
            <a:solidFill>
              <a:schemeClr val="bg1"/>
            </a:solidFill>
          </a:endParaRPr>
        </a:p>
      </xdr:txBody>
    </xdr:sp>
    <xdr:clientData/>
  </xdr:twoCellAnchor>
  <xdr:twoCellAnchor>
    <xdr:from>
      <xdr:col>18</xdr:col>
      <xdr:colOff>388620</xdr:colOff>
      <xdr:row>17</xdr:row>
      <xdr:rowOff>76200</xdr:rowOff>
    </xdr:from>
    <xdr:to>
      <xdr:col>20</xdr:col>
      <xdr:colOff>327660</xdr:colOff>
      <xdr:row>18</xdr:row>
      <xdr:rowOff>151486</xdr:rowOff>
    </xdr:to>
    <xdr:sp macro="" textlink="Processing!M5">
      <xdr:nvSpPr>
        <xdr:cNvPr id="24" name="TextBox 23">
          <a:extLst>
            <a:ext uri="{FF2B5EF4-FFF2-40B4-BE49-F238E27FC236}">
              <a16:creationId xmlns:a16="http://schemas.microsoft.com/office/drawing/2014/main" id="{D26C1C90-17C4-4C5C-BF3C-742BBDD64436}"/>
            </a:ext>
          </a:extLst>
        </xdr:cNvPr>
        <xdr:cNvSpPr txBox="1"/>
      </xdr:nvSpPr>
      <xdr:spPr>
        <a:xfrm>
          <a:off x="1136142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68AF2CF-22FE-455E-865D-C05C3A1B1929}" type="TxLink">
            <a:rPr lang="en-US" sz="1800" b="0" i="0" u="none" strike="noStrike">
              <a:solidFill>
                <a:srgbClr val="455177"/>
              </a:solidFill>
              <a:latin typeface="Aptos Narrow"/>
              <a:ea typeface="+mn-ea"/>
              <a:cs typeface="+mn-cs"/>
            </a:rPr>
            <a:pPr marL="0" indent="0" algn="l"/>
            <a:t>Balance:</a:t>
          </a:fld>
          <a:endParaRPr lang="ru-RU" sz="1800" b="0" i="0" u="none" strike="noStrike">
            <a:solidFill>
              <a:srgbClr val="455177"/>
            </a:solidFill>
            <a:latin typeface="Aptos Narrow"/>
            <a:ea typeface="+mn-ea"/>
            <a:cs typeface="+mn-cs"/>
          </a:endParaRPr>
        </a:p>
      </xdr:txBody>
    </xdr:sp>
    <xdr:clientData/>
  </xdr:twoCellAnchor>
  <xdr:twoCellAnchor>
    <xdr:from>
      <xdr:col>19</xdr:col>
      <xdr:colOff>518160</xdr:colOff>
      <xdr:row>17</xdr:row>
      <xdr:rowOff>76200</xdr:rowOff>
    </xdr:from>
    <xdr:to>
      <xdr:col>21</xdr:col>
      <xdr:colOff>457200</xdr:colOff>
      <xdr:row>18</xdr:row>
      <xdr:rowOff>151486</xdr:rowOff>
    </xdr:to>
    <xdr:sp macro="" textlink="Processing!N5">
      <xdr:nvSpPr>
        <xdr:cNvPr id="25" name="TextBox 24">
          <a:extLst>
            <a:ext uri="{FF2B5EF4-FFF2-40B4-BE49-F238E27FC236}">
              <a16:creationId xmlns:a16="http://schemas.microsoft.com/office/drawing/2014/main" id="{B02E2E12-3FF4-4628-A32D-10D89F0E6F4F}"/>
            </a:ext>
          </a:extLst>
        </xdr:cNvPr>
        <xdr:cNvSpPr txBox="1"/>
      </xdr:nvSpPr>
      <xdr:spPr>
        <a:xfrm>
          <a:off x="1210056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E53D2FB-6903-48E7-9ED0-046CDA07F4AF}" type="TxLink">
            <a:rPr lang="en-US" sz="2000" b="0" i="0" u="none" strike="noStrike">
              <a:solidFill>
                <a:srgbClr val="455177"/>
              </a:solidFill>
              <a:latin typeface="Aptos Narrow"/>
              <a:ea typeface="+mn-ea"/>
              <a:cs typeface="+mn-cs"/>
            </a:rPr>
            <a:pPr algn="r"/>
            <a:t> $4,807 </a:t>
          </a:fld>
          <a:endParaRPr lang="ru-RU" sz="2000" b="0" i="0" u="none" strike="noStrike">
            <a:solidFill>
              <a:srgbClr val="455177"/>
            </a:solidFill>
            <a:latin typeface="Aptos Narrow"/>
            <a:ea typeface="+mn-ea"/>
            <a:cs typeface="+mn-cs"/>
          </a:endParaRPr>
        </a:p>
      </xdr:txBody>
    </xdr:sp>
    <xdr:clientData/>
  </xdr:twoCellAnchor>
  <xdr:twoCellAnchor>
    <xdr:from>
      <xdr:col>18</xdr:col>
      <xdr:colOff>388925</xdr:colOff>
      <xdr:row>13</xdr:row>
      <xdr:rowOff>144780</xdr:rowOff>
    </xdr:from>
    <xdr:to>
      <xdr:col>21</xdr:col>
      <xdr:colOff>496549</xdr:colOff>
      <xdr:row>15</xdr:row>
      <xdr:rowOff>153161</xdr:rowOff>
    </xdr:to>
    <xdr:sp macro="" textlink="">
      <xdr:nvSpPr>
        <xdr:cNvPr id="26" name="TextBox 25">
          <a:extLst>
            <a:ext uri="{FF2B5EF4-FFF2-40B4-BE49-F238E27FC236}">
              <a16:creationId xmlns:a16="http://schemas.microsoft.com/office/drawing/2014/main" id="{C3E9D6DD-F8A9-494B-9D79-A517D82123C1}"/>
            </a:ext>
          </a:extLst>
        </xdr:cNvPr>
        <xdr:cNvSpPr txBox="1"/>
      </xdr:nvSpPr>
      <xdr:spPr>
        <a:xfrm>
          <a:off x="11361725" y="2522220"/>
          <a:ext cx="1936424" cy="37414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0">
              <a:solidFill>
                <a:schemeClr val="tx2">
                  <a:lumMod val="25000"/>
                  <a:lumOff val="75000"/>
                </a:schemeClr>
              </a:solidFill>
            </a:rPr>
            <a:t>**** **** **** ****</a:t>
          </a:r>
          <a:endParaRPr lang="ru-RU" sz="1400" b="0">
            <a:solidFill>
              <a:schemeClr val="tx2">
                <a:lumMod val="25000"/>
                <a:lumOff val="75000"/>
              </a:schemeClr>
            </a:solidFill>
          </a:endParaRPr>
        </a:p>
      </xdr:txBody>
    </xdr:sp>
    <xdr:clientData/>
  </xdr:twoCellAnchor>
  <xdr:twoCellAnchor>
    <xdr:from>
      <xdr:col>2</xdr:col>
      <xdr:colOff>251460</xdr:colOff>
      <xdr:row>3</xdr:row>
      <xdr:rowOff>175260</xdr:rowOff>
    </xdr:from>
    <xdr:to>
      <xdr:col>4</xdr:col>
      <xdr:colOff>10212</xdr:colOff>
      <xdr:row>6</xdr:row>
      <xdr:rowOff>137160</xdr:rowOff>
    </xdr:to>
    <xdr:sp macro="" textlink="Processing!A14">
      <xdr:nvSpPr>
        <xdr:cNvPr id="27" name="TextBox 26">
          <a:extLst>
            <a:ext uri="{FF2B5EF4-FFF2-40B4-BE49-F238E27FC236}">
              <a16:creationId xmlns:a16="http://schemas.microsoft.com/office/drawing/2014/main" id="{C3581CFA-FA4F-4FDB-8673-4757B7693BF7}"/>
            </a:ext>
          </a:extLst>
        </xdr:cNvPr>
        <xdr:cNvSpPr txBox="1"/>
      </xdr:nvSpPr>
      <xdr:spPr>
        <a:xfrm>
          <a:off x="1470660" y="723900"/>
          <a:ext cx="977952" cy="510540"/>
        </a:xfrm>
        <a:prstGeom prst="rect">
          <a:avLst/>
        </a:prstGeom>
        <a:noFill/>
        <a:ln w="9525" cmpd="sng">
          <a:noFill/>
        </a:ln>
        <a:effectLst>
          <a:outerShdw blurRad="50800" dist="38100" dir="8100000" algn="tr" rotWithShape="0">
            <a:srgbClr val="0D328D">
              <a:alpha val="4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81E5B34-7D78-4E5B-816E-0F47B84086DD}" type="TxLink">
            <a:rPr lang="en-US" sz="1200" b="0" i="0" u="none" strike="noStrike">
              <a:solidFill>
                <a:srgbClr val="455177"/>
              </a:solidFill>
              <a:latin typeface="Aptos Narrow"/>
              <a:ea typeface="+mn-ea"/>
              <a:cs typeface="+mn-cs"/>
            </a:rPr>
            <a:pPr algn="l"/>
            <a:t>PERSONAL FINANCE</a:t>
          </a:fld>
          <a:endParaRPr lang="ru-RU" sz="1200" b="0" i="0" u="none" strike="noStrike">
            <a:solidFill>
              <a:srgbClr val="455177"/>
            </a:solidFill>
            <a:latin typeface="Aptos Narrow"/>
            <a:ea typeface="+mn-ea"/>
            <a:cs typeface="+mn-cs"/>
          </a:endParaRPr>
        </a:p>
      </xdr:txBody>
    </xdr:sp>
    <xdr:clientData/>
  </xdr:twoCellAnchor>
  <xdr:twoCellAnchor>
    <xdr:from>
      <xdr:col>2</xdr:col>
      <xdr:colOff>266700</xdr:colOff>
      <xdr:row>4</xdr:row>
      <xdr:rowOff>64770</xdr:rowOff>
    </xdr:from>
    <xdr:to>
      <xdr:col>2</xdr:col>
      <xdr:colOff>266700</xdr:colOff>
      <xdr:row>6</xdr:row>
      <xdr:rowOff>64770</xdr:rowOff>
    </xdr:to>
    <xdr:cxnSp macro="">
      <xdr:nvCxnSpPr>
        <xdr:cNvPr id="28" name="Straight Connector 27">
          <a:extLst>
            <a:ext uri="{FF2B5EF4-FFF2-40B4-BE49-F238E27FC236}">
              <a16:creationId xmlns:a16="http://schemas.microsoft.com/office/drawing/2014/main" id="{BF70CD7E-5483-4780-910F-52E217FAE9AF}"/>
            </a:ext>
          </a:extLst>
        </xdr:cNvPr>
        <xdr:cNvCxnSpPr/>
      </xdr:nvCxnSpPr>
      <xdr:spPr>
        <a:xfrm>
          <a:off x="1485900" y="796290"/>
          <a:ext cx="0" cy="365760"/>
        </a:xfrm>
        <a:prstGeom prst="line">
          <a:avLst/>
        </a:prstGeom>
        <a:ln w="9525">
          <a:solidFill>
            <a:srgbClr val="455177"/>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457200</xdr:colOff>
      <xdr:row>4</xdr:row>
      <xdr:rowOff>60960</xdr:rowOff>
    </xdr:from>
    <xdr:to>
      <xdr:col>2</xdr:col>
      <xdr:colOff>213360</xdr:colOff>
      <xdr:row>6</xdr:row>
      <xdr:rowOff>60960</xdr:rowOff>
    </xdr:to>
    <xdr:pic>
      <xdr:nvPicPr>
        <xdr:cNvPr id="29" name="Graphic 28" descr="Pie chart outline">
          <a:extLst>
            <a:ext uri="{FF2B5EF4-FFF2-40B4-BE49-F238E27FC236}">
              <a16:creationId xmlns:a16="http://schemas.microsoft.com/office/drawing/2014/main" id="{CC86A53D-8102-4947-96E3-5F06881AC50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66800" y="792480"/>
          <a:ext cx="365760" cy="365760"/>
        </a:xfrm>
        <a:prstGeom prst="rect">
          <a:avLst/>
        </a:prstGeom>
      </xdr:spPr>
    </xdr:pic>
    <xdr:clientData/>
  </xdr:twoCellAnchor>
  <xdr:twoCellAnchor editAs="oneCell">
    <xdr:from>
      <xdr:col>4</xdr:col>
      <xdr:colOff>434340</xdr:colOff>
      <xdr:row>4</xdr:row>
      <xdr:rowOff>38101</xdr:rowOff>
    </xdr:from>
    <xdr:to>
      <xdr:col>21</xdr:col>
      <xdr:colOff>312420</xdr:colOff>
      <xdr:row>6</xdr:row>
      <xdr:rowOff>83821</xdr:rowOff>
    </xdr:to>
    <mc:AlternateContent xmlns:mc="http://schemas.openxmlformats.org/markup-compatibility/2006" xmlns:a14="http://schemas.microsoft.com/office/drawing/2010/main">
      <mc:Choice Requires="a14">
        <xdr:graphicFrame macro="">
          <xdr:nvGraphicFramePr>
            <xdr:cNvPr id="30" name="Month 8">
              <a:extLst>
                <a:ext uri="{FF2B5EF4-FFF2-40B4-BE49-F238E27FC236}">
                  <a16:creationId xmlns:a16="http://schemas.microsoft.com/office/drawing/2014/main" id="{8B5F5A6C-BF4A-4489-AFAA-19A517A58FBA}"/>
                </a:ext>
              </a:extLst>
            </xdr:cNvPr>
            <xdr:cNvGraphicFramePr/>
          </xdr:nvGraphicFramePr>
          <xdr:xfrm>
            <a:off x="0" y="0"/>
            <a:ext cx="0" cy="0"/>
          </xdr:xfrm>
          <a:graphic>
            <a:graphicData uri="http://schemas.microsoft.com/office/drawing/2010/slicer">
              <sle:slicer xmlns:sle="http://schemas.microsoft.com/office/drawing/2010/slicer" name="Month 8"/>
            </a:graphicData>
          </a:graphic>
        </xdr:graphicFrame>
      </mc:Choice>
      <mc:Fallback xmlns="">
        <xdr:sp macro="" textlink="">
          <xdr:nvSpPr>
            <xdr:cNvPr id="0" name=""/>
            <xdr:cNvSpPr>
              <a:spLocks noTextEdit="1"/>
            </xdr:cNvSpPr>
          </xdr:nvSpPr>
          <xdr:spPr>
            <a:xfrm>
              <a:off x="2872740" y="769621"/>
              <a:ext cx="10241280" cy="41148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260699</xdr:colOff>
      <xdr:row>8</xdr:row>
      <xdr:rowOff>45720</xdr:rowOff>
    </xdr:from>
    <xdr:to>
      <xdr:col>12</xdr:col>
      <xdr:colOff>477978</xdr:colOff>
      <xdr:row>31</xdr:row>
      <xdr:rowOff>30480</xdr:rowOff>
    </xdr:to>
    <xdr:grpSp>
      <xdr:nvGrpSpPr>
        <xdr:cNvPr id="31" name="Group 30">
          <a:extLst>
            <a:ext uri="{FF2B5EF4-FFF2-40B4-BE49-F238E27FC236}">
              <a16:creationId xmlns:a16="http://schemas.microsoft.com/office/drawing/2014/main" id="{38A47B28-E5DB-4230-ABBF-E50FD8CBD9D9}"/>
            </a:ext>
          </a:extLst>
        </xdr:cNvPr>
        <xdr:cNvGrpSpPr/>
      </xdr:nvGrpSpPr>
      <xdr:grpSpPr>
        <a:xfrm>
          <a:off x="1446032" y="1569720"/>
          <a:ext cx="6143946" cy="4366260"/>
          <a:chOff x="2342814" y="4830913"/>
          <a:chExt cx="2822434" cy="1873642"/>
        </a:xfrm>
      </xdr:grpSpPr>
      <xdr:grpSp>
        <xdr:nvGrpSpPr>
          <xdr:cNvPr id="32" name="Group 31">
            <a:extLst>
              <a:ext uri="{FF2B5EF4-FFF2-40B4-BE49-F238E27FC236}">
                <a16:creationId xmlns:a16="http://schemas.microsoft.com/office/drawing/2014/main" id="{52C1C1D9-893F-E69F-FD7B-905006DD0D26}"/>
              </a:ext>
            </a:extLst>
          </xdr:cNvPr>
          <xdr:cNvGrpSpPr/>
        </xdr:nvGrpSpPr>
        <xdr:grpSpPr>
          <a:xfrm>
            <a:off x="2342814" y="4830913"/>
            <a:ext cx="2822434" cy="1873642"/>
            <a:chOff x="2365674" y="4617553"/>
            <a:chExt cx="2822434" cy="1873642"/>
          </a:xfrm>
        </xdr:grpSpPr>
        <xdr:sp macro="" textlink="">
          <xdr:nvSpPr>
            <xdr:cNvPr id="36" name="Oval 35">
              <a:extLst>
                <a:ext uri="{FF2B5EF4-FFF2-40B4-BE49-F238E27FC236}">
                  <a16:creationId xmlns:a16="http://schemas.microsoft.com/office/drawing/2014/main" id="{2DBF52D1-02E3-65CC-541A-A50B65430CC2}"/>
                </a:ext>
              </a:extLst>
            </xdr:cNvPr>
            <xdr:cNvSpPr/>
          </xdr:nvSpPr>
          <xdr:spPr>
            <a:xfrm>
              <a:off x="3033942" y="4811424"/>
              <a:ext cx="1485900" cy="1485900"/>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7" name="Oval 36">
              <a:extLst>
                <a:ext uri="{FF2B5EF4-FFF2-40B4-BE49-F238E27FC236}">
                  <a16:creationId xmlns:a16="http://schemas.microsoft.com/office/drawing/2014/main" id="{B1573309-1060-D5FC-ED44-1E67E8A6AF51}"/>
                </a:ext>
              </a:extLst>
            </xdr:cNvPr>
            <xdr:cNvSpPr/>
          </xdr:nvSpPr>
          <xdr:spPr>
            <a:xfrm>
              <a:off x="3266316" y="5043798"/>
              <a:ext cx="1021152" cy="1021152"/>
            </a:xfrm>
            <a:prstGeom prst="ellipse">
              <a:avLst/>
            </a:prstGeom>
            <a:gradFill>
              <a:gsLst>
                <a:gs pos="0">
                  <a:srgbClr val="34349E"/>
                </a:gs>
                <a:gs pos="100000">
                  <a:srgbClr val="212469"/>
                </a:gs>
              </a:gsLst>
              <a:lin ang="5400000" scaled="1"/>
            </a:gradFill>
            <a:ln w="9525">
              <a:solidFill>
                <a:srgbClr val="595EFA"/>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38" name="Chart 37">
              <a:extLst>
                <a:ext uri="{FF2B5EF4-FFF2-40B4-BE49-F238E27FC236}">
                  <a16:creationId xmlns:a16="http://schemas.microsoft.com/office/drawing/2014/main" id="{02A0C647-5C0C-0A7D-F38C-252B29BB3C70}"/>
                </a:ext>
              </a:extLst>
            </xdr:cNvPr>
            <xdr:cNvGraphicFramePr/>
          </xdr:nvGraphicFramePr>
          <xdr:xfrm>
            <a:off x="2365674" y="4617553"/>
            <a:ext cx="2822434" cy="1873642"/>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9" name="Circle: Hollow 38">
              <a:extLst>
                <a:ext uri="{FF2B5EF4-FFF2-40B4-BE49-F238E27FC236}">
                  <a16:creationId xmlns:a16="http://schemas.microsoft.com/office/drawing/2014/main" id="{8F577652-06A9-0156-0189-CF410BA7E57C}"/>
                </a:ext>
              </a:extLst>
            </xdr:cNvPr>
            <xdr:cNvSpPr/>
          </xdr:nvSpPr>
          <xdr:spPr>
            <a:xfrm>
              <a:off x="2854872" y="4632354"/>
              <a:ext cx="1844040" cy="1844040"/>
            </a:xfrm>
            <a:prstGeom prst="donut">
              <a:avLst>
                <a:gd name="adj" fmla="val 11336"/>
              </a:avLst>
            </a:prstGeom>
            <a:solidFill>
              <a:schemeClr val="bg1"/>
            </a:solidFill>
            <a:ln>
              <a:noFill/>
            </a:ln>
            <a:effectLst>
              <a:outerShdw blurRad="63500" sx="95000" sy="95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sp macro="" textlink="">
          <xdr:nvSpPr>
            <xdr:cNvPr id="40" name="Oval 39">
              <a:extLst>
                <a:ext uri="{FF2B5EF4-FFF2-40B4-BE49-F238E27FC236}">
                  <a16:creationId xmlns:a16="http://schemas.microsoft.com/office/drawing/2014/main" id="{5CBF9677-AA5E-F8B0-8264-9BF187708C0A}"/>
                </a:ext>
              </a:extLst>
            </xdr:cNvPr>
            <xdr:cNvSpPr/>
          </xdr:nvSpPr>
          <xdr:spPr>
            <a:xfrm>
              <a:off x="3471631" y="5249115"/>
              <a:ext cx="613192" cy="613192"/>
            </a:xfrm>
            <a:prstGeom prst="ellipse">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graphicFrame macro="">
        <xdr:nvGraphicFramePr>
          <xdr:cNvPr id="33" name="Chart 32">
            <a:extLst>
              <a:ext uri="{FF2B5EF4-FFF2-40B4-BE49-F238E27FC236}">
                <a16:creationId xmlns:a16="http://schemas.microsoft.com/office/drawing/2014/main" id="{435DF2BB-01B4-6388-FDB2-23685AB884F3}"/>
              </a:ext>
            </a:extLst>
          </xdr:cNvPr>
          <xdr:cNvGraphicFramePr/>
        </xdr:nvGraphicFramePr>
        <xdr:xfrm>
          <a:off x="3413562" y="5418832"/>
          <a:ext cx="687002" cy="687003"/>
        </xdr:xfrm>
        <a:graphic>
          <a:graphicData uri="http://schemas.openxmlformats.org/drawingml/2006/chart">
            <c:chart xmlns:c="http://schemas.openxmlformats.org/drawingml/2006/chart" xmlns:r="http://schemas.openxmlformats.org/officeDocument/2006/relationships" r:id="rId6"/>
          </a:graphicData>
        </a:graphic>
      </xdr:graphicFrame>
      <xdr:sp macro="" textlink="Processing!N75">
        <xdr:nvSpPr>
          <xdr:cNvPr id="34" name="TextBox 33">
            <a:extLst>
              <a:ext uri="{FF2B5EF4-FFF2-40B4-BE49-F238E27FC236}">
                <a16:creationId xmlns:a16="http://schemas.microsoft.com/office/drawing/2014/main" id="{FC0DE90D-B7E7-BDC0-3673-424D4B82C13A}"/>
              </a:ext>
            </a:extLst>
          </xdr:cNvPr>
          <xdr:cNvSpPr txBox="1"/>
        </xdr:nvSpPr>
        <xdr:spPr>
          <a:xfrm>
            <a:off x="3321054" y="5592883"/>
            <a:ext cx="889046" cy="343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A82A02-2487-4D5F-A47E-DB8E65CA85DB}" type="TxLink">
              <a:rPr lang="en-US" sz="2400" b="0" i="0" u="none" strike="noStrike">
                <a:solidFill>
                  <a:schemeClr val="tx2">
                    <a:lumMod val="10000"/>
                    <a:lumOff val="90000"/>
                  </a:schemeClr>
                </a:solidFill>
                <a:latin typeface="Aptos Narrow"/>
              </a:rPr>
              <a:pPr algn="ctr"/>
              <a:t> </a:t>
            </a:fld>
            <a:endParaRPr lang="ru-RU" sz="6000" b="0">
              <a:solidFill>
                <a:schemeClr val="tx2">
                  <a:lumMod val="10000"/>
                  <a:lumOff val="90000"/>
                </a:schemeClr>
              </a:solidFill>
            </a:endParaRPr>
          </a:p>
        </xdr:txBody>
      </xdr:sp>
      <xdr:sp macro="" textlink="">
        <xdr:nvSpPr>
          <xdr:cNvPr id="35" name="TextBox 34">
            <a:extLst>
              <a:ext uri="{FF2B5EF4-FFF2-40B4-BE49-F238E27FC236}">
                <a16:creationId xmlns:a16="http://schemas.microsoft.com/office/drawing/2014/main" id="{74600A1B-3638-1195-6263-6E1E33F6FCF1}"/>
              </a:ext>
            </a:extLst>
          </xdr:cNvPr>
          <xdr:cNvSpPr txBox="1"/>
        </xdr:nvSpPr>
        <xdr:spPr>
          <a:xfrm>
            <a:off x="3506129" y="5503190"/>
            <a:ext cx="501845" cy="239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527E42-EC7D-4F3C-9E96-FCB0BB2FCCFA}" type="TxLink">
              <a:rPr lang="en-US" sz="900" b="0" i="0" u="none" strike="noStrike">
                <a:solidFill>
                  <a:srgbClr val="455177"/>
                </a:solidFill>
                <a:latin typeface="Aptos Narrow"/>
              </a:rPr>
              <a:pPr algn="ctr"/>
              <a:t>Used Budget</a:t>
            </a:fld>
            <a:endParaRPr lang="ru-RU" sz="1600" b="0">
              <a:solidFill>
                <a:srgbClr val="455177"/>
              </a:solidFill>
            </a:endParaRPr>
          </a:p>
        </xdr:txBody>
      </xdr:sp>
    </xdr:grpSp>
    <xdr:clientData/>
  </xdr:twoCellAnchor>
  <xdr:twoCellAnchor>
    <xdr:from>
      <xdr:col>11</xdr:col>
      <xdr:colOff>266700</xdr:colOff>
      <xdr:row>9</xdr:row>
      <xdr:rowOff>7620</xdr:rowOff>
    </xdr:from>
    <xdr:to>
      <xdr:col>17</xdr:col>
      <xdr:colOff>114300</xdr:colOff>
      <xdr:row>22</xdr:row>
      <xdr:rowOff>152400</xdr:rowOff>
    </xdr:to>
    <xdr:grpSp>
      <xdr:nvGrpSpPr>
        <xdr:cNvPr id="41" name="Group 40">
          <a:extLst>
            <a:ext uri="{FF2B5EF4-FFF2-40B4-BE49-F238E27FC236}">
              <a16:creationId xmlns:a16="http://schemas.microsoft.com/office/drawing/2014/main" id="{B26EA36C-F432-4EE1-A1DB-0569417A8C7F}"/>
            </a:ext>
          </a:extLst>
        </xdr:cNvPr>
        <xdr:cNvGrpSpPr/>
      </xdr:nvGrpSpPr>
      <xdr:grpSpPr>
        <a:xfrm>
          <a:off x="6786033" y="1722120"/>
          <a:ext cx="3403600" cy="2621280"/>
          <a:chOff x="6652260" y="1630680"/>
          <a:chExt cx="3505200" cy="2522220"/>
        </a:xfrm>
      </xdr:grpSpPr>
      <xdr:sp macro="" textlink="Processing!D20">
        <xdr:nvSpPr>
          <xdr:cNvPr id="42" name="TextBox 41">
            <a:extLst>
              <a:ext uri="{FF2B5EF4-FFF2-40B4-BE49-F238E27FC236}">
                <a16:creationId xmlns:a16="http://schemas.microsoft.com/office/drawing/2014/main" id="{BA2A29EC-695C-4759-9A8F-C79AF992A888}"/>
              </a:ext>
            </a:extLst>
          </xdr:cNvPr>
          <xdr:cNvSpPr txBox="1"/>
        </xdr:nvSpPr>
        <xdr:spPr>
          <a:xfrm>
            <a:off x="6652260" y="2026920"/>
            <a:ext cx="1501140" cy="2125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F031064-5423-439E-BB4F-BCBF42E0A6C2}" type="TxLink">
              <a:rPr lang="en-US" sz="1400" b="0" i="0" u="none" strike="noStrike">
                <a:solidFill>
                  <a:srgbClr val="455177"/>
                </a:solidFill>
                <a:latin typeface="Aptos Narrow"/>
              </a:rPr>
              <a:pPr algn="l"/>
              <a:t>Non-Fixed Incom
Fixed Incom
Other Income
Non-Fixed Cost
Fixed Costs
Other Cost</a:t>
            </a:fld>
            <a:endParaRPr lang="ru-RU" sz="7200" b="0">
              <a:solidFill>
                <a:srgbClr val="455177"/>
              </a:solidFill>
            </a:endParaRPr>
          </a:p>
        </xdr:txBody>
      </xdr:sp>
      <xdr:sp macro="" textlink="Processing!D22">
        <xdr:nvSpPr>
          <xdr:cNvPr id="43" name="TextBox 42">
            <a:extLst>
              <a:ext uri="{FF2B5EF4-FFF2-40B4-BE49-F238E27FC236}">
                <a16:creationId xmlns:a16="http://schemas.microsoft.com/office/drawing/2014/main" id="{7E864ABF-3FBD-B9D3-46E7-0FA9FF3CB33D}"/>
              </a:ext>
            </a:extLst>
          </xdr:cNvPr>
          <xdr:cNvSpPr txBox="1"/>
        </xdr:nvSpPr>
        <xdr:spPr>
          <a:xfrm>
            <a:off x="8290560" y="2026920"/>
            <a:ext cx="891540" cy="2125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6148F58-D1E8-46C6-BC3C-65CCFEAB121F}" type="TxLink">
              <a:rPr lang="en-US" sz="1400" b="0" i="0" u="none" strike="noStrike">
                <a:solidFill>
                  <a:srgbClr val="455177"/>
                </a:solidFill>
                <a:latin typeface="Aptos Narrow"/>
                <a:ea typeface="+mn-ea"/>
                <a:cs typeface="+mn-cs"/>
              </a:rPr>
              <a:pPr marL="0" indent="0" algn="r"/>
              <a:t>$ 9 817
$ 11 804
$ 3 937
$ 6 727
$ 10 377
$ 2 510</a:t>
            </a:fld>
            <a:endParaRPr lang="ru-RU" sz="1400" b="0" i="0" u="none" strike="noStrike">
              <a:solidFill>
                <a:srgbClr val="455177"/>
              </a:solidFill>
              <a:latin typeface="Aptos Narrow"/>
              <a:ea typeface="+mn-ea"/>
              <a:cs typeface="+mn-cs"/>
            </a:endParaRPr>
          </a:p>
        </xdr:txBody>
      </xdr:sp>
      <xdr:sp macro="" textlink="Processing!D21">
        <xdr:nvSpPr>
          <xdr:cNvPr id="44" name="TextBox 43">
            <a:extLst>
              <a:ext uri="{FF2B5EF4-FFF2-40B4-BE49-F238E27FC236}">
                <a16:creationId xmlns:a16="http://schemas.microsoft.com/office/drawing/2014/main" id="{73F7D181-96C6-C731-4B7A-B5C4243D2D45}"/>
              </a:ext>
            </a:extLst>
          </xdr:cNvPr>
          <xdr:cNvSpPr txBox="1"/>
        </xdr:nvSpPr>
        <xdr:spPr>
          <a:xfrm>
            <a:off x="9471660" y="2026920"/>
            <a:ext cx="685800" cy="2125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57EA8EF-7E99-4BF6-B4A3-C52F322ABDB2}" type="TxLink">
              <a:rPr lang="en-US" sz="1400" b="0" i="0" u="none" strike="noStrike">
                <a:solidFill>
                  <a:srgbClr val="455177"/>
                </a:solidFill>
                <a:latin typeface="Aptos Narrow"/>
                <a:ea typeface="+mn-ea"/>
                <a:cs typeface="+mn-cs"/>
              </a:rPr>
              <a:pPr marL="0" indent="0" algn="r"/>
              <a:t>22%
26%
9%
15%
23%
6%</a:t>
            </a:fld>
            <a:endParaRPr lang="ru-RU" sz="1400" b="0" i="0" u="none" strike="noStrike">
              <a:solidFill>
                <a:srgbClr val="455177"/>
              </a:solidFill>
              <a:latin typeface="Aptos Narrow"/>
              <a:ea typeface="+mn-ea"/>
              <a:cs typeface="+mn-cs"/>
            </a:endParaRPr>
          </a:p>
        </xdr:txBody>
      </xdr:sp>
      <xdr:sp macro="" textlink="Processing!D1">
        <xdr:nvSpPr>
          <xdr:cNvPr id="45" name="TextBox 44">
            <a:extLst>
              <a:ext uri="{FF2B5EF4-FFF2-40B4-BE49-F238E27FC236}">
                <a16:creationId xmlns:a16="http://schemas.microsoft.com/office/drawing/2014/main" id="{8ABD2100-080A-4637-D39A-AE57B18C1747}"/>
              </a:ext>
            </a:extLst>
          </xdr:cNvPr>
          <xdr:cNvSpPr txBox="1"/>
        </xdr:nvSpPr>
        <xdr:spPr>
          <a:xfrm>
            <a:off x="6736080" y="1630680"/>
            <a:ext cx="977952" cy="5105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9877264-63BE-4A01-AB9D-84F78BBC1548}" type="TxLink">
              <a:rPr lang="en-US" sz="1800" b="1" i="0" u="none" strike="noStrike">
                <a:gradFill>
                  <a:gsLst>
                    <a:gs pos="0">
                      <a:srgbClr val="8D76FC"/>
                    </a:gs>
                    <a:gs pos="100000">
                      <a:srgbClr val="3647E3"/>
                    </a:gs>
                  </a:gsLst>
                  <a:lin ang="5400000" scaled="1"/>
                </a:gradFill>
                <a:latin typeface="Aptos Narrow"/>
                <a:ea typeface="+mn-ea"/>
                <a:cs typeface="+mn-cs"/>
              </a:rPr>
              <a:pPr algn="l"/>
              <a:t>Income</a:t>
            </a:fld>
            <a:endParaRPr lang="ru-RU" sz="2000" b="0" i="0" u="none" strike="noStrike">
              <a:gradFill>
                <a:gsLst>
                  <a:gs pos="0">
                    <a:srgbClr val="8D76FC"/>
                  </a:gs>
                  <a:gs pos="100000">
                    <a:srgbClr val="3647E3"/>
                  </a:gs>
                </a:gsLst>
                <a:lin ang="5400000" scaled="1"/>
              </a:gradFill>
              <a:latin typeface="Aptos Narrow"/>
              <a:ea typeface="+mn-ea"/>
              <a:cs typeface="+mn-cs"/>
            </a:endParaRPr>
          </a:p>
        </xdr:txBody>
      </xdr:sp>
      <xdr:sp macro="" textlink="Processing!E1">
        <xdr:nvSpPr>
          <xdr:cNvPr id="46" name="TextBox 45">
            <a:extLst>
              <a:ext uri="{FF2B5EF4-FFF2-40B4-BE49-F238E27FC236}">
                <a16:creationId xmlns:a16="http://schemas.microsoft.com/office/drawing/2014/main" id="{3B93DD8D-7ECA-9549-73A1-ECFC7F7843FC}"/>
              </a:ext>
            </a:extLst>
          </xdr:cNvPr>
          <xdr:cNvSpPr txBox="1"/>
        </xdr:nvSpPr>
        <xdr:spPr>
          <a:xfrm>
            <a:off x="6736080" y="2933700"/>
            <a:ext cx="1188720" cy="5105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0AB9FE4-1354-43D4-BC3C-27D4301D0EB6}" type="TxLink">
              <a:rPr lang="en-US" sz="1800" b="1" i="0" u="none" strike="noStrike">
                <a:gradFill>
                  <a:gsLst>
                    <a:gs pos="43000">
                      <a:srgbClr val="8701D9"/>
                    </a:gs>
                    <a:gs pos="100000">
                      <a:srgbClr val="AD27FE"/>
                    </a:gs>
                  </a:gsLst>
                  <a:path path="circle">
                    <a:fillToRect t="100000" r="100000"/>
                  </a:path>
                </a:gradFill>
                <a:latin typeface="Aptos Narrow"/>
                <a:ea typeface="+mn-ea"/>
                <a:cs typeface="+mn-cs"/>
              </a:rPr>
              <a:pPr algn="l"/>
              <a:t>Expenses</a:t>
            </a:fld>
            <a:endParaRPr lang="ru-RU" sz="2000" b="0" i="0" u="none" strike="noStrike">
              <a:gradFill>
                <a:gsLst>
                  <a:gs pos="43000">
                    <a:srgbClr val="8701D9"/>
                  </a:gs>
                  <a:gs pos="100000">
                    <a:srgbClr val="AD27FE"/>
                  </a:gs>
                </a:gsLst>
                <a:path path="circle">
                  <a:fillToRect t="100000" r="100000"/>
                </a:path>
              </a:gradFill>
              <a:latin typeface="Aptos Narrow"/>
              <a:ea typeface="+mn-ea"/>
              <a:cs typeface="+mn-cs"/>
            </a:endParaRPr>
          </a:p>
        </xdr:txBody>
      </xdr:sp>
      <xdr:sp macro="" textlink="Processing!C24">
        <xdr:nvSpPr>
          <xdr:cNvPr id="47" name="TextBox 46">
            <a:extLst>
              <a:ext uri="{FF2B5EF4-FFF2-40B4-BE49-F238E27FC236}">
                <a16:creationId xmlns:a16="http://schemas.microsoft.com/office/drawing/2014/main" id="{6AAB4559-E8CB-947B-3AB1-2770FDBF0904}"/>
              </a:ext>
            </a:extLst>
          </xdr:cNvPr>
          <xdr:cNvSpPr txBox="1"/>
        </xdr:nvSpPr>
        <xdr:spPr>
          <a:xfrm>
            <a:off x="7970520" y="1630680"/>
            <a:ext cx="1214172" cy="5105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29618B1-0044-4CE1-B9D5-27A452E86257}" type="TxLink">
              <a:rPr lang="en-US" sz="1800" b="1" i="0" u="none" strike="noStrike">
                <a:gradFill>
                  <a:gsLst>
                    <a:gs pos="0">
                      <a:srgbClr val="8D76FC"/>
                    </a:gs>
                    <a:gs pos="100000">
                      <a:srgbClr val="3647E3"/>
                    </a:gs>
                  </a:gsLst>
                  <a:lin ang="5400000" scaled="1"/>
                </a:gradFill>
                <a:latin typeface="Aptos Narrow"/>
                <a:ea typeface="+mn-ea"/>
                <a:cs typeface="+mn-cs"/>
              </a:rPr>
              <a:pPr marL="0" indent="0" algn="r"/>
              <a:t> $25,558 </a:t>
            </a:fld>
            <a:endParaRPr lang="ru-RU" sz="1800" b="1" i="0" u="none" strike="noStrike">
              <a:gradFill>
                <a:gsLst>
                  <a:gs pos="0">
                    <a:srgbClr val="8D76FC"/>
                  </a:gs>
                  <a:gs pos="100000">
                    <a:srgbClr val="3647E3"/>
                  </a:gs>
                </a:gsLst>
                <a:lin ang="5400000" scaled="1"/>
              </a:gradFill>
              <a:latin typeface="Aptos Narrow"/>
              <a:ea typeface="+mn-ea"/>
              <a:cs typeface="+mn-cs"/>
            </a:endParaRPr>
          </a:p>
        </xdr:txBody>
      </xdr:sp>
      <xdr:sp macro="" textlink="Processing!C25">
        <xdr:nvSpPr>
          <xdr:cNvPr id="48" name="TextBox 47">
            <a:extLst>
              <a:ext uri="{FF2B5EF4-FFF2-40B4-BE49-F238E27FC236}">
                <a16:creationId xmlns:a16="http://schemas.microsoft.com/office/drawing/2014/main" id="{D6414D3D-B595-9162-13F9-BF497C12F20F}"/>
              </a:ext>
            </a:extLst>
          </xdr:cNvPr>
          <xdr:cNvSpPr txBox="1"/>
        </xdr:nvSpPr>
        <xdr:spPr>
          <a:xfrm>
            <a:off x="8061960" y="2933700"/>
            <a:ext cx="1122732" cy="5105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572FD90-0C0D-49A8-9B72-0CBB21B3BA82}" type="TxLink">
              <a:rPr lang="en-US" sz="1800" b="1" i="0" u="none" strike="noStrike">
                <a:gradFill>
                  <a:gsLst>
                    <a:gs pos="43000">
                      <a:srgbClr val="8701D9"/>
                    </a:gs>
                    <a:gs pos="100000">
                      <a:srgbClr val="AD27FE"/>
                    </a:gs>
                  </a:gsLst>
                  <a:path path="circle">
                    <a:fillToRect t="100000" r="100000"/>
                  </a:path>
                </a:gradFill>
                <a:latin typeface="Aptos Narrow"/>
                <a:ea typeface="+mn-ea"/>
                <a:cs typeface="+mn-cs"/>
              </a:rPr>
              <a:pPr marL="0" indent="0" algn="r"/>
              <a:t> $19,614 </a:t>
            </a:fld>
            <a:endParaRPr lang="ru-RU" sz="1800" b="1" i="0" u="none" strike="noStrike">
              <a:gradFill>
                <a:gsLst>
                  <a:gs pos="43000">
                    <a:srgbClr val="8701D9"/>
                  </a:gs>
                  <a:gs pos="100000">
                    <a:srgbClr val="AD27FE"/>
                  </a:gs>
                </a:gsLst>
                <a:path path="circle">
                  <a:fillToRect t="100000" r="100000"/>
                </a:path>
              </a:gradFill>
              <a:latin typeface="Aptos Narrow"/>
              <a:ea typeface="+mn-ea"/>
              <a:cs typeface="+mn-cs"/>
            </a:endParaRPr>
          </a:p>
        </xdr:txBody>
      </xdr:sp>
      <xdr:sp macro="" textlink="Processing!B24">
        <xdr:nvSpPr>
          <xdr:cNvPr id="49" name="TextBox 48">
            <a:extLst>
              <a:ext uri="{FF2B5EF4-FFF2-40B4-BE49-F238E27FC236}">
                <a16:creationId xmlns:a16="http://schemas.microsoft.com/office/drawing/2014/main" id="{A8EC6741-7862-10A5-7049-EE322940871B}"/>
              </a:ext>
            </a:extLst>
          </xdr:cNvPr>
          <xdr:cNvSpPr txBox="1"/>
        </xdr:nvSpPr>
        <xdr:spPr>
          <a:xfrm>
            <a:off x="9540240" y="1630680"/>
            <a:ext cx="596952" cy="5105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791F655-A503-4CF2-82D1-0E5DD3D2B98D}" type="TxLink">
              <a:rPr lang="en-US" sz="1800" b="1" i="0" u="none" strike="noStrike">
                <a:gradFill>
                  <a:gsLst>
                    <a:gs pos="0">
                      <a:srgbClr val="8D76FC"/>
                    </a:gs>
                    <a:gs pos="100000">
                      <a:srgbClr val="3647E3"/>
                    </a:gs>
                  </a:gsLst>
                  <a:lin ang="5400000" scaled="1"/>
                </a:gradFill>
                <a:latin typeface="Aptos Narrow"/>
                <a:ea typeface="+mn-ea"/>
                <a:cs typeface="+mn-cs"/>
              </a:rPr>
              <a:pPr marL="0" indent="0" algn="r"/>
              <a:t>57%</a:t>
            </a:fld>
            <a:endParaRPr lang="ru-RU" sz="1800" b="1" i="0" u="none" strike="noStrike">
              <a:gradFill>
                <a:gsLst>
                  <a:gs pos="0">
                    <a:srgbClr val="8D76FC"/>
                  </a:gs>
                  <a:gs pos="100000">
                    <a:srgbClr val="3647E3"/>
                  </a:gs>
                </a:gsLst>
                <a:lin ang="5400000" scaled="1"/>
              </a:gradFill>
              <a:latin typeface="Aptos Narrow"/>
              <a:ea typeface="+mn-ea"/>
              <a:cs typeface="+mn-cs"/>
            </a:endParaRPr>
          </a:p>
        </xdr:txBody>
      </xdr:sp>
      <xdr:sp macro="" textlink="Processing!B25">
        <xdr:nvSpPr>
          <xdr:cNvPr id="50" name="TextBox 49">
            <a:extLst>
              <a:ext uri="{FF2B5EF4-FFF2-40B4-BE49-F238E27FC236}">
                <a16:creationId xmlns:a16="http://schemas.microsoft.com/office/drawing/2014/main" id="{CA7CC1DF-86C0-93AB-4D09-8A6E3D68ADD0}"/>
              </a:ext>
            </a:extLst>
          </xdr:cNvPr>
          <xdr:cNvSpPr txBox="1"/>
        </xdr:nvSpPr>
        <xdr:spPr>
          <a:xfrm>
            <a:off x="9502140" y="2933700"/>
            <a:ext cx="635052" cy="5105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8704634-FFE3-4D26-871E-328314B495CA}" type="TxLink">
              <a:rPr lang="en-US" sz="1800" b="1" i="0" u="none" strike="noStrike">
                <a:gradFill>
                  <a:gsLst>
                    <a:gs pos="43000">
                      <a:srgbClr val="8701D9"/>
                    </a:gs>
                    <a:gs pos="100000">
                      <a:srgbClr val="AD27FE"/>
                    </a:gs>
                  </a:gsLst>
                  <a:path path="circle">
                    <a:fillToRect t="100000" r="100000"/>
                  </a:path>
                </a:gradFill>
                <a:latin typeface="Aptos Narrow"/>
                <a:ea typeface="+mn-ea"/>
                <a:cs typeface="+mn-cs"/>
              </a:rPr>
              <a:pPr marL="0" indent="0" algn="r"/>
              <a:t>43%</a:t>
            </a:fld>
            <a:endParaRPr lang="ru-RU" sz="1800" b="1" i="0" u="none" strike="noStrike">
              <a:gradFill>
                <a:gsLst>
                  <a:gs pos="43000">
                    <a:srgbClr val="8701D9"/>
                  </a:gs>
                  <a:gs pos="100000">
                    <a:srgbClr val="AD27FE"/>
                  </a:gs>
                </a:gsLst>
                <a:path path="circle">
                  <a:fillToRect t="100000" r="100000"/>
                </a:path>
              </a:gradFill>
              <a:latin typeface="Aptos Narrow"/>
              <a:ea typeface="+mn-ea"/>
              <a:cs typeface="+mn-cs"/>
            </a:endParaRPr>
          </a:p>
        </xdr:txBody>
      </xdr:sp>
    </xdr:grpSp>
    <xdr:clientData/>
  </xdr:twoCellAnchor>
  <xdr:twoCellAnchor>
    <xdr:from>
      <xdr:col>6</xdr:col>
      <xdr:colOff>379545</xdr:colOff>
      <xdr:row>18</xdr:row>
      <xdr:rowOff>131948</xdr:rowOff>
    </xdr:from>
    <xdr:to>
      <xdr:col>8</xdr:col>
      <xdr:colOff>397695</xdr:colOff>
      <xdr:row>21</xdr:row>
      <xdr:rowOff>12832</xdr:rowOff>
    </xdr:to>
    <xdr:sp macro="" textlink="Processing!B26">
      <xdr:nvSpPr>
        <xdr:cNvPr id="51" name="TextBox 50">
          <a:extLst>
            <a:ext uri="{FF2B5EF4-FFF2-40B4-BE49-F238E27FC236}">
              <a16:creationId xmlns:a16="http://schemas.microsoft.com/office/drawing/2014/main" id="{73CA1A8D-731D-4D9B-870A-1ADE4AD853C8}"/>
            </a:ext>
          </a:extLst>
        </xdr:cNvPr>
        <xdr:cNvSpPr txBox="1"/>
      </xdr:nvSpPr>
      <xdr:spPr>
        <a:xfrm>
          <a:off x="4037145" y="3423788"/>
          <a:ext cx="1237350" cy="429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8E3890-8E6D-43E0-9547-30374C5FF51F}" type="TxLink">
            <a:rPr lang="en-US" sz="2800" b="0" i="0" u="none" strike="noStrike">
              <a:solidFill>
                <a:srgbClr val="455177"/>
              </a:solidFill>
              <a:latin typeface="Aptos Narrow"/>
            </a:rPr>
            <a:pPr algn="ctr"/>
            <a:t>30%</a:t>
          </a:fld>
          <a:endParaRPr lang="ru-RU" sz="2800">
            <a:solidFill>
              <a:srgbClr val="455177"/>
            </a:solidFill>
          </a:endParaRPr>
        </a:p>
      </xdr:txBody>
    </xdr:sp>
    <xdr:clientData/>
  </xdr:twoCellAnchor>
  <xdr:twoCellAnchor>
    <xdr:from>
      <xdr:col>10</xdr:col>
      <xdr:colOff>457200</xdr:colOff>
      <xdr:row>23</xdr:row>
      <xdr:rowOff>152400</xdr:rowOff>
    </xdr:from>
    <xdr:to>
      <xdr:col>17</xdr:col>
      <xdr:colOff>327660</xdr:colOff>
      <xdr:row>36</xdr:row>
      <xdr:rowOff>76200</xdr:rowOff>
    </xdr:to>
    <xdr:graphicFrame macro="">
      <xdr:nvGraphicFramePr>
        <xdr:cNvPr id="52" name="Chart 51">
          <a:extLst>
            <a:ext uri="{FF2B5EF4-FFF2-40B4-BE49-F238E27FC236}">
              <a16:creationId xmlns:a16="http://schemas.microsoft.com/office/drawing/2014/main" id="{74BE28A1-391B-4637-8570-24BDB767F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289327</xdr:colOff>
      <xdr:row>30</xdr:row>
      <xdr:rowOff>160021</xdr:rowOff>
    </xdr:from>
    <xdr:to>
      <xdr:col>9</xdr:col>
      <xdr:colOff>449347</xdr:colOff>
      <xdr:row>36</xdr:row>
      <xdr:rowOff>114301</xdr:rowOff>
    </xdr:to>
    <mc:AlternateContent xmlns:mc="http://schemas.openxmlformats.org/markup-compatibility/2006" xmlns:a14="http://schemas.microsoft.com/office/drawing/2010/main">
      <mc:Choice Requires="a14">
        <xdr:graphicFrame macro="">
          <xdr:nvGraphicFramePr>
            <xdr:cNvPr id="53" name="Budget Plan 1">
              <a:extLst>
                <a:ext uri="{FF2B5EF4-FFF2-40B4-BE49-F238E27FC236}">
                  <a16:creationId xmlns:a16="http://schemas.microsoft.com/office/drawing/2014/main" id="{F29A2445-EB92-4CFC-BF88-AE6FAAEF3CD6}"/>
                </a:ext>
              </a:extLst>
            </xdr:cNvPr>
            <xdr:cNvGraphicFramePr/>
          </xdr:nvGraphicFramePr>
          <xdr:xfrm>
            <a:off x="0" y="0"/>
            <a:ext cx="0" cy="0"/>
          </xdr:xfrm>
          <a:graphic>
            <a:graphicData uri="http://schemas.microsoft.com/office/drawing/2010/slicer">
              <sle:slicer xmlns:sle="http://schemas.microsoft.com/office/drawing/2010/slicer" name="Budget Plan 1"/>
            </a:graphicData>
          </a:graphic>
        </xdr:graphicFrame>
      </mc:Choice>
      <mc:Fallback xmlns="">
        <xdr:sp macro="" textlink="">
          <xdr:nvSpPr>
            <xdr:cNvPr id="0" name=""/>
            <xdr:cNvSpPr>
              <a:spLocks noTextEdit="1"/>
            </xdr:cNvSpPr>
          </xdr:nvSpPr>
          <xdr:spPr>
            <a:xfrm>
              <a:off x="3337327" y="5646421"/>
              <a:ext cx="2598420" cy="10515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297180</xdr:colOff>
      <xdr:row>8</xdr:row>
      <xdr:rowOff>121920</xdr:rowOff>
    </xdr:from>
    <xdr:to>
      <xdr:col>6</xdr:col>
      <xdr:colOff>100584</xdr:colOff>
      <xdr:row>10</xdr:row>
      <xdr:rowOff>14326</xdr:rowOff>
    </xdr:to>
    <xdr:sp macro="" textlink="Processing!M8">
      <xdr:nvSpPr>
        <xdr:cNvPr id="54" name="TextBox 53">
          <a:extLst>
            <a:ext uri="{FF2B5EF4-FFF2-40B4-BE49-F238E27FC236}">
              <a16:creationId xmlns:a16="http://schemas.microsoft.com/office/drawing/2014/main" id="{2D630C09-DD2C-4A08-960A-A009EE3D9C95}"/>
            </a:ext>
          </a:extLst>
        </xdr:cNvPr>
        <xdr:cNvSpPr txBox="1"/>
      </xdr:nvSpPr>
      <xdr:spPr>
        <a:xfrm>
          <a:off x="2735580" y="158496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4AE7E0F-6CB2-4063-94A4-A45F4E960C1B}" type="TxLink">
            <a:rPr lang="en-US" sz="1400" b="0" i="0" u="none" strike="noStrike">
              <a:solidFill>
                <a:srgbClr val="455177"/>
              </a:solidFill>
              <a:latin typeface="Aptos Narrow"/>
              <a:ea typeface="+mn-ea"/>
              <a:cs typeface="+mn-cs"/>
            </a:rPr>
            <a:pPr marL="0" indent="0" algn="l"/>
            <a:t>Budgeting</a:t>
          </a:fld>
          <a:endParaRPr lang="ru-RU" sz="1400" b="0" i="0" u="none" strike="noStrike">
            <a:solidFill>
              <a:srgbClr val="455177"/>
            </a:solidFill>
            <a:latin typeface="Aptos Narrow"/>
            <a:ea typeface="+mn-ea"/>
            <a:cs typeface="+mn-cs"/>
          </a:endParaRPr>
        </a:p>
      </xdr:txBody>
    </xdr:sp>
    <xdr:clientData/>
  </xdr:twoCellAnchor>
  <xdr:twoCellAnchor>
    <xdr:from>
      <xdr:col>5</xdr:col>
      <xdr:colOff>15240</xdr:colOff>
      <xdr:row>31</xdr:row>
      <xdr:rowOff>68580</xdr:rowOff>
    </xdr:from>
    <xdr:to>
      <xdr:col>5</xdr:col>
      <xdr:colOff>198120</xdr:colOff>
      <xdr:row>32</xdr:row>
      <xdr:rowOff>68580</xdr:rowOff>
    </xdr:to>
    <xdr:sp macro="" textlink="">
      <xdr:nvSpPr>
        <xdr:cNvPr id="55" name="Oval 54">
          <a:extLst>
            <a:ext uri="{FF2B5EF4-FFF2-40B4-BE49-F238E27FC236}">
              <a16:creationId xmlns:a16="http://schemas.microsoft.com/office/drawing/2014/main" id="{4AD0B3AC-4409-4A93-BEBA-C8869C909B9C}"/>
            </a:ext>
          </a:extLst>
        </xdr:cNvPr>
        <xdr:cNvSpPr/>
      </xdr:nvSpPr>
      <xdr:spPr>
        <a:xfrm>
          <a:off x="3063240" y="5737860"/>
          <a:ext cx="182880" cy="182880"/>
        </a:xfrm>
        <a:prstGeom prst="ellipse">
          <a:avLst/>
        </a:prstGeom>
        <a:solidFill>
          <a:srgbClr val="AD27FE">
            <a:alpha val="42000"/>
          </a:srgbClr>
        </a:solidFill>
        <a:ln>
          <a:solidFill>
            <a:srgbClr val="AD27F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15240</xdr:colOff>
      <xdr:row>33</xdr:row>
      <xdr:rowOff>0</xdr:rowOff>
    </xdr:from>
    <xdr:to>
      <xdr:col>5</xdr:col>
      <xdr:colOff>198120</xdr:colOff>
      <xdr:row>34</xdr:row>
      <xdr:rowOff>0</xdr:rowOff>
    </xdr:to>
    <xdr:sp macro="" textlink="">
      <xdr:nvSpPr>
        <xdr:cNvPr id="56" name="Oval 55">
          <a:extLst>
            <a:ext uri="{FF2B5EF4-FFF2-40B4-BE49-F238E27FC236}">
              <a16:creationId xmlns:a16="http://schemas.microsoft.com/office/drawing/2014/main" id="{9EB0DC86-5ED8-4B0D-B7D2-3A7778D0D184}"/>
            </a:ext>
          </a:extLst>
        </xdr:cNvPr>
        <xdr:cNvSpPr/>
      </xdr:nvSpPr>
      <xdr:spPr>
        <a:xfrm>
          <a:off x="3063240" y="6035040"/>
          <a:ext cx="182880" cy="182880"/>
        </a:xfrm>
        <a:prstGeom prst="ellipse">
          <a:avLst/>
        </a:prstGeom>
        <a:solidFill>
          <a:srgbClr val="476BEE">
            <a:alpha val="42000"/>
          </a:srgbClr>
        </a:solidFill>
        <a:ln>
          <a:solidFill>
            <a:srgbClr val="476B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15240</xdr:colOff>
      <xdr:row>34</xdr:row>
      <xdr:rowOff>114300</xdr:rowOff>
    </xdr:from>
    <xdr:to>
      <xdr:col>5</xdr:col>
      <xdr:colOff>198120</xdr:colOff>
      <xdr:row>35</xdr:row>
      <xdr:rowOff>114300</xdr:rowOff>
    </xdr:to>
    <xdr:sp macro="" textlink="">
      <xdr:nvSpPr>
        <xdr:cNvPr id="57" name="Oval 56">
          <a:extLst>
            <a:ext uri="{FF2B5EF4-FFF2-40B4-BE49-F238E27FC236}">
              <a16:creationId xmlns:a16="http://schemas.microsoft.com/office/drawing/2014/main" id="{CFD6551B-6246-4E76-BC6B-BA616F3FF7BD}"/>
            </a:ext>
          </a:extLst>
        </xdr:cNvPr>
        <xdr:cNvSpPr/>
      </xdr:nvSpPr>
      <xdr:spPr>
        <a:xfrm>
          <a:off x="3063240" y="6332220"/>
          <a:ext cx="182880" cy="182880"/>
        </a:xfrm>
        <a:prstGeom prst="ellipse">
          <a:avLst/>
        </a:prstGeom>
        <a:solidFill>
          <a:srgbClr val="7073DE">
            <a:alpha val="42000"/>
          </a:srgbClr>
        </a:solidFill>
        <a:ln>
          <a:solidFill>
            <a:srgbClr val="7073D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541020</xdr:colOff>
      <xdr:row>31</xdr:row>
      <xdr:rowOff>68580</xdr:rowOff>
    </xdr:from>
    <xdr:to>
      <xdr:col>10</xdr:col>
      <xdr:colOff>114300</xdr:colOff>
      <xdr:row>32</xdr:row>
      <xdr:rowOff>68580</xdr:rowOff>
    </xdr:to>
    <xdr:sp macro="" textlink="">
      <xdr:nvSpPr>
        <xdr:cNvPr id="58" name="Oval 57">
          <a:extLst>
            <a:ext uri="{FF2B5EF4-FFF2-40B4-BE49-F238E27FC236}">
              <a16:creationId xmlns:a16="http://schemas.microsoft.com/office/drawing/2014/main" id="{29F7A6E9-E9F0-40BB-820E-623C283E1C53}"/>
            </a:ext>
          </a:extLst>
        </xdr:cNvPr>
        <xdr:cNvSpPr/>
      </xdr:nvSpPr>
      <xdr:spPr>
        <a:xfrm>
          <a:off x="6027420" y="5737860"/>
          <a:ext cx="182880" cy="182880"/>
        </a:xfrm>
        <a:prstGeom prst="ellipse">
          <a:avLst/>
        </a:prstGeom>
        <a:solidFill>
          <a:srgbClr val="9B74FE">
            <a:alpha val="42000"/>
          </a:srgbClr>
        </a:solidFill>
        <a:ln>
          <a:solidFill>
            <a:srgbClr val="9B74F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541020</xdr:colOff>
      <xdr:row>33</xdr:row>
      <xdr:rowOff>0</xdr:rowOff>
    </xdr:from>
    <xdr:to>
      <xdr:col>10</xdr:col>
      <xdr:colOff>114300</xdr:colOff>
      <xdr:row>34</xdr:row>
      <xdr:rowOff>0</xdr:rowOff>
    </xdr:to>
    <xdr:sp macro="" textlink="">
      <xdr:nvSpPr>
        <xdr:cNvPr id="59" name="Oval 58">
          <a:extLst>
            <a:ext uri="{FF2B5EF4-FFF2-40B4-BE49-F238E27FC236}">
              <a16:creationId xmlns:a16="http://schemas.microsoft.com/office/drawing/2014/main" id="{077CCE5E-6CB8-4DF1-81C8-CC1C26DE1D37}"/>
            </a:ext>
          </a:extLst>
        </xdr:cNvPr>
        <xdr:cNvSpPr/>
      </xdr:nvSpPr>
      <xdr:spPr>
        <a:xfrm>
          <a:off x="6027420" y="6035040"/>
          <a:ext cx="182880" cy="182880"/>
        </a:xfrm>
        <a:prstGeom prst="ellipse">
          <a:avLst/>
        </a:prstGeom>
        <a:solidFill>
          <a:srgbClr val="00B7D2">
            <a:alpha val="42000"/>
          </a:srgbClr>
        </a:solidFill>
        <a:ln>
          <a:solidFill>
            <a:srgbClr val="00B7D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541020</xdr:colOff>
      <xdr:row>34</xdr:row>
      <xdr:rowOff>114300</xdr:rowOff>
    </xdr:from>
    <xdr:to>
      <xdr:col>10</xdr:col>
      <xdr:colOff>114300</xdr:colOff>
      <xdr:row>35</xdr:row>
      <xdr:rowOff>114300</xdr:rowOff>
    </xdr:to>
    <xdr:sp macro="" textlink="">
      <xdr:nvSpPr>
        <xdr:cNvPr id="60" name="Oval 59">
          <a:extLst>
            <a:ext uri="{FF2B5EF4-FFF2-40B4-BE49-F238E27FC236}">
              <a16:creationId xmlns:a16="http://schemas.microsoft.com/office/drawing/2014/main" id="{CB25AFA4-FF8D-4852-BA5C-4AFD5C477C5B}"/>
            </a:ext>
          </a:extLst>
        </xdr:cNvPr>
        <xdr:cNvSpPr/>
      </xdr:nvSpPr>
      <xdr:spPr>
        <a:xfrm>
          <a:off x="6027420" y="6332220"/>
          <a:ext cx="182880" cy="182880"/>
        </a:xfrm>
        <a:prstGeom prst="ellipse">
          <a:avLst/>
        </a:prstGeom>
        <a:solidFill>
          <a:srgbClr val="34349E">
            <a:alpha val="42000"/>
          </a:srgbClr>
        </a:solidFill>
        <a:ln>
          <a:solidFill>
            <a:srgbClr val="34349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61570</xdr:colOff>
      <xdr:row>21</xdr:row>
      <xdr:rowOff>122671</xdr:rowOff>
    </xdr:from>
    <xdr:to>
      <xdr:col>22</xdr:col>
      <xdr:colOff>183490</xdr:colOff>
      <xdr:row>37</xdr:row>
      <xdr:rowOff>76951</xdr:rowOff>
    </xdr:to>
    <xdr:grpSp>
      <xdr:nvGrpSpPr>
        <xdr:cNvPr id="61" name="Group 60">
          <a:extLst>
            <a:ext uri="{FF2B5EF4-FFF2-40B4-BE49-F238E27FC236}">
              <a16:creationId xmlns:a16="http://schemas.microsoft.com/office/drawing/2014/main" id="{4FB73788-44BC-46FB-B471-84F0A770F5AD}"/>
            </a:ext>
          </a:extLst>
        </xdr:cNvPr>
        <xdr:cNvGrpSpPr/>
      </xdr:nvGrpSpPr>
      <xdr:grpSpPr>
        <a:xfrm>
          <a:off x="10729570" y="4123171"/>
          <a:ext cx="2492587" cy="3002280"/>
          <a:chOff x="4267200" y="9326880"/>
          <a:chExt cx="2560320" cy="2880360"/>
        </a:xfrm>
      </xdr:grpSpPr>
      <xdr:sp macro="" textlink="">
        <xdr:nvSpPr>
          <xdr:cNvPr id="62" name="Rectangle: Rounded Corners 61">
            <a:extLst>
              <a:ext uri="{FF2B5EF4-FFF2-40B4-BE49-F238E27FC236}">
                <a16:creationId xmlns:a16="http://schemas.microsoft.com/office/drawing/2014/main" id="{48CA0D75-662F-0C80-3D32-A72DCAA19A36}"/>
              </a:ext>
            </a:extLst>
          </xdr:cNvPr>
          <xdr:cNvSpPr/>
        </xdr:nvSpPr>
        <xdr:spPr>
          <a:xfrm>
            <a:off x="4267200" y="9326880"/>
            <a:ext cx="2560320" cy="2880360"/>
          </a:xfrm>
          <a:prstGeom prst="roundRect">
            <a:avLst>
              <a:gd name="adj" fmla="val 739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63" name="Oval 62">
            <a:extLst>
              <a:ext uri="{FF2B5EF4-FFF2-40B4-BE49-F238E27FC236}">
                <a16:creationId xmlns:a16="http://schemas.microsoft.com/office/drawing/2014/main" id="{BF139A8C-53B2-C962-67FF-FDF34F25B5B4}"/>
              </a:ext>
            </a:extLst>
          </xdr:cNvPr>
          <xdr:cNvSpPr/>
        </xdr:nvSpPr>
        <xdr:spPr>
          <a:xfrm>
            <a:off x="4449470" y="9943860"/>
            <a:ext cx="340345" cy="340345"/>
          </a:xfrm>
          <a:prstGeom prst="ellipse">
            <a:avLst/>
          </a:prstGeom>
          <a:gradFill>
            <a:gsLst>
              <a:gs pos="0">
                <a:srgbClr val="0070B1"/>
              </a:gs>
              <a:gs pos="100000">
                <a:srgbClr val="00B7D2"/>
              </a:gs>
            </a:gsLst>
            <a:lin ang="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4" name="Oval 63">
            <a:extLst>
              <a:ext uri="{FF2B5EF4-FFF2-40B4-BE49-F238E27FC236}">
                <a16:creationId xmlns:a16="http://schemas.microsoft.com/office/drawing/2014/main" id="{D1D685ED-9440-0A32-806D-CD737A192E38}"/>
              </a:ext>
            </a:extLst>
          </xdr:cNvPr>
          <xdr:cNvSpPr/>
        </xdr:nvSpPr>
        <xdr:spPr>
          <a:xfrm>
            <a:off x="4449470" y="10393951"/>
            <a:ext cx="340345" cy="340345"/>
          </a:xfrm>
          <a:prstGeom prst="ellipse">
            <a:avLst/>
          </a:prstGeom>
          <a:gradFill>
            <a:gsLst>
              <a:gs pos="0">
                <a:srgbClr val="8701D9"/>
              </a:gs>
              <a:gs pos="100000">
                <a:srgbClr val="AD27FE"/>
              </a:gs>
            </a:gsLst>
            <a:path path="circle">
              <a:fillToRect t="100000" r="100000"/>
            </a:path>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5" name="Oval 64">
            <a:extLst>
              <a:ext uri="{FF2B5EF4-FFF2-40B4-BE49-F238E27FC236}">
                <a16:creationId xmlns:a16="http://schemas.microsoft.com/office/drawing/2014/main" id="{09661274-1D09-A135-1D9B-36EBDC87FCBC}"/>
              </a:ext>
            </a:extLst>
          </xdr:cNvPr>
          <xdr:cNvSpPr/>
        </xdr:nvSpPr>
        <xdr:spPr>
          <a:xfrm>
            <a:off x="4449470" y="10844042"/>
            <a:ext cx="340345" cy="340345"/>
          </a:xfrm>
          <a:prstGeom prst="ellipse">
            <a:avLst/>
          </a:prstGeom>
          <a:gradFill>
            <a:gsLst>
              <a:gs pos="0">
                <a:srgbClr val="476BEE"/>
              </a:gs>
              <a:gs pos="100000">
                <a:srgbClr val="3A5CE2"/>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6" name="Oval 65">
            <a:extLst>
              <a:ext uri="{FF2B5EF4-FFF2-40B4-BE49-F238E27FC236}">
                <a16:creationId xmlns:a16="http://schemas.microsoft.com/office/drawing/2014/main" id="{83392DC4-AD64-2DA6-7AA2-5105C1945882}"/>
              </a:ext>
            </a:extLst>
          </xdr:cNvPr>
          <xdr:cNvSpPr/>
        </xdr:nvSpPr>
        <xdr:spPr>
          <a:xfrm>
            <a:off x="4449470" y="11294133"/>
            <a:ext cx="340345" cy="340345"/>
          </a:xfrm>
          <a:prstGeom prst="ellipse">
            <a:avLst/>
          </a:prstGeom>
          <a:gradFill>
            <a:gsLst>
              <a:gs pos="0">
                <a:srgbClr val="8D76FC"/>
              </a:gs>
              <a:gs pos="100000">
                <a:srgbClr val="3647E3"/>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7" name="Oval 66">
            <a:extLst>
              <a:ext uri="{FF2B5EF4-FFF2-40B4-BE49-F238E27FC236}">
                <a16:creationId xmlns:a16="http://schemas.microsoft.com/office/drawing/2014/main" id="{C1052423-EDBC-C5F1-9F6B-8B0D09618902}"/>
              </a:ext>
            </a:extLst>
          </xdr:cNvPr>
          <xdr:cNvSpPr/>
        </xdr:nvSpPr>
        <xdr:spPr>
          <a:xfrm>
            <a:off x="4449470" y="11744224"/>
            <a:ext cx="340345" cy="340345"/>
          </a:xfrm>
          <a:prstGeom prst="ellipse">
            <a:avLst/>
          </a:prstGeom>
          <a:gradFill>
            <a:gsLst>
              <a:gs pos="0">
                <a:srgbClr val="34349E"/>
              </a:gs>
              <a:gs pos="100000">
                <a:srgbClr val="212469"/>
              </a:gs>
            </a:gsLst>
            <a:lin ang="5400000" scaled="1"/>
          </a:gradFill>
          <a:ln w="9525">
            <a:solidFill>
              <a:srgbClr val="595EFA"/>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8" name="Oval 67">
            <a:extLst>
              <a:ext uri="{FF2B5EF4-FFF2-40B4-BE49-F238E27FC236}">
                <a16:creationId xmlns:a16="http://schemas.microsoft.com/office/drawing/2014/main" id="{CBADE709-AEE8-6C97-9902-974E04561783}"/>
              </a:ext>
            </a:extLst>
          </xdr:cNvPr>
          <xdr:cNvSpPr/>
        </xdr:nvSpPr>
        <xdr:spPr>
          <a:xfrm>
            <a:off x="4449470" y="9493769"/>
            <a:ext cx="340345" cy="340345"/>
          </a:xfrm>
          <a:prstGeom prst="ellipse">
            <a:avLst/>
          </a:prstGeom>
          <a:gradFill>
            <a:gsLst>
              <a:gs pos="0">
                <a:srgbClr val="FF00FF"/>
              </a:gs>
              <a:gs pos="89000">
                <a:srgbClr val="9933FF"/>
              </a:gs>
            </a:gsLst>
            <a:lin ang="540000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9" name="Freeform: Shape 68">
            <a:extLst>
              <a:ext uri="{FF2B5EF4-FFF2-40B4-BE49-F238E27FC236}">
                <a16:creationId xmlns:a16="http://schemas.microsoft.com/office/drawing/2014/main" id="{A775D3AC-2004-D73B-6516-BD34C0A7672D}"/>
              </a:ext>
            </a:extLst>
          </xdr:cNvPr>
          <xdr:cNvSpPr/>
        </xdr:nvSpPr>
        <xdr:spPr>
          <a:xfrm>
            <a:off x="4532971" y="10038174"/>
            <a:ext cx="170173" cy="170172"/>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70" name="Freeform: Shape 69">
            <a:extLst>
              <a:ext uri="{FF2B5EF4-FFF2-40B4-BE49-F238E27FC236}">
                <a16:creationId xmlns:a16="http://schemas.microsoft.com/office/drawing/2014/main" id="{8DFAB888-DCA5-C6EC-82D9-CF0613F56F34}"/>
              </a:ext>
            </a:extLst>
          </xdr:cNvPr>
          <xdr:cNvSpPr/>
        </xdr:nvSpPr>
        <xdr:spPr>
          <a:xfrm>
            <a:off x="4541442" y="9554810"/>
            <a:ext cx="168471" cy="204207"/>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71" name="Freeform: Shape 70">
            <a:extLst>
              <a:ext uri="{FF2B5EF4-FFF2-40B4-BE49-F238E27FC236}">
                <a16:creationId xmlns:a16="http://schemas.microsoft.com/office/drawing/2014/main" id="{7AB0489D-D576-75F2-88D4-4E1550F5B618}"/>
              </a:ext>
            </a:extLst>
          </xdr:cNvPr>
          <xdr:cNvSpPr/>
        </xdr:nvSpPr>
        <xdr:spPr>
          <a:xfrm>
            <a:off x="4540591" y="10472263"/>
            <a:ext cx="170173" cy="170172"/>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72" name="Freeform: Shape 71">
            <a:extLst>
              <a:ext uri="{FF2B5EF4-FFF2-40B4-BE49-F238E27FC236}">
                <a16:creationId xmlns:a16="http://schemas.microsoft.com/office/drawing/2014/main" id="{7F58907C-7A9E-D6D8-B46E-4AC9EE6DB2ED}"/>
              </a:ext>
            </a:extLst>
          </xdr:cNvPr>
          <xdr:cNvSpPr/>
        </xdr:nvSpPr>
        <xdr:spPr>
          <a:xfrm>
            <a:off x="4519782" y="10929212"/>
            <a:ext cx="196549" cy="197992"/>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73" name="Freeform: Shape 72">
            <a:extLst>
              <a:ext uri="{FF2B5EF4-FFF2-40B4-BE49-F238E27FC236}">
                <a16:creationId xmlns:a16="http://schemas.microsoft.com/office/drawing/2014/main" id="{C9C790CA-FF5C-7D20-7833-410B42919856}"/>
              </a:ext>
            </a:extLst>
          </xdr:cNvPr>
          <xdr:cNvSpPr/>
        </xdr:nvSpPr>
        <xdr:spPr>
          <a:xfrm>
            <a:off x="4533822" y="11368261"/>
            <a:ext cx="168471" cy="204207"/>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4" name="Freeform: Shape 73">
            <a:extLst>
              <a:ext uri="{FF2B5EF4-FFF2-40B4-BE49-F238E27FC236}">
                <a16:creationId xmlns:a16="http://schemas.microsoft.com/office/drawing/2014/main" id="{895DD985-3628-F476-2214-9D53CE91B57C}"/>
              </a:ext>
            </a:extLst>
          </xdr:cNvPr>
          <xdr:cNvSpPr/>
        </xdr:nvSpPr>
        <xdr:spPr>
          <a:xfrm>
            <a:off x="4527402" y="11821145"/>
            <a:ext cx="196549" cy="193603"/>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8">
        <xdr:nvSpPr>
          <xdr:cNvPr id="75" name="TextBox 74">
            <a:extLst>
              <a:ext uri="{FF2B5EF4-FFF2-40B4-BE49-F238E27FC236}">
                <a16:creationId xmlns:a16="http://schemas.microsoft.com/office/drawing/2014/main" id="{18E10E18-8198-FD36-F1EC-50F7CBDCDD1F}"/>
              </a:ext>
            </a:extLst>
          </xdr:cNvPr>
          <xdr:cNvSpPr txBox="1"/>
        </xdr:nvSpPr>
        <xdr:spPr>
          <a:xfrm>
            <a:off x="4845710" y="953186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4AE7E0F-6CB2-4063-94A4-A45F4E960C1B}" type="TxLink">
              <a:rPr lang="en-US" sz="1400" b="0" i="0" u="none" strike="noStrike">
                <a:solidFill>
                  <a:srgbClr val="455177"/>
                </a:solidFill>
                <a:latin typeface="Aptos Narrow"/>
                <a:ea typeface="+mn-ea"/>
                <a:cs typeface="+mn-cs"/>
              </a:rPr>
              <a:pPr marL="0" indent="0" algn="l"/>
              <a:t>Budgeting</a:t>
            </a:fld>
            <a:endParaRPr lang="ru-RU" sz="1400" b="0" i="0" u="none" strike="noStrike">
              <a:solidFill>
                <a:srgbClr val="455177"/>
              </a:solidFill>
              <a:latin typeface="Aptos Narrow"/>
              <a:ea typeface="+mn-ea"/>
              <a:cs typeface="+mn-cs"/>
            </a:endParaRPr>
          </a:p>
        </xdr:txBody>
      </xdr:sp>
      <xdr:sp macro="" textlink="Processing!M9">
        <xdr:nvSpPr>
          <xdr:cNvPr id="76" name="TextBox 75">
            <a:extLst>
              <a:ext uri="{FF2B5EF4-FFF2-40B4-BE49-F238E27FC236}">
                <a16:creationId xmlns:a16="http://schemas.microsoft.com/office/drawing/2014/main" id="{9614C5BD-E3C4-0D68-4F12-1723F3C23A54}"/>
              </a:ext>
            </a:extLst>
          </xdr:cNvPr>
          <xdr:cNvSpPr txBox="1"/>
        </xdr:nvSpPr>
        <xdr:spPr>
          <a:xfrm>
            <a:off x="4845710" y="998140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803B8AA-B328-40E4-827C-FF192201FEEE}" type="TxLink">
              <a:rPr lang="en-US" sz="1400" b="0" i="0" u="none" strike="noStrike">
                <a:solidFill>
                  <a:srgbClr val="455177"/>
                </a:solidFill>
                <a:latin typeface="Aptos Narrow"/>
                <a:ea typeface="+mn-ea"/>
                <a:cs typeface="+mn-cs"/>
              </a:rPr>
              <a:pPr marL="0" indent="0" algn="l"/>
              <a:t>Income</a:t>
            </a:fld>
            <a:endParaRPr lang="ru-RU" sz="1400" b="0" i="0" u="none" strike="noStrike">
              <a:solidFill>
                <a:srgbClr val="455177"/>
              </a:solidFill>
              <a:latin typeface="Aptos Narrow"/>
              <a:ea typeface="+mn-ea"/>
              <a:cs typeface="+mn-cs"/>
            </a:endParaRPr>
          </a:p>
        </xdr:txBody>
      </xdr:sp>
      <xdr:sp macro="" textlink="Processing!M10">
        <xdr:nvSpPr>
          <xdr:cNvPr id="77" name="TextBox 76">
            <a:extLst>
              <a:ext uri="{FF2B5EF4-FFF2-40B4-BE49-F238E27FC236}">
                <a16:creationId xmlns:a16="http://schemas.microsoft.com/office/drawing/2014/main" id="{4899861D-1DA8-1233-A47D-C2668D194CAF}"/>
              </a:ext>
            </a:extLst>
          </xdr:cNvPr>
          <xdr:cNvSpPr txBox="1"/>
        </xdr:nvSpPr>
        <xdr:spPr>
          <a:xfrm>
            <a:off x="4845710" y="1043094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E0979E7-208F-463C-B299-22E233A03455}" type="TxLink">
              <a:rPr lang="en-US" sz="1400" b="0" i="0" u="none" strike="noStrike">
                <a:solidFill>
                  <a:srgbClr val="455177"/>
                </a:solidFill>
                <a:latin typeface="Aptos Narrow"/>
                <a:ea typeface="+mn-ea"/>
                <a:cs typeface="+mn-cs"/>
              </a:rPr>
              <a:pPr marL="0" indent="0" algn="l"/>
              <a:t>Expenses</a:t>
            </a:fld>
            <a:endParaRPr lang="ru-RU" sz="1400" b="0" i="0" u="none" strike="noStrike">
              <a:solidFill>
                <a:srgbClr val="455177"/>
              </a:solidFill>
              <a:latin typeface="Aptos Narrow"/>
              <a:ea typeface="+mn-ea"/>
              <a:cs typeface="+mn-cs"/>
            </a:endParaRPr>
          </a:p>
        </xdr:txBody>
      </xdr:sp>
      <xdr:sp macro="" textlink="Processing!M11">
        <xdr:nvSpPr>
          <xdr:cNvPr id="78" name="TextBox 77">
            <a:extLst>
              <a:ext uri="{FF2B5EF4-FFF2-40B4-BE49-F238E27FC236}">
                <a16:creationId xmlns:a16="http://schemas.microsoft.com/office/drawing/2014/main" id="{56E94045-6E47-75A0-D8D6-EADEAEC2B0FD}"/>
              </a:ext>
            </a:extLst>
          </xdr:cNvPr>
          <xdr:cNvSpPr txBox="1"/>
        </xdr:nvSpPr>
        <xdr:spPr>
          <a:xfrm>
            <a:off x="4845710" y="1088048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D46B0B9-C4FB-4C86-9041-33937A177C37}" type="TxLink">
              <a:rPr lang="en-US" sz="1400" b="0" i="0" u="none" strike="noStrike">
                <a:solidFill>
                  <a:srgbClr val="455177"/>
                </a:solidFill>
                <a:latin typeface="Aptos Narrow"/>
                <a:ea typeface="+mn-ea"/>
                <a:cs typeface="+mn-cs"/>
              </a:rPr>
              <a:pPr marL="0" indent="0" algn="l"/>
              <a:t>Investments</a:t>
            </a:fld>
            <a:endParaRPr lang="ru-RU" sz="1400" b="0" i="0" u="none" strike="noStrike">
              <a:solidFill>
                <a:srgbClr val="455177"/>
              </a:solidFill>
              <a:latin typeface="Aptos Narrow"/>
              <a:ea typeface="+mn-ea"/>
              <a:cs typeface="+mn-cs"/>
            </a:endParaRPr>
          </a:p>
        </xdr:txBody>
      </xdr:sp>
      <xdr:sp macro="" textlink="Processing!M12">
        <xdr:nvSpPr>
          <xdr:cNvPr id="79" name="TextBox 78">
            <a:extLst>
              <a:ext uri="{FF2B5EF4-FFF2-40B4-BE49-F238E27FC236}">
                <a16:creationId xmlns:a16="http://schemas.microsoft.com/office/drawing/2014/main" id="{DD44F3AB-0DE4-3782-548C-04B50D41C2AA}"/>
              </a:ext>
            </a:extLst>
          </xdr:cNvPr>
          <xdr:cNvSpPr txBox="1"/>
        </xdr:nvSpPr>
        <xdr:spPr>
          <a:xfrm>
            <a:off x="4845710" y="113300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0A64984-0237-49FC-A8C9-01BFCD437C39}" type="TxLink">
              <a:rPr lang="en-US" sz="1400" b="0" i="0" u="none" strike="noStrike">
                <a:solidFill>
                  <a:srgbClr val="455177"/>
                </a:solidFill>
                <a:latin typeface="Aptos Narrow"/>
                <a:ea typeface="+mn-ea"/>
                <a:cs typeface="+mn-cs"/>
              </a:rPr>
              <a:pPr marL="0" indent="0" algn="l"/>
              <a:t>Debts</a:t>
            </a:fld>
            <a:endParaRPr lang="ru-RU" sz="1400" b="0" i="0" u="none" strike="noStrike">
              <a:solidFill>
                <a:srgbClr val="455177"/>
              </a:solidFill>
              <a:latin typeface="Aptos Narrow"/>
              <a:ea typeface="+mn-ea"/>
              <a:cs typeface="+mn-cs"/>
            </a:endParaRPr>
          </a:p>
        </xdr:txBody>
      </xdr:sp>
      <xdr:sp macro="" textlink="Processing!M13">
        <xdr:nvSpPr>
          <xdr:cNvPr id="80" name="TextBox 79">
            <a:extLst>
              <a:ext uri="{FF2B5EF4-FFF2-40B4-BE49-F238E27FC236}">
                <a16:creationId xmlns:a16="http://schemas.microsoft.com/office/drawing/2014/main" id="{8AF68251-033A-F118-6AD0-6216F472EB0C}"/>
              </a:ext>
            </a:extLst>
          </xdr:cNvPr>
          <xdr:cNvSpPr txBox="1"/>
        </xdr:nvSpPr>
        <xdr:spPr>
          <a:xfrm>
            <a:off x="4845710" y="11779554"/>
            <a:ext cx="955932"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8D85436-C5F4-4C17-B031-A064C794EA42}" type="TxLink">
              <a:rPr lang="en-US" sz="1400" b="0" i="0" u="none" strike="noStrike">
                <a:solidFill>
                  <a:srgbClr val="455177"/>
                </a:solidFill>
                <a:latin typeface="Aptos Narrow"/>
                <a:ea typeface="+mn-ea"/>
                <a:cs typeface="+mn-cs"/>
              </a:rPr>
              <a:pPr marL="0" indent="0" algn="l"/>
              <a:t>Fin Goals</a:t>
            </a:fld>
            <a:endParaRPr lang="ru-RU" sz="1400" b="0" i="0" u="none" strike="noStrike">
              <a:solidFill>
                <a:srgbClr val="455177"/>
              </a:solidFill>
              <a:latin typeface="Aptos Narrow"/>
              <a:ea typeface="+mn-ea"/>
              <a:cs typeface="+mn-cs"/>
            </a:endParaRPr>
          </a:p>
        </xdr:txBody>
      </xdr:sp>
      <xdr:sp macro="" textlink="Processing!N8">
        <xdr:nvSpPr>
          <xdr:cNvPr id="81" name="TextBox 80">
            <a:extLst>
              <a:ext uri="{FF2B5EF4-FFF2-40B4-BE49-F238E27FC236}">
                <a16:creationId xmlns:a16="http://schemas.microsoft.com/office/drawing/2014/main" id="{2EFF0524-CC25-2D6D-4241-341FED4435D8}"/>
              </a:ext>
            </a:extLst>
          </xdr:cNvPr>
          <xdr:cNvSpPr txBox="1"/>
        </xdr:nvSpPr>
        <xdr:spPr>
          <a:xfrm>
            <a:off x="5612588" y="9531869"/>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3869D51-62C9-4AAA-AB26-7DC301C4BDAA}" type="TxLink">
              <a:rPr lang="en-US" sz="1400" b="0" i="0" u="none" strike="noStrike">
                <a:solidFill>
                  <a:srgbClr val="455177"/>
                </a:solidFill>
                <a:latin typeface="Aptos Narrow"/>
              </a:rPr>
              <a:pPr algn="r"/>
              <a:t> $88,658 </a:t>
            </a:fld>
            <a:endParaRPr lang="ru-RU" sz="3600">
              <a:solidFill>
                <a:srgbClr val="455177"/>
              </a:solidFill>
            </a:endParaRPr>
          </a:p>
        </xdr:txBody>
      </xdr:sp>
      <xdr:sp macro="" textlink="Processing!N9">
        <xdr:nvSpPr>
          <xdr:cNvPr id="82" name="TextBox 81">
            <a:extLst>
              <a:ext uri="{FF2B5EF4-FFF2-40B4-BE49-F238E27FC236}">
                <a16:creationId xmlns:a16="http://schemas.microsoft.com/office/drawing/2014/main" id="{FA5F45E6-94A1-69E2-F4ED-73C7F718ACCD}"/>
              </a:ext>
            </a:extLst>
          </xdr:cNvPr>
          <xdr:cNvSpPr txBox="1"/>
        </xdr:nvSpPr>
        <xdr:spPr>
          <a:xfrm>
            <a:off x="5612588" y="9981406"/>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8EDAA04-0207-4253-9D11-BE20395AF586}" type="TxLink">
              <a:rPr lang="en-US" sz="1400" b="0" i="0" u="none" strike="noStrike">
                <a:solidFill>
                  <a:srgbClr val="455177"/>
                </a:solidFill>
                <a:latin typeface="Aptos Narrow"/>
              </a:rPr>
              <a:pPr algn="r"/>
              <a:t> $25,558 </a:t>
            </a:fld>
            <a:endParaRPr lang="ru-RU" sz="2800">
              <a:solidFill>
                <a:srgbClr val="455177"/>
              </a:solidFill>
            </a:endParaRPr>
          </a:p>
        </xdr:txBody>
      </xdr:sp>
      <xdr:sp macro="" textlink="Processing!N10">
        <xdr:nvSpPr>
          <xdr:cNvPr id="83" name="TextBox 82">
            <a:extLst>
              <a:ext uri="{FF2B5EF4-FFF2-40B4-BE49-F238E27FC236}">
                <a16:creationId xmlns:a16="http://schemas.microsoft.com/office/drawing/2014/main" id="{48C8996E-219D-A00B-FF86-C01CD5E4B550}"/>
              </a:ext>
            </a:extLst>
          </xdr:cNvPr>
          <xdr:cNvSpPr txBox="1"/>
        </xdr:nvSpPr>
        <xdr:spPr>
          <a:xfrm>
            <a:off x="5612588" y="10430943"/>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FDB9043-EE87-4C35-86ED-1EC1EB12F973}" type="TxLink">
              <a:rPr lang="en-US" sz="1400" b="0" i="0" u="none" strike="noStrike">
                <a:solidFill>
                  <a:srgbClr val="455177"/>
                </a:solidFill>
                <a:latin typeface="Aptos Narrow"/>
              </a:rPr>
              <a:pPr algn="r"/>
              <a:t> $19,614 </a:t>
            </a:fld>
            <a:endParaRPr lang="ru-RU" sz="3600">
              <a:solidFill>
                <a:srgbClr val="455177"/>
              </a:solidFill>
            </a:endParaRPr>
          </a:p>
        </xdr:txBody>
      </xdr:sp>
      <xdr:sp macro="" textlink="Processing!N11">
        <xdr:nvSpPr>
          <xdr:cNvPr id="84" name="TextBox 83">
            <a:extLst>
              <a:ext uri="{FF2B5EF4-FFF2-40B4-BE49-F238E27FC236}">
                <a16:creationId xmlns:a16="http://schemas.microsoft.com/office/drawing/2014/main" id="{3DCB6686-40CF-100C-AFB6-8999D07C8FFC}"/>
              </a:ext>
            </a:extLst>
          </xdr:cNvPr>
          <xdr:cNvSpPr txBox="1"/>
        </xdr:nvSpPr>
        <xdr:spPr>
          <a:xfrm>
            <a:off x="5612588" y="10880480"/>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4A301D6-02CE-4B51-8C1C-C1DAA0FD4D78}" type="TxLink">
              <a:rPr lang="en-US" sz="1400" b="0" i="0" u="none" strike="noStrike">
                <a:solidFill>
                  <a:srgbClr val="455177"/>
                </a:solidFill>
                <a:latin typeface="Aptos Narrow"/>
                <a:ea typeface="+mn-ea"/>
                <a:cs typeface="+mn-cs"/>
              </a:rPr>
              <a:pPr marL="0" indent="0" algn="r"/>
              <a:t> $93,339 </a:t>
            </a:fld>
            <a:endParaRPr lang="ru-RU" sz="2400" b="0" i="0" u="none" strike="noStrike">
              <a:solidFill>
                <a:srgbClr val="455177"/>
              </a:solidFill>
              <a:latin typeface="Aptos Narrow"/>
              <a:ea typeface="+mn-ea"/>
              <a:cs typeface="+mn-cs"/>
            </a:endParaRPr>
          </a:p>
        </xdr:txBody>
      </xdr:sp>
      <xdr:sp macro="" textlink="Processing!N12">
        <xdr:nvSpPr>
          <xdr:cNvPr id="85" name="TextBox 84">
            <a:extLst>
              <a:ext uri="{FF2B5EF4-FFF2-40B4-BE49-F238E27FC236}">
                <a16:creationId xmlns:a16="http://schemas.microsoft.com/office/drawing/2014/main" id="{6E6CCDCE-77DF-8D96-6FA8-B9FC25C2A762}"/>
              </a:ext>
            </a:extLst>
          </xdr:cNvPr>
          <xdr:cNvSpPr txBox="1"/>
        </xdr:nvSpPr>
        <xdr:spPr>
          <a:xfrm>
            <a:off x="5612588" y="11330017"/>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4A51919-2656-4CB1-A2EA-F6F69BCBFEFC}" type="TxLink">
              <a:rPr lang="en-US" sz="1400" b="0" i="0" u="none" strike="noStrike">
                <a:solidFill>
                  <a:srgbClr val="455177"/>
                </a:solidFill>
                <a:latin typeface="Aptos Narrow"/>
                <a:ea typeface="+mn-ea"/>
                <a:cs typeface="+mn-cs"/>
              </a:rPr>
              <a:pPr marL="0" indent="0" algn="r"/>
              <a:t> $83,970 </a:t>
            </a:fld>
            <a:endParaRPr lang="ru-RU" sz="2400" b="0" i="0" u="none" strike="noStrike">
              <a:solidFill>
                <a:srgbClr val="455177"/>
              </a:solidFill>
              <a:latin typeface="Aptos Narrow"/>
              <a:ea typeface="+mn-ea"/>
              <a:cs typeface="+mn-cs"/>
            </a:endParaRPr>
          </a:p>
        </xdr:txBody>
      </xdr:sp>
      <xdr:sp macro="" textlink="Processing!N13">
        <xdr:nvSpPr>
          <xdr:cNvPr id="86" name="TextBox 85">
            <a:extLst>
              <a:ext uri="{FF2B5EF4-FFF2-40B4-BE49-F238E27FC236}">
                <a16:creationId xmlns:a16="http://schemas.microsoft.com/office/drawing/2014/main" id="{820C0505-C37D-5CC4-FA88-0673B74019DE}"/>
              </a:ext>
            </a:extLst>
          </xdr:cNvPr>
          <xdr:cNvSpPr txBox="1"/>
        </xdr:nvSpPr>
        <xdr:spPr>
          <a:xfrm>
            <a:off x="5630570" y="11779554"/>
            <a:ext cx="1075944"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91F611-5F88-480A-B071-E72D3EA7BCC9}" type="TxLink">
              <a:rPr lang="en-US" sz="1400" b="0" i="0" u="none" strike="noStrike">
                <a:solidFill>
                  <a:srgbClr val="455177"/>
                </a:solidFill>
                <a:latin typeface="Aptos Narrow"/>
                <a:ea typeface="+mn-ea"/>
                <a:cs typeface="+mn-cs"/>
              </a:rPr>
              <a:pPr marL="0" indent="0" algn="r"/>
              <a:t> $63,894 </a:t>
            </a:fld>
            <a:endParaRPr lang="ru-RU" sz="2400" b="0" i="0" u="none" strike="noStrike">
              <a:solidFill>
                <a:srgbClr val="455177"/>
              </a:solidFill>
              <a:latin typeface="Aptos Narrow"/>
              <a:ea typeface="+mn-ea"/>
              <a:cs typeface="+mn-cs"/>
            </a:endParaRPr>
          </a:p>
        </xdr:txBody>
      </xdr:sp>
    </xdr:grpSp>
    <xdr:clientData/>
  </xdr:twoCellAnchor>
  <xdr:twoCellAnchor>
    <xdr:from>
      <xdr:col>1</xdr:col>
      <xdr:colOff>507067</xdr:colOff>
      <xdr:row>9</xdr:row>
      <xdr:rowOff>83820</xdr:rowOff>
    </xdr:from>
    <xdr:to>
      <xdr:col>3</xdr:col>
      <xdr:colOff>412731</xdr:colOff>
      <xdr:row>12</xdr:row>
      <xdr:rowOff>174803</xdr:rowOff>
    </xdr:to>
    <xdr:grpSp>
      <xdr:nvGrpSpPr>
        <xdr:cNvPr id="87" name="Group 86">
          <a:hlinkClick xmlns:r="http://schemas.openxmlformats.org/officeDocument/2006/relationships" r:id="rId8"/>
          <a:extLst>
            <a:ext uri="{FF2B5EF4-FFF2-40B4-BE49-F238E27FC236}">
              <a16:creationId xmlns:a16="http://schemas.microsoft.com/office/drawing/2014/main" id="{F201C6CA-15A5-45CD-9749-1295BB5979A1}"/>
            </a:ext>
          </a:extLst>
        </xdr:cNvPr>
        <xdr:cNvGrpSpPr/>
      </xdr:nvGrpSpPr>
      <xdr:grpSpPr>
        <a:xfrm>
          <a:off x="1099734" y="1798320"/>
          <a:ext cx="1090997" cy="662483"/>
          <a:chOff x="1116667" y="1729740"/>
          <a:chExt cx="1124864" cy="639623"/>
        </a:xfrm>
      </xdr:grpSpPr>
      <xdr:pic>
        <xdr:nvPicPr>
          <xdr:cNvPr id="88" name="Graphic 87" descr="Home with solid fill">
            <a:extLst>
              <a:ext uri="{FF2B5EF4-FFF2-40B4-BE49-F238E27FC236}">
                <a16:creationId xmlns:a16="http://schemas.microsoft.com/office/drawing/2014/main" id="{EC15EA0C-47E1-E1ED-B687-490317A53A0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63040" y="1729740"/>
            <a:ext cx="426720" cy="426720"/>
          </a:xfrm>
          <a:prstGeom prst="rect">
            <a:avLst/>
          </a:prstGeom>
        </xdr:spPr>
      </xdr:pic>
      <xdr:sp macro="" textlink="Processing!M7">
        <xdr:nvSpPr>
          <xdr:cNvPr id="89" name="TextBox 88">
            <a:extLst>
              <a:ext uri="{FF2B5EF4-FFF2-40B4-BE49-F238E27FC236}">
                <a16:creationId xmlns:a16="http://schemas.microsoft.com/office/drawing/2014/main" id="{31FA1D92-AF1F-3D1F-F6AB-1812C80E0B55}"/>
              </a:ext>
            </a:extLst>
          </xdr:cNvPr>
          <xdr:cNvSpPr txBox="1"/>
        </xdr:nvSpPr>
        <xdr:spPr>
          <a:xfrm>
            <a:off x="1116667" y="2111197"/>
            <a:ext cx="112486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D42D12-6D1C-4BD6-BF7A-FB3615575702}" type="TxLink">
              <a:rPr lang="en-US" sz="1400" b="0" i="0" u="none" strike="noStrike">
                <a:solidFill>
                  <a:srgbClr val="6372A4"/>
                </a:solidFill>
                <a:latin typeface="Aptos Narrow"/>
                <a:ea typeface="+mn-ea"/>
                <a:cs typeface="+mn-cs"/>
              </a:rPr>
              <a:pPr marL="0" indent="0" algn="ctr"/>
              <a:t>Dashboard</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17</xdr:row>
      <xdr:rowOff>177501</xdr:rowOff>
    </xdr:from>
    <xdr:to>
      <xdr:col>3</xdr:col>
      <xdr:colOff>361601</xdr:colOff>
      <xdr:row>20</xdr:row>
      <xdr:rowOff>121463</xdr:rowOff>
    </xdr:to>
    <xdr:grpSp>
      <xdr:nvGrpSpPr>
        <xdr:cNvPr id="90" name="Group 89">
          <a:hlinkClick xmlns:r="http://schemas.openxmlformats.org/officeDocument/2006/relationships" r:id="rId11"/>
          <a:extLst>
            <a:ext uri="{FF2B5EF4-FFF2-40B4-BE49-F238E27FC236}">
              <a16:creationId xmlns:a16="http://schemas.microsoft.com/office/drawing/2014/main" id="{7702D3F7-432D-4397-8048-EBA2C19A792A}"/>
            </a:ext>
          </a:extLst>
        </xdr:cNvPr>
        <xdr:cNvGrpSpPr/>
      </xdr:nvGrpSpPr>
      <xdr:grpSpPr>
        <a:xfrm>
          <a:off x="1150864" y="3416001"/>
          <a:ext cx="988737" cy="515462"/>
          <a:chOff x="1167797" y="3286461"/>
          <a:chExt cx="1022604" cy="492602"/>
        </a:xfrm>
      </xdr:grpSpPr>
      <xdr:sp macro="" textlink="">
        <xdr:nvSpPr>
          <xdr:cNvPr id="91" name="Freeform: Shape 90">
            <a:extLst>
              <a:ext uri="{FF2B5EF4-FFF2-40B4-BE49-F238E27FC236}">
                <a16:creationId xmlns:a16="http://schemas.microsoft.com/office/drawing/2014/main" id="{F5E9C5C2-1C53-99FD-568A-D45C7AC7E794}"/>
              </a:ext>
            </a:extLst>
          </xdr:cNvPr>
          <xdr:cNvSpPr/>
        </xdr:nvSpPr>
        <xdr:spPr>
          <a:xfrm>
            <a:off x="1524000" y="3286461"/>
            <a:ext cx="274320" cy="274320"/>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9">
        <xdr:nvSpPr>
          <xdr:cNvPr id="92" name="TextBox 91">
            <a:extLst>
              <a:ext uri="{FF2B5EF4-FFF2-40B4-BE49-F238E27FC236}">
                <a16:creationId xmlns:a16="http://schemas.microsoft.com/office/drawing/2014/main" id="{57D09365-5E63-3DA7-195F-D239DD285D7C}"/>
              </a:ext>
            </a:extLst>
          </xdr:cNvPr>
          <xdr:cNvSpPr txBox="1"/>
        </xdr:nvSpPr>
        <xdr:spPr>
          <a:xfrm>
            <a:off x="1167797" y="352089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72A9F3-49CD-432A-96EE-979AD2E16817}" type="TxLink">
              <a:rPr lang="en-US" sz="1400" b="0" i="0" u="none" strike="noStrike">
                <a:solidFill>
                  <a:srgbClr val="6372A4"/>
                </a:solidFill>
                <a:latin typeface="Aptos Narrow"/>
                <a:ea typeface="+mn-ea"/>
                <a:cs typeface="+mn-cs"/>
              </a:rPr>
              <a:pPr marL="0" indent="0" algn="ctr"/>
              <a:t>Income</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21</xdr:row>
      <xdr:rowOff>141642</xdr:rowOff>
    </xdr:from>
    <xdr:to>
      <xdr:col>3</xdr:col>
      <xdr:colOff>361601</xdr:colOff>
      <xdr:row>24</xdr:row>
      <xdr:rowOff>98603</xdr:rowOff>
    </xdr:to>
    <xdr:grpSp>
      <xdr:nvGrpSpPr>
        <xdr:cNvPr id="93" name="Group 92">
          <a:hlinkClick xmlns:r="http://schemas.openxmlformats.org/officeDocument/2006/relationships" r:id="rId12"/>
          <a:extLst>
            <a:ext uri="{FF2B5EF4-FFF2-40B4-BE49-F238E27FC236}">
              <a16:creationId xmlns:a16="http://schemas.microsoft.com/office/drawing/2014/main" id="{50F26AED-CB12-4E7D-BF04-0C446E22EAAF}"/>
            </a:ext>
          </a:extLst>
        </xdr:cNvPr>
        <xdr:cNvGrpSpPr/>
      </xdr:nvGrpSpPr>
      <xdr:grpSpPr>
        <a:xfrm>
          <a:off x="1150864" y="4142142"/>
          <a:ext cx="988737" cy="528461"/>
          <a:chOff x="1167797" y="3982122"/>
          <a:chExt cx="1022604" cy="505601"/>
        </a:xfrm>
      </xdr:grpSpPr>
      <xdr:sp macro="" textlink="">
        <xdr:nvSpPr>
          <xdr:cNvPr id="94" name="Freeform: Shape 93">
            <a:extLst>
              <a:ext uri="{FF2B5EF4-FFF2-40B4-BE49-F238E27FC236}">
                <a16:creationId xmlns:a16="http://schemas.microsoft.com/office/drawing/2014/main" id="{062CA9CE-2431-9928-83E8-715594138198}"/>
              </a:ext>
            </a:extLst>
          </xdr:cNvPr>
          <xdr:cNvSpPr/>
        </xdr:nvSpPr>
        <xdr:spPr>
          <a:xfrm>
            <a:off x="1524000" y="3982122"/>
            <a:ext cx="274320" cy="274320"/>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10">
        <xdr:nvSpPr>
          <xdr:cNvPr id="95" name="TextBox 94">
            <a:extLst>
              <a:ext uri="{FF2B5EF4-FFF2-40B4-BE49-F238E27FC236}">
                <a16:creationId xmlns:a16="http://schemas.microsoft.com/office/drawing/2014/main" id="{77D284AB-2388-4700-2F40-F62B2D23C527}"/>
              </a:ext>
            </a:extLst>
          </xdr:cNvPr>
          <xdr:cNvSpPr txBox="1"/>
        </xdr:nvSpPr>
        <xdr:spPr>
          <a:xfrm>
            <a:off x="1167797" y="422955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C005A9-DD56-48B7-9D7B-39DD0EC70406}" type="TxLink">
              <a:rPr lang="en-US" sz="1400" b="0" i="0" u="none" strike="noStrike">
                <a:solidFill>
                  <a:srgbClr val="6372A4"/>
                </a:solidFill>
                <a:latin typeface="Aptos Narrow"/>
                <a:ea typeface="+mn-ea"/>
                <a:cs typeface="+mn-cs"/>
              </a:rPr>
              <a:pPr marL="0" indent="0" algn="ctr"/>
              <a:t>Expenses</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25</xdr:row>
      <xdr:rowOff>98163</xdr:rowOff>
    </xdr:from>
    <xdr:to>
      <xdr:col>3</xdr:col>
      <xdr:colOff>361601</xdr:colOff>
      <xdr:row>28</xdr:row>
      <xdr:rowOff>75743</xdr:rowOff>
    </xdr:to>
    <xdr:grpSp>
      <xdr:nvGrpSpPr>
        <xdr:cNvPr id="96" name="Group 95">
          <a:hlinkClick xmlns:r="http://schemas.openxmlformats.org/officeDocument/2006/relationships" r:id="rId13"/>
          <a:extLst>
            <a:ext uri="{FF2B5EF4-FFF2-40B4-BE49-F238E27FC236}">
              <a16:creationId xmlns:a16="http://schemas.microsoft.com/office/drawing/2014/main" id="{1E77F3FD-4FA4-45A6-A2FB-E80C9BBB5C6D}"/>
            </a:ext>
          </a:extLst>
        </xdr:cNvPr>
        <xdr:cNvGrpSpPr/>
      </xdr:nvGrpSpPr>
      <xdr:grpSpPr>
        <a:xfrm>
          <a:off x="1150864" y="4860663"/>
          <a:ext cx="988737" cy="549080"/>
          <a:chOff x="1167797" y="4670163"/>
          <a:chExt cx="1022604" cy="526220"/>
        </a:xfrm>
      </xdr:grpSpPr>
      <xdr:sp macro="" textlink="Processing!M11">
        <xdr:nvSpPr>
          <xdr:cNvPr id="97" name="TextBox 96">
            <a:extLst>
              <a:ext uri="{FF2B5EF4-FFF2-40B4-BE49-F238E27FC236}">
                <a16:creationId xmlns:a16="http://schemas.microsoft.com/office/drawing/2014/main" id="{DA91759B-EBC4-59DD-9E3C-243E86255302}"/>
              </a:ext>
            </a:extLst>
          </xdr:cNvPr>
          <xdr:cNvSpPr txBox="1"/>
        </xdr:nvSpPr>
        <xdr:spPr>
          <a:xfrm>
            <a:off x="1167797" y="49382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4B6E8B-4936-4324-8867-F60A3105E338}" type="TxLink">
              <a:rPr lang="en-US" sz="1400" b="0" i="0" u="none" strike="noStrike">
                <a:solidFill>
                  <a:srgbClr val="6372A4"/>
                </a:solidFill>
                <a:latin typeface="Aptos Narrow"/>
                <a:ea typeface="+mn-ea"/>
                <a:cs typeface="+mn-cs"/>
              </a:rPr>
              <a:pPr marL="0" indent="0" algn="ctr"/>
              <a:t>Investments</a:t>
            </a:fld>
            <a:endParaRPr lang="ru-RU" sz="1400" b="0" i="0" u="none" strike="noStrike">
              <a:solidFill>
                <a:srgbClr val="6372A4"/>
              </a:solidFill>
              <a:latin typeface="Aptos Narrow"/>
              <a:ea typeface="+mn-ea"/>
              <a:cs typeface="+mn-cs"/>
            </a:endParaRPr>
          </a:p>
        </xdr:txBody>
      </xdr:sp>
      <xdr:sp macro="" textlink="">
        <xdr:nvSpPr>
          <xdr:cNvPr id="98" name="Freeform: Shape 97">
            <a:extLst>
              <a:ext uri="{FF2B5EF4-FFF2-40B4-BE49-F238E27FC236}">
                <a16:creationId xmlns:a16="http://schemas.microsoft.com/office/drawing/2014/main" id="{467B26E7-D82C-D0C3-389B-1DBD0A1D57C1}"/>
              </a:ext>
            </a:extLst>
          </xdr:cNvPr>
          <xdr:cNvSpPr/>
        </xdr:nvSpPr>
        <xdr:spPr>
          <a:xfrm>
            <a:off x="1524000" y="4670163"/>
            <a:ext cx="274320" cy="27432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rgbClr val="6372A4"/>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1</xdr:col>
      <xdr:colOff>558197</xdr:colOff>
      <xdr:row>29</xdr:row>
      <xdr:rowOff>31824</xdr:rowOff>
    </xdr:from>
    <xdr:to>
      <xdr:col>3</xdr:col>
      <xdr:colOff>361601</xdr:colOff>
      <xdr:row>32</xdr:row>
      <xdr:rowOff>52883</xdr:rowOff>
    </xdr:to>
    <xdr:grpSp>
      <xdr:nvGrpSpPr>
        <xdr:cNvPr id="99" name="Group 98">
          <a:hlinkClick xmlns:r="http://schemas.openxmlformats.org/officeDocument/2006/relationships" r:id="rId14"/>
          <a:extLst>
            <a:ext uri="{FF2B5EF4-FFF2-40B4-BE49-F238E27FC236}">
              <a16:creationId xmlns:a16="http://schemas.microsoft.com/office/drawing/2014/main" id="{92A4DC16-2446-4366-80C6-E9879D677081}"/>
            </a:ext>
          </a:extLst>
        </xdr:cNvPr>
        <xdr:cNvGrpSpPr/>
      </xdr:nvGrpSpPr>
      <xdr:grpSpPr>
        <a:xfrm>
          <a:off x="1150864" y="5556324"/>
          <a:ext cx="988737" cy="592559"/>
          <a:chOff x="1167797" y="5335344"/>
          <a:chExt cx="1022604" cy="569699"/>
        </a:xfrm>
      </xdr:grpSpPr>
      <xdr:sp macro="" textlink="Processing!M12">
        <xdr:nvSpPr>
          <xdr:cNvPr id="100" name="TextBox 99">
            <a:extLst>
              <a:ext uri="{FF2B5EF4-FFF2-40B4-BE49-F238E27FC236}">
                <a16:creationId xmlns:a16="http://schemas.microsoft.com/office/drawing/2014/main" id="{04BAB920-4491-C609-AD1D-3D9F27BB4F7B}"/>
              </a:ext>
            </a:extLst>
          </xdr:cNvPr>
          <xdr:cNvSpPr txBox="1"/>
        </xdr:nvSpPr>
        <xdr:spPr>
          <a:xfrm>
            <a:off x="1167797" y="56468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45609D-9632-4578-945A-4707F565A20E}" type="TxLink">
              <a:rPr lang="en-US" sz="1400" b="0" i="0" u="none" strike="noStrike">
                <a:solidFill>
                  <a:srgbClr val="6372A4"/>
                </a:solidFill>
                <a:latin typeface="Aptos Narrow"/>
                <a:ea typeface="+mn-ea"/>
                <a:cs typeface="+mn-cs"/>
              </a:rPr>
              <a:pPr marL="0" indent="0" algn="ctr"/>
              <a:t>Debts</a:t>
            </a:fld>
            <a:endParaRPr lang="ru-RU" sz="1400" b="0" i="0" u="none" strike="noStrike">
              <a:solidFill>
                <a:srgbClr val="6372A4"/>
              </a:solidFill>
              <a:latin typeface="Aptos Narrow"/>
              <a:ea typeface="+mn-ea"/>
              <a:cs typeface="+mn-cs"/>
            </a:endParaRPr>
          </a:p>
        </xdr:txBody>
      </xdr:sp>
      <xdr:sp macro="" textlink="">
        <xdr:nvSpPr>
          <xdr:cNvPr id="101" name="Freeform: Shape 100">
            <a:extLst>
              <a:ext uri="{FF2B5EF4-FFF2-40B4-BE49-F238E27FC236}">
                <a16:creationId xmlns:a16="http://schemas.microsoft.com/office/drawing/2014/main" id="{2DB4B32E-6757-69E5-BC51-1A5953D56EF4}"/>
              </a:ext>
            </a:extLst>
          </xdr:cNvPr>
          <xdr:cNvSpPr/>
        </xdr:nvSpPr>
        <xdr:spPr>
          <a:xfrm>
            <a:off x="1533144" y="5335344"/>
            <a:ext cx="256032" cy="320040"/>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rgbClr val="6372A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xdr:col>
      <xdr:colOff>558197</xdr:colOff>
      <xdr:row>33</xdr:row>
      <xdr:rowOff>41685</xdr:rowOff>
    </xdr:from>
    <xdr:to>
      <xdr:col>3</xdr:col>
      <xdr:colOff>361601</xdr:colOff>
      <xdr:row>36</xdr:row>
      <xdr:rowOff>30023</xdr:rowOff>
    </xdr:to>
    <xdr:grpSp>
      <xdr:nvGrpSpPr>
        <xdr:cNvPr id="102" name="Group 101">
          <a:hlinkClick xmlns:r="http://schemas.openxmlformats.org/officeDocument/2006/relationships" r:id="rId15"/>
          <a:extLst>
            <a:ext uri="{FF2B5EF4-FFF2-40B4-BE49-F238E27FC236}">
              <a16:creationId xmlns:a16="http://schemas.microsoft.com/office/drawing/2014/main" id="{DAF2BFBC-1542-44E1-A8B7-0893B200A875}"/>
            </a:ext>
          </a:extLst>
        </xdr:cNvPr>
        <xdr:cNvGrpSpPr/>
      </xdr:nvGrpSpPr>
      <xdr:grpSpPr>
        <a:xfrm>
          <a:off x="1150864" y="6328185"/>
          <a:ext cx="988737" cy="559838"/>
          <a:chOff x="1167797" y="6076725"/>
          <a:chExt cx="1022604" cy="536978"/>
        </a:xfrm>
      </xdr:grpSpPr>
      <xdr:sp macro="" textlink="Processing!M13">
        <xdr:nvSpPr>
          <xdr:cNvPr id="103" name="TextBox 102">
            <a:extLst>
              <a:ext uri="{FF2B5EF4-FFF2-40B4-BE49-F238E27FC236}">
                <a16:creationId xmlns:a16="http://schemas.microsoft.com/office/drawing/2014/main" id="{E4E9C214-A250-2A74-A74F-6050385C65FB}"/>
              </a:ext>
            </a:extLst>
          </xdr:cNvPr>
          <xdr:cNvSpPr txBox="1"/>
        </xdr:nvSpPr>
        <xdr:spPr>
          <a:xfrm>
            <a:off x="1167797" y="635553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7EF1B9-3046-4C81-BCC7-0033ADB99090}" type="TxLink">
              <a:rPr lang="en-US" sz="1400" b="0" i="0" u="none" strike="noStrike">
                <a:solidFill>
                  <a:srgbClr val="6372A4"/>
                </a:solidFill>
                <a:latin typeface="Aptos Narrow"/>
                <a:ea typeface="+mn-ea"/>
                <a:cs typeface="+mn-cs"/>
              </a:rPr>
              <a:pPr marL="0" indent="0" algn="ctr"/>
              <a:t>Fin Goals</a:t>
            </a:fld>
            <a:endParaRPr lang="ru-RU" sz="1400" b="0" i="0" u="none" strike="noStrike">
              <a:solidFill>
                <a:srgbClr val="6372A4"/>
              </a:solidFill>
              <a:latin typeface="Aptos Narrow"/>
              <a:ea typeface="+mn-ea"/>
              <a:cs typeface="+mn-cs"/>
            </a:endParaRPr>
          </a:p>
        </xdr:txBody>
      </xdr:sp>
      <xdr:sp macro="" textlink="">
        <xdr:nvSpPr>
          <xdr:cNvPr id="104" name="Freeform: Shape 103">
            <a:extLst>
              <a:ext uri="{FF2B5EF4-FFF2-40B4-BE49-F238E27FC236}">
                <a16:creationId xmlns:a16="http://schemas.microsoft.com/office/drawing/2014/main" id="{B1CCD6C3-62D3-6CDA-4F52-7D8B9EA36E05}"/>
              </a:ext>
            </a:extLst>
          </xdr:cNvPr>
          <xdr:cNvSpPr/>
        </xdr:nvSpPr>
        <xdr:spPr>
          <a:xfrm>
            <a:off x="1524000" y="6076725"/>
            <a:ext cx="274320" cy="274320"/>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rgbClr val="6372A4"/>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19</xdr:col>
      <xdr:colOff>394407</xdr:colOff>
      <xdr:row>10</xdr:row>
      <xdr:rowOff>38100</xdr:rowOff>
    </xdr:from>
    <xdr:to>
      <xdr:col>20</xdr:col>
      <xdr:colOff>491067</xdr:colOff>
      <xdr:row>11</xdr:row>
      <xdr:rowOff>129540</xdr:rowOff>
    </xdr:to>
    <xdr:grpSp>
      <xdr:nvGrpSpPr>
        <xdr:cNvPr id="2" name="Group 1">
          <a:extLst>
            <a:ext uri="{FF2B5EF4-FFF2-40B4-BE49-F238E27FC236}">
              <a16:creationId xmlns:a16="http://schemas.microsoft.com/office/drawing/2014/main" id="{5C4294A5-6D24-4E2D-9677-42858C8AB743}"/>
            </a:ext>
          </a:extLst>
        </xdr:cNvPr>
        <xdr:cNvGrpSpPr/>
      </xdr:nvGrpSpPr>
      <xdr:grpSpPr>
        <a:xfrm>
          <a:off x="11655074" y="1943100"/>
          <a:ext cx="689326" cy="281940"/>
          <a:chOff x="12047220" y="1861890"/>
          <a:chExt cx="706260" cy="274320"/>
        </a:xfrm>
      </xdr:grpSpPr>
      <xdr:pic>
        <xdr:nvPicPr>
          <xdr:cNvPr id="108" name="Graphic 107" descr="Moon with solid fill">
            <a:hlinkClick xmlns:r="http://schemas.openxmlformats.org/officeDocument/2006/relationships" r:id="rId16"/>
            <a:extLst>
              <a:ext uri="{FF2B5EF4-FFF2-40B4-BE49-F238E27FC236}">
                <a16:creationId xmlns:a16="http://schemas.microsoft.com/office/drawing/2014/main" id="{812F91AA-1EAF-9B0D-9D5B-38FAAD0207A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2047220" y="1861890"/>
            <a:ext cx="274320" cy="274320"/>
          </a:xfrm>
          <a:prstGeom prst="rect">
            <a:avLst/>
          </a:prstGeom>
        </xdr:spPr>
      </xdr:pic>
      <xdr:pic>
        <xdr:nvPicPr>
          <xdr:cNvPr id="109" name="Graphic 108" descr="Sun with solid fill">
            <a:extLst>
              <a:ext uri="{FF2B5EF4-FFF2-40B4-BE49-F238E27FC236}">
                <a16:creationId xmlns:a16="http://schemas.microsoft.com/office/drawing/2014/main" id="{72A4A7F4-5B9C-D0E8-3D35-0455B2BB36C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2479160" y="1861890"/>
            <a:ext cx="274320" cy="274320"/>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30480</xdr:colOff>
      <xdr:row>1</xdr:row>
      <xdr:rowOff>152400</xdr:rowOff>
    </xdr:to>
    <xdr:sp macro="" textlink="">
      <xdr:nvSpPr>
        <xdr:cNvPr id="2" name="Rectangle 1">
          <a:extLst>
            <a:ext uri="{FF2B5EF4-FFF2-40B4-BE49-F238E27FC236}">
              <a16:creationId xmlns:a16="http://schemas.microsoft.com/office/drawing/2014/main" id="{16650705-FB1F-47E0-96F4-C607AE76C5B3}"/>
            </a:ext>
          </a:extLst>
        </xdr:cNvPr>
        <xdr:cNvSpPr/>
      </xdr:nvSpPr>
      <xdr:spPr>
        <a:xfrm>
          <a:off x="0" y="0"/>
          <a:ext cx="640080" cy="335280"/>
        </a:xfrm>
        <a:prstGeom prst="rect">
          <a:avLst/>
        </a:prstGeom>
        <a:solidFill>
          <a:srgbClr val="1214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392238</xdr:colOff>
      <xdr:row>0</xdr:row>
      <xdr:rowOff>167640</xdr:rowOff>
    </xdr:from>
    <xdr:to>
      <xdr:col>23</xdr:col>
      <xdr:colOff>156018</xdr:colOff>
      <xdr:row>40</xdr:row>
      <xdr:rowOff>167640</xdr:rowOff>
    </xdr:to>
    <xdr:sp macro="" textlink="">
      <xdr:nvSpPr>
        <xdr:cNvPr id="3" name="Rectangle: Rounded Corners 2">
          <a:extLst>
            <a:ext uri="{FF2B5EF4-FFF2-40B4-BE49-F238E27FC236}">
              <a16:creationId xmlns:a16="http://schemas.microsoft.com/office/drawing/2014/main" id="{CBAEA325-AF00-4D17-8653-1D78ABA457EB}"/>
            </a:ext>
          </a:extLst>
        </xdr:cNvPr>
        <xdr:cNvSpPr/>
      </xdr:nvSpPr>
      <xdr:spPr>
        <a:xfrm>
          <a:off x="392238" y="167640"/>
          <a:ext cx="13784580" cy="7315200"/>
        </a:xfrm>
        <a:prstGeom prst="roundRect">
          <a:avLst>
            <a:gd name="adj" fmla="val 6581"/>
          </a:avLst>
        </a:prstGeom>
        <a:gradFill flip="none" rotWithShape="1">
          <a:gsLst>
            <a:gs pos="0">
              <a:srgbClr val="1F2357"/>
            </a:gs>
            <a:gs pos="75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ru-RU"/>
            <a:t> </a:t>
          </a:r>
        </a:p>
      </xdr:txBody>
    </xdr:sp>
    <xdr:clientData/>
  </xdr:twoCellAnchor>
  <xdr:twoCellAnchor>
    <xdr:from>
      <xdr:col>1</xdr:col>
      <xdr:colOff>130384</xdr:colOff>
      <xdr:row>2</xdr:row>
      <xdr:rowOff>100665</xdr:rowOff>
    </xdr:from>
    <xdr:to>
      <xdr:col>22</xdr:col>
      <xdr:colOff>473284</xdr:colOff>
      <xdr:row>39</xdr:row>
      <xdr:rowOff>9225</xdr:rowOff>
    </xdr:to>
    <xdr:sp macro="" textlink="">
      <xdr:nvSpPr>
        <xdr:cNvPr id="4" name="Rectangle: Rounded Corners 3">
          <a:extLst>
            <a:ext uri="{FF2B5EF4-FFF2-40B4-BE49-F238E27FC236}">
              <a16:creationId xmlns:a16="http://schemas.microsoft.com/office/drawing/2014/main" id="{914C5842-FC68-4078-B772-9EC9FBC33EDC}"/>
            </a:ext>
          </a:extLst>
        </xdr:cNvPr>
        <xdr:cNvSpPr/>
      </xdr:nvSpPr>
      <xdr:spPr>
        <a:xfrm>
          <a:off x="739984" y="466425"/>
          <a:ext cx="13144500" cy="6675120"/>
        </a:xfrm>
        <a:prstGeom prst="roundRect">
          <a:avLst>
            <a:gd name="adj" fmla="val 5042"/>
          </a:avLst>
        </a:prstGeom>
        <a:gradFill flip="none" rotWithShape="1">
          <a:gsLst>
            <a:gs pos="0">
              <a:srgbClr val="20245A"/>
            </a:gs>
            <a:gs pos="75000">
              <a:srgbClr val="10123B"/>
            </a:gs>
          </a:gsLst>
          <a:lin ang="8100000" scaled="1"/>
          <a:tileRect/>
        </a:gradFill>
        <a:ln w="9525">
          <a:gradFill flip="none" rotWithShape="1">
            <a:gsLst>
              <a:gs pos="0">
                <a:srgbClr val="B9C1FF"/>
              </a:gs>
              <a:gs pos="33000">
                <a:srgbClr val="3D4098"/>
              </a:gs>
              <a:gs pos="100000">
                <a:srgbClr val="333787"/>
              </a:gs>
            </a:gsLst>
            <a:lin ang="9000000" scaled="0"/>
            <a:tileRect/>
          </a:gradFill>
        </a:ln>
        <a:effectLst>
          <a:outerShdw blurRad="2540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4</xdr:row>
      <xdr:rowOff>23019</xdr:rowOff>
    </xdr:from>
    <xdr:to>
      <xdr:col>22</xdr:col>
      <xdr:colOff>183490</xdr:colOff>
      <xdr:row>6</xdr:row>
      <xdr:rowOff>91402</xdr:rowOff>
    </xdr:to>
    <xdr:sp macro="" textlink="">
      <xdr:nvSpPr>
        <xdr:cNvPr id="5" name="Rectangle: Rounded Corners 4">
          <a:extLst>
            <a:ext uri="{FF2B5EF4-FFF2-40B4-BE49-F238E27FC236}">
              <a16:creationId xmlns:a16="http://schemas.microsoft.com/office/drawing/2014/main" id="{ACBE833F-AB88-435D-9F44-0BCAF86DBA6F}"/>
            </a:ext>
          </a:extLst>
        </xdr:cNvPr>
        <xdr:cNvSpPr/>
      </xdr:nvSpPr>
      <xdr:spPr>
        <a:xfrm>
          <a:off x="2537460" y="754539"/>
          <a:ext cx="11057230" cy="434143"/>
        </a:xfrm>
        <a:prstGeom prst="roundRect">
          <a:avLst>
            <a:gd name="adj" fmla="val 42714"/>
          </a:avLst>
        </a:prstGeom>
        <a:gradFill>
          <a:gsLst>
            <a:gs pos="97000">
              <a:srgbClr val="2C3076"/>
            </a:gs>
            <a:gs pos="5000">
              <a:srgbClr val="2C3076"/>
            </a:gs>
            <a:gs pos="0">
              <a:srgbClr val="323687"/>
            </a:gs>
            <a:gs pos="100000">
              <a:srgbClr val="22255C"/>
            </a:gs>
          </a:gsLst>
          <a:lin ang="108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91402</xdr:colOff>
      <xdr:row>7</xdr:row>
      <xdr:rowOff>140946</xdr:rowOff>
    </xdr:from>
    <xdr:to>
      <xdr:col>10</xdr:col>
      <xdr:colOff>45682</xdr:colOff>
      <xdr:row>37</xdr:row>
      <xdr:rowOff>91439</xdr:rowOff>
    </xdr:to>
    <xdr:sp macro="" textlink="">
      <xdr:nvSpPr>
        <xdr:cNvPr id="6" name="Rectangle: Rounded Corners 5">
          <a:extLst>
            <a:ext uri="{FF2B5EF4-FFF2-40B4-BE49-F238E27FC236}">
              <a16:creationId xmlns:a16="http://schemas.microsoft.com/office/drawing/2014/main" id="{4469A780-6429-4882-8A83-2A90DF6002F7}"/>
            </a:ext>
          </a:extLst>
        </xdr:cNvPr>
        <xdr:cNvSpPr/>
      </xdr:nvSpPr>
      <xdr:spPr>
        <a:xfrm>
          <a:off x="2529802" y="1421106"/>
          <a:ext cx="3611880" cy="5436893"/>
        </a:xfrm>
        <a:prstGeom prst="roundRect">
          <a:avLst>
            <a:gd name="adj" fmla="val 6548"/>
          </a:avLst>
        </a:prstGeom>
        <a:gradFill>
          <a:gsLst>
            <a:gs pos="0">
              <a:srgbClr val="2C3076"/>
            </a:gs>
            <a:gs pos="48000">
              <a:srgbClr val="10123A"/>
            </a:gs>
          </a:gsLst>
          <a:lin ang="90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18</xdr:col>
      <xdr:colOff>61570</xdr:colOff>
      <xdr:row>7</xdr:row>
      <xdr:rowOff>140948</xdr:rowOff>
    </xdr:from>
    <xdr:to>
      <xdr:col>22</xdr:col>
      <xdr:colOff>183490</xdr:colOff>
      <xdr:row>20</xdr:row>
      <xdr:rowOff>53732</xdr:rowOff>
    </xdr:to>
    <xdr:sp macro="" textlink="">
      <xdr:nvSpPr>
        <xdr:cNvPr id="7" name="Rectangle: Rounded Corners 6">
          <a:extLst>
            <a:ext uri="{FF2B5EF4-FFF2-40B4-BE49-F238E27FC236}">
              <a16:creationId xmlns:a16="http://schemas.microsoft.com/office/drawing/2014/main" id="{53AC5AE7-EFDA-494E-BBEA-0429828B9FB0}"/>
            </a:ext>
          </a:extLst>
        </xdr:cNvPr>
        <xdr:cNvSpPr/>
      </xdr:nvSpPr>
      <xdr:spPr>
        <a:xfrm>
          <a:off x="11034370" y="1421108"/>
          <a:ext cx="2560320" cy="2290224"/>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428669</xdr:colOff>
      <xdr:row>7</xdr:row>
      <xdr:rowOff>140948</xdr:rowOff>
    </xdr:from>
    <xdr:to>
      <xdr:col>3</xdr:col>
      <xdr:colOff>491130</xdr:colOff>
      <xdr:row>37</xdr:row>
      <xdr:rowOff>95228</xdr:rowOff>
    </xdr:to>
    <xdr:sp macro="" textlink="">
      <xdr:nvSpPr>
        <xdr:cNvPr id="8" name="Rectangle: Rounded Corners 7">
          <a:extLst>
            <a:ext uri="{FF2B5EF4-FFF2-40B4-BE49-F238E27FC236}">
              <a16:creationId xmlns:a16="http://schemas.microsoft.com/office/drawing/2014/main" id="{9D9614A9-714C-4EEE-AC37-AEE29DA00FA8}"/>
            </a:ext>
          </a:extLst>
        </xdr:cNvPr>
        <xdr:cNvSpPr/>
      </xdr:nvSpPr>
      <xdr:spPr>
        <a:xfrm>
          <a:off x="1038269" y="1421108"/>
          <a:ext cx="1281661" cy="5440680"/>
        </a:xfrm>
        <a:prstGeom prst="roundRect">
          <a:avLst>
            <a:gd name="adj" fmla="val 18817"/>
          </a:avLst>
        </a:prstGeom>
        <a:gradFill>
          <a:gsLst>
            <a:gs pos="0">
              <a:srgbClr val="2E317C"/>
            </a:gs>
            <a:gs pos="23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507067</xdr:colOff>
      <xdr:row>9</xdr:row>
      <xdr:rowOff>83820</xdr:rowOff>
    </xdr:from>
    <xdr:to>
      <xdr:col>3</xdr:col>
      <xdr:colOff>412731</xdr:colOff>
      <xdr:row>12</xdr:row>
      <xdr:rowOff>174803</xdr:rowOff>
    </xdr:to>
    <xdr:grpSp>
      <xdr:nvGrpSpPr>
        <xdr:cNvPr id="43" name="Group 42">
          <a:hlinkClick xmlns:r="http://schemas.openxmlformats.org/officeDocument/2006/relationships" r:id="rId1"/>
          <a:extLst>
            <a:ext uri="{FF2B5EF4-FFF2-40B4-BE49-F238E27FC236}">
              <a16:creationId xmlns:a16="http://schemas.microsoft.com/office/drawing/2014/main" id="{CDBE88FC-6FDA-9C10-F6AA-81CCEA64E1E1}"/>
            </a:ext>
          </a:extLst>
        </xdr:cNvPr>
        <xdr:cNvGrpSpPr/>
      </xdr:nvGrpSpPr>
      <xdr:grpSpPr>
        <a:xfrm>
          <a:off x="1120900" y="1798320"/>
          <a:ext cx="1133331" cy="662483"/>
          <a:chOff x="1116667" y="1729740"/>
          <a:chExt cx="1124864" cy="639623"/>
        </a:xfrm>
      </xdr:grpSpPr>
      <xdr:pic>
        <xdr:nvPicPr>
          <xdr:cNvPr id="9" name="Graphic 8" descr="Home with solid fill">
            <a:extLst>
              <a:ext uri="{FF2B5EF4-FFF2-40B4-BE49-F238E27FC236}">
                <a16:creationId xmlns:a16="http://schemas.microsoft.com/office/drawing/2014/main" id="{50D88754-9B0F-41B1-A6C5-BE75E3EE157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63040" y="1729740"/>
            <a:ext cx="426720" cy="426720"/>
          </a:xfrm>
          <a:prstGeom prst="rect">
            <a:avLst/>
          </a:prstGeom>
        </xdr:spPr>
      </xdr:pic>
      <xdr:sp macro="" textlink="Processing!M7">
        <xdr:nvSpPr>
          <xdr:cNvPr id="10" name="TextBox 9">
            <a:extLst>
              <a:ext uri="{FF2B5EF4-FFF2-40B4-BE49-F238E27FC236}">
                <a16:creationId xmlns:a16="http://schemas.microsoft.com/office/drawing/2014/main" id="{CA08AFFF-684A-4EE1-8BC4-2AC83941D3D1}"/>
              </a:ext>
            </a:extLst>
          </xdr:cNvPr>
          <xdr:cNvSpPr txBox="1"/>
        </xdr:nvSpPr>
        <xdr:spPr>
          <a:xfrm>
            <a:off x="1116667" y="2111197"/>
            <a:ext cx="112486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D42D12-6D1C-4BD6-BF7A-FB3615575702}" type="TxLink">
              <a:rPr lang="en-US" sz="1400" b="0" i="0" u="none" strike="noStrike">
                <a:solidFill>
                  <a:srgbClr val="6372A4"/>
                </a:solidFill>
                <a:latin typeface="Aptos Narrow"/>
                <a:ea typeface="+mn-ea"/>
                <a:cs typeface="+mn-cs"/>
              </a:rPr>
              <a:pPr marL="0" indent="0" algn="ctr"/>
              <a:t>Dashboard</a:t>
            </a:fld>
            <a:endParaRPr lang="ru-RU" sz="1400" b="0" i="0" u="none" strike="noStrike">
              <a:solidFill>
                <a:srgbClr val="6372A4"/>
              </a:solidFill>
              <a:latin typeface="Aptos Narrow"/>
              <a:ea typeface="+mn-ea"/>
              <a:cs typeface="+mn-cs"/>
            </a:endParaRPr>
          </a:p>
        </xdr:txBody>
      </xdr:sp>
    </xdr:grpSp>
    <xdr:clientData/>
  </xdr:twoCellAnchor>
  <xdr:twoCellAnchor>
    <xdr:from>
      <xdr:col>2</xdr:col>
      <xdr:colOff>304800</xdr:colOff>
      <xdr:row>17</xdr:row>
      <xdr:rowOff>177501</xdr:rowOff>
    </xdr:from>
    <xdr:to>
      <xdr:col>2</xdr:col>
      <xdr:colOff>579120</xdr:colOff>
      <xdr:row>19</xdr:row>
      <xdr:rowOff>86061</xdr:rowOff>
    </xdr:to>
    <xdr:sp macro="" textlink="">
      <xdr:nvSpPr>
        <xdr:cNvPr id="11" name="Freeform: Shape 10">
          <a:extLst>
            <a:ext uri="{FF2B5EF4-FFF2-40B4-BE49-F238E27FC236}">
              <a16:creationId xmlns:a16="http://schemas.microsoft.com/office/drawing/2014/main" id="{CF1233AE-2897-4C5F-BE30-BBEA8D85CB1D}"/>
            </a:ext>
          </a:extLst>
        </xdr:cNvPr>
        <xdr:cNvSpPr/>
      </xdr:nvSpPr>
      <xdr:spPr>
        <a:xfrm>
          <a:off x="1524000" y="3286461"/>
          <a:ext cx="274320" cy="274320"/>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rgbClr val="CEC5FF"/>
        </a:solidFill>
        <a:ln w="4366" cap="flat">
          <a:noFill/>
          <a:prstDash val="solid"/>
          <a:miter/>
        </a:ln>
        <a:effectLst>
          <a:glow rad="101600">
            <a:srgbClr val="0575F1">
              <a:alpha val="40000"/>
            </a:srgbClr>
          </a:glow>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endParaRPr lang="ru-RU" sz="1800" kern="1200">
            <a:solidFill>
              <a:schemeClr val="tx1"/>
            </a:solidFill>
            <a:latin typeface="+mn-lt"/>
            <a:ea typeface="+mn-ea"/>
            <a:cs typeface="+mn-cs"/>
          </a:endParaRPr>
        </a:p>
      </xdr:txBody>
    </xdr:sp>
    <xdr:clientData/>
  </xdr:twoCellAnchor>
  <xdr:twoCellAnchor>
    <xdr:from>
      <xdr:col>1</xdr:col>
      <xdr:colOff>558197</xdr:colOff>
      <xdr:row>19</xdr:row>
      <xdr:rowOff>46177</xdr:rowOff>
    </xdr:from>
    <xdr:to>
      <xdr:col>3</xdr:col>
      <xdr:colOff>361601</xdr:colOff>
      <xdr:row>20</xdr:row>
      <xdr:rowOff>121463</xdr:rowOff>
    </xdr:to>
    <xdr:sp macro="" textlink="Processing!M9">
      <xdr:nvSpPr>
        <xdr:cNvPr id="12" name="TextBox 11">
          <a:extLst>
            <a:ext uri="{FF2B5EF4-FFF2-40B4-BE49-F238E27FC236}">
              <a16:creationId xmlns:a16="http://schemas.microsoft.com/office/drawing/2014/main" id="{F2DEED4F-DA3C-480D-9738-0486B3AA712A}"/>
            </a:ext>
          </a:extLst>
        </xdr:cNvPr>
        <xdr:cNvSpPr txBox="1"/>
      </xdr:nvSpPr>
      <xdr:spPr>
        <a:xfrm>
          <a:off x="1167797" y="352089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72A9F3-49CD-432A-96EE-979AD2E16817}" type="TxLink">
            <a:rPr lang="en-US" sz="1400" b="0" i="0" u="none" strike="noStrike">
              <a:solidFill>
                <a:schemeClr val="bg1"/>
              </a:solidFill>
              <a:latin typeface="Aptos Narrow"/>
              <a:ea typeface="+mn-ea"/>
              <a:cs typeface="+mn-cs"/>
            </a:rPr>
            <a:pPr marL="0" indent="0" algn="ctr"/>
            <a:t>Income</a:t>
          </a:fld>
          <a:endParaRPr lang="ru-RU" sz="1400" b="0" i="0" u="none" strike="noStrike">
            <a:solidFill>
              <a:schemeClr val="bg1"/>
            </a:solidFill>
            <a:latin typeface="Aptos Narrow"/>
            <a:ea typeface="+mn-ea"/>
            <a:cs typeface="+mn-cs"/>
          </a:endParaRPr>
        </a:p>
      </xdr:txBody>
    </xdr:sp>
    <xdr:clientData/>
  </xdr:twoCellAnchor>
  <xdr:twoCellAnchor>
    <xdr:from>
      <xdr:col>1</xdr:col>
      <xdr:colOff>558197</xdr:colOff>
      <xdr:row>13</xdr:row>
      <xdr:rowOff>160020</xdr:rowOff>
    </xdr:from>
    <xdr:to>
      <xdr:col>3</xdr:col>
      <xdr:colOff>361601</xdr:colOff>
      <xdr:row>16</xdr:row>
      <xdr:rowOff>159563</xdr:rowOff>
    </xdr:to>
    <xdr:grpSp>
      <xdr:nvGrpSpPr>
        <xdr:cNvPr id="44" name="Group 43">
          <a:hlinkClick xmlns:r="http://schemas.openxmlformats.org/officeDocument/2006/relationships" r:id="rId4"/>
          <a:extLst>
            <a:ext uri="{FF2B5EF4-FFF2-40B4-BE49-F238E27FC236}">
              <a16:creationId xmlns:a16="http://schemas.microsoft.com/office/drawing/2014/main" id="{35947A61-E848-E4AB-B7CA-F1318D6245DE}"/>
            </a:ext>
          </a:extLst>
        </xdr:cNvPr>
        <xdr:cNvGrpSpPr/>
      </xdr:nvGrpSpPr>
      <xdr:grpSpPr>
        <a:xfrm>
          <a:off x="1172030" y="2636520"/>
          <a:ext cx="1031071" cy="571043"/>
          <a:chOff x="1167797" y="2537460"/>
          <a:chExt cx="1022604" cy="548183"/>
        </a:xfrm>
      </xdr:grpSpPr>
      <xdr:sp macro="" textlink="">
        <xdr:nvSpPr>
          <xdr:cNvPr id="13" name="Freeform: Shape 12">
            <a:extLst>
              <a:ext uri="{FF2B5EF4-FFF2-40B4-BE49-F238E27FC236}">
                <a16:creationId xmlns:a16="http://schemas.microsoft.com/office/drawing/2014/main" id="{5D18A5F4-543A-4F34-B6B0-519CA063E636}"/>
              </a:ext>
            </a:extLst>
          </xdr:cNvPr>
          <xdr:cNvSpPr/>
        </xdr:nvSpPr>
        <xdr:spPr>
          <a:xfrm>
            <a:off x="1524000" y="2537460"/>
            <a:ext cx="274320" cy="32004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rgbClr val="6372A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Processing!M8">
        <xdr:nvSpPr>
          <xdr:cNvPr id="14" name="TextBox 13">
            <a:extLst>
              <a:ext uri="{FF2B5EF4-FFF2-40B4-BE49-F238E27FC236}">
                <a16:creationId xmlns:a16="http://schemas.microsoft.com/office/drawing/2014/main" id="{E401C194-DD8D-464F-89B5-CACB228799AA}"/>
              </a:ext>
            </a:extLst>
          </xdr:cNvPr>
          <xdr:cNvSpPr txBox="1"/>
        </xdr:nvSpPr>
        <xdr:spPr>
          <a:xfrm>
            <a:off x="1167797" y="28274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7601D8-A4D6-4CAB-9AF7-1E2B532ACEA4}" type="TxLink">
              <a:rPr lang="en-US" sz="1400" b="0" i="0" u="none" strike="noStrike">
                <a:solidFill>
                  <a:srgbClr val="6372A4"/>
                </a:solidFill>
                <a:latin typeface="Aptos Narrow"/>
                <a:ea typeface="+mn-ea"/>
                <a:cs typeface="+mn-cs"/>
              </a:rPr>
              <a:pPr marL="0" indent="0" algn="ctr"/>
              <a:t>Budgeting</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21</xdr:row>
      <xdr:rowOff>141642</xdr:rowOff>
    </xdr:from>
    <xdr:to>
      <xdr:col>3</xdr:col>
      <xdr:colOff>361601</xdr:colOff>
      <xdr:row>24</xdr:row>
      <xdr:rowOff>98603</xdr:rowOff>
    </xdr:to>
    <xdr:grpSp>
      <xdr:nvGrpSpPr>
        <xdr:cNvPr id="45" name="Group 44">
          <a:hlinkClick xmlns:r="http://schemas.openxmlformats.org/officeDocument/2006/relationships" r:id="rId5"/>
          <a:extLst>
            <a:ext uri="{FF2B5EF4-FFF2-40B4-BE49-F238E27FC236}">
              <a16:creationId xmlns:a16="http://schemas.microsoft.com/office/drawing/2014/main" id="{92BA2C60-D197-66C6-F682-930EAE6398B8}"/>
            </a:ext>
          </a:extLst>
        </xdr:cNvPr>
        <xdr:cNvGrpSpPr/>
      </xdr:nvGrpSpPr>
      <xdr:grpSpPr>
        <a:xfrm>
          <a:off x="1172030" y="4142142"/>
          <a:ext cx="1031071" cy="528461"/>
          <a:chOff x="1167797" y="3982122"/>
          <a:chExt cx="1022604" cy="505601"/>
        </a:xfrm>
      </xdr:grpSpPr>
      <xdr:sp macro="" textlink="">
        <xdr:nvSpPr>
          <xdr:cNvPr id="15" name="Freeform: Shape 14">
            <a:extLst>
              <a:ext uri="{FF2B5EF4-FFF2-40B4-BE49-F238E27FC236}">
                <a16:creationId xmlns:a16="http://schemas.microsoft.com/office/drawing/2014/main" id="{747E7B2B-7EC1-40C0-8A6A-1DAFE3E8EDF2}"/>
              </a:ext>
            </a:extLst>
          </xdr:cNvPr>
          <xdr:cNvSpPr/>
        </xdr:nvSpPr>
        <xdr:spPr>
          <a:xfrm>
            <a:off x="1524000" y="3982122"/>
            <a:ext cx="274320" cy="274320"/>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10">
        <xdr:nvSpPr>
          <xdr:cNvPr id="16" name="TextBox 15">
            <a:extLst>
              <a:ext uri="{FF2B5EF4-FFF2-40B4-BE49-F238E27FC236}">
                <a16:creationId xmlns:a16="http://schemas.microsoft.com/office/drawing/2014/main" id="{D15A9475-0F11-4446-AF7A-322C9C7BB5E6}"/>
              </a:ext>
            </a:extLst>
          </xdr:cNvPr>
          <xdr:cNvSpPr txBox="1"/>
        </xdr:nvSpPr>
        <xdr:spPr>
          <a:xfrm>
            <a:off x="1167797" y="422955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C005A9-DD56-48B7-9D7B-39DD0EC70406}" type="TxLink">
              <a:rPr lang="en-US" sz="1400" b="0" i="0" u="none" strike="noStrike">
                <a:solidFill>
                  <a:srgbClr val="6372A4"/>
                </a:solidFill>
                <a:latin typeface="Aptos Narrow"/>
                <a:ea typeface="+mn-ea"/>
                <a:cs typeface="+mn-cs"/>
              </a:rPr>
              <a:pPr marL="0" indent="0" algn="ctr"/>
              <a:t>Expenses</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25</xdr:row>
      <xdr:rowOff>98163</xdr:rowOff>
    </xdr:from>
    <xdr:to>
      <xdr:col>3</xdr:col>
      <xdr:colOff>361601</xdr:colOff>
      <xdr:row>28</xdr:row>
      <xdr:rowOff>75743</xdr:rowOff>
    </xdr:to>
    <xdr:grpSp>
      <xdr:nvGrpSpPr>
        <xdr:cNvPr id="46" name="Group 45">
          <a:hlinkClick xmlns:r="http://schemas.openxmlformats.org/officeDocument/2006/relationships" r:id="rId6"/>
          <a:extLst>
            <a:ext uri="{FF2B5EF4-FFF2-40B4-BE49-F238E27FC236}">
              <a16:creationId xmlns:a16="http://schemas.microsoft.com/office/drawing/2014/main" id="{0FC0B06A-48B7-0DC3-F6EE-D5523654AA11}"/>
            </a:ext>
          </a:extLst>
        </xdr:cNvPr>
        <xdr:cNvGrpSpPr/>
      </xdr:nvGrpSpPr>
      <xdr:grpSpPr>
        <a:xfrm>
          <a:off x="1172030" y="4860663"/>
          <a:ext cx="1031071" cy="549080"/>
          <a:chOff x="1167797" y="4670163"/>
          <a:chExt cx="1022604" cy="526220"/>
        </a:xfrm>
      </xdr:grpSpPr>
      <xdr:sp macro="" textlink="Processing!M11">
        <xdr:nvSpPr>
          <xdr:cNvPr id="17" name="TextBox 16">
            <a:extLst>
              <a:ext uri="{FF2B5EF4-FFF2-40B4-BE49-F238E27FC236}">
                <a16:creationId xmlns:a16="http://schemas.microsoft.com/office/drawing/2014/main" id="{74D212AF-028C-4CEF-A0C6-3D9FE8B476DC}"/>
              </a:ext>
            </a:extLst>
          </xdr:cNvPr>
          <xdr:cNvSpPr txBox="1"/>
        </xdr:nvSpPr>
        <xdr:spPr>
          <a:xfrm>
            <a:off x="1167797" y="49382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4B6E8B-4936-4324-8867-F60A3105E338}" type="TxLink">
              <a:rPr lang="en-US" sz="1400" b="0" i="0" u="none" strike="noStrike">
                <a:solidFill>
                  <a:srgbClr val="6372A4"/>
                </a:solidFill>
                <a:latin typeface="Aptos Narrow"/>
                <a:ea typeface="+mn-ea"/>
                <a:cs typeface="+mn-cs"/>
              </a:rPr>
              <a:pPr marL="0" indent="0" algn="ctr"/>
              <a:t>Investments</a:t>
            </a:fld>
            <a:endParaRPr lang="ru-RU" sz="1400" b="0" i="0" u="none" strike="noStrike">
              <a:solidFill>
                <a:srgbClr val="6372A4"/>
              </a:solidFill>
              <a:latin typeface="Aptos Narrow"/>
              <a:ea typeface="+mn-ea"/>
              <a:cs typeface="+mn-cs"/>
            </a:endParaRPr>
          </a:p>
        </xdr:txBody>
      </xdr:sp>
      <xdr:sp macro="" textlink="">
        <xdr:nvSpPr>
          <xdr:cNvPr id="20" name="Freeform: Shape 19">
            <a:extLst>
              <a:ext uri="{FF2B5EF4-FFF2-40B4-BE49-F238E27FC236}">
                <a16:creationId xmlns:a16="http://schemas.microsoft.com/office/drawing/2014/main" id="{3B1E3082-D740-4BAA-AC3E-ED7344B3F02B}"/>
              </a:ext>
            </a:extLst>
          </xdr:cNvPr>
          <xdr:cNvSpPr/>
        </xdr:nvSpPr>
        <xdr:spPr>
          <a:xfrm>
            <a:off x="1524000" y="4670163"/>
            <a:ext cx="274320" cy="27432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rgbClr val="6372A4"/>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1</xdr:col>
      <xdr:colOff>558197</xdr:colOff>
      <xdr:row>29</xdr:row>
      <xdr:rowOff>31824</xdr:rowOff>
    </xdr:from>
    <xdr:to>
      <xdr:col>3</xdr:col>
      <xdr:colOff>361601</xdr:colOff>
      <xdr:row>32</xdr:row>
      <xdr:rowOff>52883</xdr:rowOff>
    </xdr:to>
    <xdr:grpSp>
      <xdr:nvGrpSpPr>
        <xdr:cNvPr id="47" name="Group 46">
          <a:hlinkClick xmlns:r="http://schemas.openxmlformats.org/officeDocument/2006/relationships" r:id="rId7"/>
          <a:extLst>
            <a:ext uri="{FF2B5EF4-FFF2-40B4-BE49-F238E27FC236}">
              <a16:creationId xmlns:a16="http://schemas.microsoft.com/office/drawing/2014/main" id="{57DA11DA-3440-2C13-EE7B-9DB713FB528D}"/>
            </a:ext>
          </a:extLst>
        </xdr:cNvPr>
        <xdr:cNvGrpSpPr/>
      </xdr:nvGrpSpPr>
      <xdr:grpSpPr>
        <a:xfrm>
          <a:off x="1172030" y="5556324"/>
          <a:ext cx="1031071" cy="592559"/>
          <a:chOff x="1167797" y="5335344"/>
          <a:chExt cx="1022604" cy="569699"/>
        </a:xfrm>
      </xdr:grpSpPr>
      <xdr:sp macro="" textlink="Processing!M12">
        <xdr:nvSpPr>
          <xdr:cNvPr id="18" name="TextBox 17">
            <a:extLst>
              <a:ext uri="{FF2B5EF4-FFF2-40B4-BE49-F238E27FC236}">
                <a16:creationId xmlns:a16="http://schemas.microsoft.com/office/drawing/2014/main" id="{9F68365A-7966-4CDE-9BE2-0B9FDC854594}"/>
              </a:ext>
            </a:extLst>
          </xdr:cNvPr>
          <xdr:cNvSpPr txBox="1"/>
        </xdr:nvSpPr>
        <xdr:spPr>
          <a:xfrm>
            <a:off x="1167797" y="56468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45609D-9632-4578-945A-4707F565A20E}" type="TxLink">
              <a:rPr lang="en-US" sz="1400" b="0" i="0" u="none" strike="noStrike">
                <a:solidFill>
                  <a:srgbClr val="6372A4"/>
                </a:solidFill>
                <a:latin typeface="Aptos Narrow"/>
                <a:ea typeface="+mn-ea"/>
                <a:cs typeface="+mn-cs"/>
              </a:rPr>
              <a:pPr marL="0" indent="0" algn="ctr"/>
              <a:t>Debts</a:t>
            </a:fld>
            <a:endParaRPr lang="ru-RU" sz="1400" b="0" i="0" u="none" strike="noStrike">
              <a:solidFill>
                <a:srgbClr val="6372A4"/>
              </a:solidFill>
              <a:latin typeface="Aptos Narrow"/>
              <a:ea typeface="+mn-ea"/>
              <a:cs typeface="+mn-cs"/>
            </a:endParaRPr>
          </a:p>
        </xdr:txBody>
      </xdr:sp>
      <xdr:sp macro="" textlink="">
        <xdr:nvSpPr>
          <xdr:cNvPr id="21" name="Freeform: Shape 20">
            <a:extLst>
              <a:ext uri="{FF2B5EF4-FFF2-40B4-BE49-F238E27FC236}">
                <a16:creationId xmlns:a16="http://schemas.microsoft.com/office/drawing/2014/main" id="{4D1A3451-EFD0-4194-9C2A-42581405033D}"/>
              </a:ext>
            </a:extLst>
          </xdr:cNvPr>
          <xdr:cNvSpPr/>
        </xdr:nvSpPr>
        <xdr:spPr>
          <a:xfrm>
            <a:off x="1533144" y="5335344"/>
            <a:ext cx="256032" cy="320040"/>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rgbClr val="6372A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xdr:col>
      <xdr:colOff>558197</xdr:colOff>
      <xdr:row>33</xdr:row>
      <xdr:rowOff>41685</xdr:rowOff>
    </xdr:from>
    <xdr:to>
      <xdr:col>3</xdr:col>
      <xdr:colOff>361601</xdr:colOff>
      <xdr:row>36</xdr:row>
      <xdr:rowOff>30023</xdr:rowOff>
    </xdr:to>
    <xdr:grpSp>
      <xdr:nvGrpSpPr>
        <xdr:cNvPr id="48" name="Group 47">
          <a:hlinkClick xmlns:r="http://schemas.openxmlformats.org/officeDocument/2006/relationships" r:id="rId8"/>
          <a:extLst>
            <a:ext uri="{FF2B5EF4-FFF2-40B4-BE49-F238E27FC236}">
              <a16:creationId xmlns:a16="http://schemas.microsoft.com/office/drawing/2014/main" id="{9B871F7E-80F0-9E79-9F2E-C33B0941A0C2}"/>
            </a:ext>
          </a:extLst>
        </xdr:cNvPr>
        <xdr:cNvGrpSpPr/>
      </xdr:nvGrpSpPr>
      <xdr:grpSpPr>
        <a:xfrm>
          <a:off x="1172030" y="6328185"/>
          <a:ext cx="1031071" cy="559838"/>
          <a:chOff x="1167797" y="6076725"/>
          <a:chExt cx="1022604" cy="536978"/>
        </a:xfrm>
      </xdr:grpSpPr>
      <xdr:sp macro="" textlink="Processing!M13">
        <xdr:nvSpPr>
          <xdr:cNvPr id="19" name="TextBox 18">
            <a:extLst>
              <a:ext uri="{FF2B5EF4-FFF2-40B4-BE49-F238E27FC236}">
                <a16:creationId xmlns:a16="http://schemas.microsoft.com/office/drawing/2014/main" id="{562BAAF9-1375-4D1D-B713-0B9083844699}"/>
              </a:ext>
            </a:extLst>
          </xdr:cNvPr>
          <xdr:cNvSpPr txBox="1"/>
        </xdr:nvSpPr>
        <xdr:spPr>
          <a:xfrm>
            <a:off x="1167797" y="635553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7EF1B9-3046-4C81-BCC7-0033ADB99090}" type="TxLink">
              <a:rPr lang="en-US" sz="1400" b="0" i="0" u="none" strike="noStrike">
                <a:solidFill>
                  <a:srgbClr val="6372A4"/>
                </a:solidFill>
                <a:latin typeface="Aptos Narrow"/>
                <a:ea typeface="+mn-ea"/>
                <a:cs typeface="+mn-cs"/>
              </a:rPr>
              <a:pPr marL="0" indent="0" algn="ctr"/>
              <a:t>Fin Goals</a:t>
            </a:fld>
            <a:endParaRPr lang="ru-RU" sz="1400" b="0" i="0" u="none" strike="noStrike">
              <a:solidFill>
                <a:srgbClr val="6372A4"/>
              </a:solidFill>
              <a:latin typeface="Aptos Narrow"/>
              <a:ea typeface="+mn-ea"/>
              <a:cs typeface="+mn-cs"/>
            </a:endParaRPr>
          </a:p>
        </xdr:txBody>
      </xdr:sp>
      <xdr:sp macro="" textlink="">
        <xdr:nvSpPr>
          <xdr:cNvPr id="22" name="Freeform: Shape 21">
            <a:extLst>
              <a:ext uri="{FF2B5EF4-FFF2-40B4-BE49-F238E27FC236}">
                <a16:creationId xmlns:a16="http://schemas.microsoft.com/office/drawing/2014/main" id="{1634094D-DD35-4E70-AFE8-93BC8975550A}"/>
              </a:ext>
            </a:extLst>
          </xdr:cNvPr>
          <xdr:cNvSpPr/>
        </xdr:nvSpPr>
        <xdr:spPr>
          <a:xfrm>
            <a:off x="1524000" y="6076725"/>
            <a:ext cx="274320" cy="274320"/>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rgbClr val="6372A4"/>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18</xdr:col>
      <xdr:colOff>397017</xdr:colOff>
      <xdr:row>9</xdr:row>
      <xdr:rowOff>96011</xdr:rowOff>
    </xdr:from>
    <xdr:to>
      <xdr:col>21</xdr:col>
      <xdr:colOff>488457</xdr:colOff>
      <xdr:row>15</xdr:row>
      <xdr:rowOff>155447</xdr:rowOff>
    </xdr:to>
    <xdr:grpSp>
      <xdr:nvGrpSpPr>
        <xdr:cNvPr id="23" name="Group 22">
          <a:extLst>
            <a:ext uri="{FF2B5EF4-FFF2-40B4-BE49-F238E27FC236}">
              <a16:creationId xmlns:a16="http://schemas.microsoft.com/office/drawing/2014/main" id="{1ABC8A8B-9F9C-4704-A402-A8A3ACB94F1B}"/>
            </a:ext>
          </a:extLst>
        </xdr:cNvPr>
        <xdr:cNvGrpSpPr/>
      </xdr:nvGrpSpPr>
      <xdr:grpSpPr>
        <a:xfrm>
          <a:off x="11446017" y="1810511"/>
          <a:ext cx="1932940" cy="1202436"/>
          <a:chOff x="11312910" y="1741931"/>
          <a:chExt cx="1920240" cy="1156716"/>
        </a:xfrm>
      </xdr:grpSpPr>
      <xdr:sp macro="" textlink="">
        <xdr:nvSpPr>
          <xdr:cNvPr id="24" name="Rectangle: Rounded Corners 23">
            <a:extLst>
              <a:ext uri="{FF2B5EF4-FFF2-40B4-BE49-F238E27FC236}">
                <a16:creationId xmlns:a16="http://schemas.microsoft.com/office/drawing/2014/main" id="{4C746A77-1775-2D41-2E50-7AB8737103C0}"/>
              </a:ext>
            </a:extLst>
          </xdr:cNvPr>
          <xdr:cNvSpPr/>
        </xdr:nvSpPr>
        <xdr:spPr>
          <a:xfrm>
            <a:off x="11312910" y="1741931"/>
            <a:ext cx="1920240" cy="1156716"/>
          </a:xfrm>
          <a:prstGeom prst="roundRect">
            <a:avLst>
              <a:gd name="adj" fmla="val 9324"/>
            </a:avLst>
          </a:prstGeom>
          <a:gradFill>
            <a:gsLst>
              <a:gs pos="66000">
                <a:srgbClr val="060839"/>
              </a:gs>
              <a:gs pos="10000">
                <a:srgbClr val="22248D"/>
              </a:gs>
            </a:gsLst>
            <a:lin ang="8100000" scaled="1"/>
          </a:gradFill>
          <a:ln w="12700">
            <a:gradFill flip="none" rotWithShape="1">
              <a:gsLst>
                <a:gs pos="25000">
                  <a:srgbClr val="7079FF"/>
                </a:gs>
                <a:gs pos="100000">
                  <a:srgbClr val="1C1D86"/>
                </a:gs>
              </a:gsLst>
              <a:lin ang="8100000" scaled="1"/>
              <a:tileRect/>
            </a:gradFill>
          </a:ln>
          <a:effectLst>
            <a:outerShdw blurRad="508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25" name="Group 24">
            <a:extLst>
              <a:ext uri="{FF2B5EF4-FFF2-40B4-BE49-F238E27FC236}">
                <a16:creationId xmlns:a16="http://schemas.microsoft.com/office/drawing/2014/main" id="{FD58C8DF-AF17-EC5A-33BE-B478AF6F4310}"/>
              </a:ext>
            </a:extLst>
          </xdr:cNvPr>
          <xdr:cNvGrpSpPr/>
        </xdr:nvGrpSpPr>
        <xdr:grpSpPr>
          <a:xfrm>
            <a:off x="11551920" y="2210873"/>
            <a:ext cx="311804" cy="218833"/>
            <a:chOff x="2716066" y="2011251"/>
            <a:chExt cx="710550" cy="501799"/>
          </a:xfrm>
          <a:solidFill>
            <a:srgbClr val="FBF1BD"/>
          </a:solidFill>
        </xdr:grpSpPr>
        <xdr:sp macro="" textlink="">
          <xdr:nvSpPr>
            <xdr:cNvPr id="27" name="Freeform: Shape 26">
              <a:extLst>
                <a:ext uri="{FF2B5EF4-FFF2-40B4-BE49-F238E27FC236}">
                  <a16:creationId xmlns:a16="http://schemas.microsoft.com/office/drawing/2014/main" id="{7101CC84-296C-02EB-2D93-E9D29C358561}"/>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8" name="Freeform: Shape 27">
              <a:extLst>
                <a:ext uri="{FF2B5EF4-FFF2-40B4-BE49-F238E27FC236}">
                  <a16:creationId xmlns:a16="http://schemas.microsoft.com/office/drawing/2014/main" id="{F29ACBC8-A510-6348-6402-26C9FF2B34C9}"/>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9" name="Freeform: Shape 28">
              <a:extLst>
                <a:ext uri="{FF2B5EF4-FFF2-40B4-BE49-F238E27FC236}">
                  <a16:creationId xmlns:a16="http://schemas.microsoft.com/office/drawing/2014/main" id="{CC9CD469-059C-4984-1127-868BB922EDC6}"/>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0" name="Freeform: Shape 29">
              <a:extLst>
                <a:ext uri="{FF2B5EF4-FFF2-40B4-BE49-F238E27FC236}">
                  <a16:creationId xmlns:a16="http://schemas.microsoft.com/office/drawing/2014/main" id="{2F5527D8-FAF6-1319-0B5C-CC17BC181925}"/>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1" name="Freeform: Shape 30">
              <a:extLst>
                <a:ext uri="{FF2B5EF4-FFF2-40B4-BE49-F238E27FC236}">
                  <a16:creationId xmlns:a16="http://schemas.microsoft.com/office/drawing/2014/main" id="{CD149B04-6FC2-6898-6753-819409DF7626}"/>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2" name="Freeform: Shape 31">
              <a:extLst>
                <a:ext uri="{FF2B5EF4-FFF2-40B4-BE49-F238E27FC236}">
                  <a16:creationId xmlns:a16="http://schemas.microsoft.com/office/drawing/2014/main" id="{66BA2129-3F9B-6D5C-A02B-10AA320F3CFB}"/>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3" name="Rectangle: Rounded Corners 32">
              <a:extLst>
                <a:ext uri="{FF2B5EF4-FFF2-40B4-BE49-F238E27FC236}">
                  <a16:creationId xmlns:a16="http://schemas.microsoft.com/office/drawing/2014/main" id="{3D97CC3B-2048-1CDA-1C06-A3C506D0F558}"/>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pic>
        <xdr:nvPicPr>
          <xdr:cNvPr id="26" name="Graphic 25" descr="Wi-Fi with solid fill">
            <a:extLst>
              <a:ext uri="{FF2B5EF4-FFF2-40B4-BE49-F238E27FC236}">
                <a16:creationId xmlns:a16="http://schemas.microsoft.com/office/drawing/2014/main" id="{A3454F44-F7A2-E785-B76D-49ACD52AA93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rot="5400000">
            <a:off x="12873160" y="1867232"/>
            <a:ext cx="271669" cy="274320"/>
          </a:xfrm>
          <a:prstGeom prst="rect">
            <a:avLst/>
          </a:prstGeom>
        </xdr:spPr>
      </xdr:pic>
    </xdr:grpSp>
    <xdr:clientData/>
  </xdr:twoCellAnchor>
  <xdr:twoCellAnchor>
    <xdr:from>
      <xdr:col>14</xdr:col>
      <xdr:colOff>604780</xdr:colOff>
      <xdr:row>13</xdr:row>
      <xdr:rowOff>7620</xdr:rowOff>
    </xdr:from>
    <xdr:to>
      <xdr:col>16</xdr:col>
      <xdr:colOff>363532</xdr:colOff>
      <xdr:row>14</xdr:row>
      <xdr:rowOff>82906</xdr:rowOff>
    </xdr:to>
    <xdr:sp macro="" textlink="$C$60">
      <xdr:nvSpPr>
        <xdr:cNvPr id="34" name="TextBox 33">
          <a:extLst>
            <a:ext uri="{FF2B5EF4-FFF2-40B4-BE49-F238E27FC236}">
              <a16:creationId xmlns:a16="http://schemas.microsoft.com/office/drawing/2014/main" id="{52033F47-CA0B-4697-872E-AE81F2C6B159}"/>
            </a:ext>
          </a:extLst>
        </xdr:cNvPr>
        <xdr:cNvSpPr txBox="1"/>
      </xdr:nvSpPr>
      <xdr:spPr>
        <a:xfrm>
          <a:off x="9139180" y="23850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33B9D-F834-4294-BE87-29F6752F0B43}" type="TxLink">
            <a:rPr lang="en-US" sz="1200" b="0" i="0" u="none" strike="noStrike">
              <a:solidFill>
                <a:schemeClr val="tx2">
                  <a:lumMod val="25000"/>
                  <a:lumOff val="75000"/>
                </a:schemeClr>
              </a:solidFill>
              <a:latin typeface="Aptos Narrow"/>
            </a:rPr>
            <a:pPr algn="ctr"/>
            <a:t> </a:t>
          </a:fld>
          <a:endParaRPr lang="ru-RU" sz="1600" b="0">
            <a:solidFill>
              <a:schemeClr val="tx2">
                <a:lumMod val="25000"/>
                <a:lumOff val="75000"/>
              </a:schemeClr>
            </a:solidFill>
          </a:endParaRPr>
        </a:p>
      </xdr:txBody>
    </xdr:sp>
    <xdr:clientData/>
  </xdr:twoCellAnchor>
  <xdr:twoCellAnchor>
    <xdr:from>
      <xdr:col>14</xdr:col>
      <xdr:colOff>604780</xdr:colOff>
      <xdr:row>14</xdr:row>
      <xdr:rowOff>63292</xdr:rowOff>
    </xdr:from>
    <xdr:to>
      <xdr:col>16</xdr:col>
      <xdr:colOff>363532</xdr:colOff>
      <xdr:row>15</xdr:row>
      <xdr:rowOff>164395</xdr:rowOff>
    </xdr:to>
    <xdr:sp macro="" textlink="$D$55">
      <xdr:nvSpPr>
        <xdr:cNvPr id="35" name="TextBox 34">
          <a:extLst>
            <a:ext uri="{FF2B5EF4-FFF2-40B4-BE49-F238E27FC236}">
              <a16:creationId xmlns:a16="http://schemas.microsoft.com/office/drawing/2014/main" id="{CC7112F4-AD27-4031-9889-FCDAF5DF3F92}"/>
            </a:ext>
          </a:extLst>
        </xdr:cNvPr>
        <xdr:cNvSpPr txBox="1"/>
      </xdr:nvSpPr>
      <xdr:spPr>
        <a:xfrm>
          <a:off x="9139180" y="2623612"/>
          <a:ext cx="977952"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2A362-1984-4E0F-B2F1-1722CB1B7A1B}" type="TxLink">
            <a:rPr lang="en-US" sz="2400" b="0" i="0" u="none" strike="noStrike">
              <a:solidFill>
                <a:schemeClr val="bg1"/>
              </a:solidFill>
              <a:latin typeface="Aptos Narrow"/>
            </a:rPr>
            <a:pPr algn="ctr"/>
            <a:t> </a:t>
          </a:fld>
          <a:endParaRPr lang="ru-RU" sz="2400" b="0">
            <a:solidFill>
              <a:schemeClr val="bg1"/>
            </a:solidFill>
          </a:endParaRPr>
        </a:p>
      </xdr:txBody>
    </xdr:sp>
    <xdr:clientData/>
  </xdr:twoCellAnchor>
  <xdr:twoCellAnchor>
    <xdr:from>
      <xdr:col>18</xdr:col>
      <xdr:colOff>388620</xdr:colOff>
      <xdr:row>17</xdr:row>
      <xdr:rowOff>76200</xdr:rowOff>
    </xdr:from>
    <xdr:to>
      <xdr:col>20</xdr:col>
      <xdr:colOff>327660</xdr:colOff>
      <xdr:row>18</xdr:row>
      <xdr:rowOff>151486</xdr:rowOff>
    </xdr:to>
    <xdr:sp macro="" textlink="Processing!M5">
      <xdr:nvSpPr>
        <xdr:cNvPr id="36" name="TextBox 35">
          <a:extLst>
            <a:ext uri="{FF2B5EF4-FFF2-40B4-BE49-F238E27FC236}">
              <a16:creationId xmlns:a16="http://schemas.microsoft.com/office/drawing/2014/main" id="{F7D9A7C9-4574-4594-B28A-24DE8CD43949}"/>
            </a:ext>
          </a:extLst>
        </xdr:cNvPr>
        <xdr:cNvSpPr txBox="1"/>
      </xdr:nvSpPr>
      <xdr:spPr>
        <a:xfrm>
          <a:off x="1136142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68AF2CF-22FE-455E-865D-C05C3A1B1929}" type="TxLink">
            <a:rPr lang="en-US" sz="1800" b="0" i="0" u="none" strike="noStrike">
              <a:solidFill>
                <a:schemeClr val="tx2">
                  <a:lumMod val="25000"/>
                  <a:lumOff val="75000"/>
                </a:schemeClr>
              </a:solidFill>
              <a:latin typeface="Aptos Narrow"/>
              <a:ea typeface="+mn-ea"/>
              <a:cs typeface="+mn-cs"/>
            </a:rPr>
            <a:pPr marL="0" indent="0" algn="l"/>
            <a:t>Balance:</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19</xdr:col>
      <xdr:colOff>518160</xdr:colOff>
      <xdr:row>17</xdr:row>
      <xdr:rowOff>76200</xdr:rowOff>
    </xdr:from>
    <xdr:to>
      <xdr:col>21</xdr:col>
      <xdr:colOff>457200</xdr:colOff>
      <xdr:row>18</xdr:row>
      <xdr:rowOff>151486</xdr:rowOff>
    </xdr:to>
    <xdr:sp macro="" textlink="Processing!N5">
      <xdr:nvSpPr>
        <xdr:cNvPr id="37" name="TextBox 36">
          <a:extLst>
            <a:ext uri="{FF2B5EF4-FFF2-40B4-BE49-F238E27FC236}">
              <a16:creationId xmlns:a16="http://schemas.microsoft.com/office/drawing/2014/main" id="{0F354156-F1EF-44FD-A5FB-E5845B94B48D}"/>
            </a:ext>
          </a:extLst>
        </xdr:cNvPr>
        <xdr:cNvSpPr txBox="1"/>
      </xdr:nvSpPr>
      <xdr:spPr>
        <a:xfrm>
          <a:off x="1210056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E53D2FB-6903-48E7-9ED0-046CDA07F4AF}" type="TxLink">
            <a:rPr lang="en-US" sz="2000" b="0" i="0" u="none" strike="noStrike">
              <a:solidFill>
                <a:schemeClr val="bg1"/>
              </a:solidFill>
              <a:latin typeface="Aptos Narrow"/>
              <a:ea typeface="+mn-ea"/>
              <a:cs typeface="+mn-cs"/>
            </a:rPr>
            <a:pPr algn="r"/>
            <a:t> $4,807 </a:t>
          </a:fld>
          <a:endParaRPr lang="ru-RU" sz="2000" b="0" i="0" u="none" strike="noStrike">
            <a:solidFill>
              <a:schemeClr val="bg1"/>
            </a:solidFill>
            <a:latin typeface="Aptos Narrow"/>
            <a:ea typeface="+mn-ea"/>
            <a:cs typeface="+mn-cs"/>
          </a:endParaRPr>
        </a:p>
      </xdr:txBody>
    </xdr:sp>
    <xdr:clientData/>
  </xdr:twoCellAnchor>
  <xdr:twoCellAnchor>
    <xdr:from>
      <xdr:col>18</xdr:col>
      <xdr:colOff>388925</xdr:colOff>
      <xdr:row>13</xdr:row>
      <xdr:rowOff>144780</xdr:rowOff>
    </xdr:from>
    <xdr:to>
      <xdr:col>21</xdr:col>
      <xdr:colOff>496549</xdr:colOff>
      <xdr:row>15</xdr:row>
      <xdr:rowOff>153161</xdr:rowOff>
    </xdr:to>
    <xdr:sp macro="" textlink="">
      <xdr:nvSpPr>
        <xdr:cNvPr id="38" name="TextBox 37">
          <a:extLst>
            <a:ext uri="{FF2B5EF4-FFF2-40B4-BE49-F238E27FC236}">
              <a16:creationId xmlns:a16="http://schemas.microsoft.com/office/drawing/2014/main" id="{DE914944-2014-43F9-97FF-08CC58D5C4C7}"/>
            </a:ext>
          </a:extLst>
        </xdr:cNvPr>
        <xdr:cNvSpPr txBox="1"/>
      </xdr:nvSpPr>
      <xdr:spPr>
        <a:xfrm>
          <a:off x="11361725" y="2522220"/>
          <a:ext cx="1936424" cy="37414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0">
              <a:solidFill>
                <a:schemeClr val="tx2">
                  <a:lumMod val="25000"/>
                  <a:lumOff val="75000"/>
                </a:schemeClr>
              </a:solidFill>
            </a:rPr>
            <a:t>**** **** **** ****</a:t>
          </a:r>
          <a:endParaRPr lang="ru-RU" sz="1400" b="0">
            <a:solidFill>
              <a:schemeClr val="tx2">
                <a:lumMod val="25000"/>
                <a:lumOff val="75000"/>
              </a:schemeClr>
            </a:solidFill>
          </a:endParaRPr>
        </a:p>
      </xdr:txBody>
    </xdr:sp>
    <xdr:clientData/>
  </xdr:twoCellAnchor>
  <xdr:twoCellAnchor>
    <xdr:from>
      <xdr:col>2</xdr:col>
      <xdr:colOff>251460</xdr:colOff>
      <xdr:row>3</xdr:row>
      <xdr:rowOff>175260</xdr:rowOff>
    </xdr:from>
    <xdr:to>
      <xdr:col>4</xdr:col>
      <xdr:colOff>10212</xdr:colOff>
      <xdr:row>6</xdr:row>
      <xdr:rowOff>137160</xdr:rowOff>
    </xdr:to>
    <xdr:sp macro="" textlink="Processing!A14">
      <xdr:nvSpPr>
        <xdr:cNvPr id="39" name="TextBox 38">
          <a:extLst>
            <a:ext uri="{FF2B5EF4-FFF2-40B4-BE49-F238E27FC236}">
              <a16:creationId xmlns:a16="http://schemas.microsoft.com/office/drawing/2014/main" id="{DB2F9D72-8662-4EA5-9116-25FBFA9F6AE8}"/>
            </a:ext>
          </a:extLst>
        </xdr:cNvPr>
        <xdr:cNvSpPr txBox="1"/>
      </xdr:nvSpPr>
      <xdr:spPr>
        <a:xfrm>
          <a:off x="1470660" y="723900"/>
          <a:ext cx="977952" cy="5105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81E5B34-7D78-4E5B-816E-0F47B84086DD}" type="TxLink">
            <a:rPr lang="en-US" sz="1200" b="0" i="0" u="none" strike="noStrike">
              <a:solidFill>
                <a:schemeClr val="tx2">
                  <a:lumMod val="10000"/>
                  <a:lumOff val="90000"/>
                </a:schemeClr>
              </a:solidFill>
              <a:latin typeface="Aptos Narrow"/>
              <a:ea typeface="+mn-ea"/>
              <a:cs typeface="+mn-cs"/>
            </a:rPr>
            <a:pPr algn="l"/>
            <a:t>PERSONAL FINANCE</a:t>
          </a:fld>
          <a:endParaRPr lang="ru-RU" sz="1200" b="0" i="0" u="none" strike="noStrike">
            <a:solidFill>
              <a:schemeClr val="tx2">
                <a:lumMod val="10000"/>
                <a:lumOff val="90000"/>
              </a:schemeClr>
            </a:solidFill>
            <a:latin typeface="Aptos Narrow"/>
            <a:ea typeface="+mn-ea"/>
            <a:cs typeface="+mn-cs"/>
          </a:endParaRPr>
        </a:p>
      </xdr:txBody>
    </xdr:sp>
    <xdr:clientData/>
  </xdr:twoCellAnchor>
  <xdr:twoCellAnchor>
    <xdr:from>
      <xdr:col>2</xdr:col>
      <xdr:colOff>266700</xdr:colOff>
      <xdr:row>4</xdr:row>
      <xdr:rowOff>64770</xdr:rowOff>
    </xdr:from>
    <xdr:to>
      <xdr:col>2</xdr:col>
      <xdr:colOff>266700</xdr:colOff>
      <xdr:row>6</xdr:row>
      <xdr:rowOff>64770</xdr:rowOff>
    </xdr:to>
    <xdr:cxnSp macro="">
      <xdr:nvCxnSpPr>
        <xdr:cNvPr id="40" name="Straight Connector 39">
          <a:extLst>
            <a:ext uri="{FF2B5EF4-FFF2-40B4-BE49-F238E27FC236}">
              <a16:creationId xmlns:a16="http://schemas.microsoft.com/office/drawing/2014/main" id="{2CF3F358-339E-4576-B6F4-CBFAE1266AC0}"/>
            </a:ext>
          </a:extLst>
        </xdr:cNvPr>
        <xdr:cNvCxnSpPr/>
      </xdr:nvCxnSpPr>
      <xdr:spPr>
        <a:xfrm>
          <a:off x="1485900" y="796290"/>
          <a:ext cx="0" cy="365760"/>
        </a:xfrm>
        <a:prstGeom prst="line">
          <a:avLst/>
        </a:prstGeom>
        <a:ln w="9525">
          <a:solidFill>
            <a:schemeClr val="tx2">
              <a:lumMod val="25000"/>
              <a:lumOff val="7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457200</xdr:colOff>
      <xdr:row>4</xdr:row>
      <xdr:rowOff>60960</xdr:rowOff>
    </xdr:from>
    <xdr:to>
      <xdr:col>2</xdr:col>
      <xdr:colOff>213360</xdr:colOff>
      <xdr:row>6</xdr:row>
      <xdr:rowOff>60960</xdr:rowOff>
    </xdr:to>
    <xdr:pic>
      <xdr:nvPicPr>
        <xdr:cNvPr id="41" name="Graphic 40" descr="Pie chart outline">
          <a:extLst>
            <a:ext uri="{FF2B5EF4-FFF2-40B4-BE49-F238E27FC236}">
              <a16:creationId xmlns:a16="http://schemas.microsoft.com/office/drawing/2014/main" id="{83226179-F5EC-4D85-833C-3B6D3B59B10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66800" y="792480"/>
          <a:ext cx="365760" cy="365760"/>
        </a:xfrm>
        <a:prstGeom prst="rect">
          <a:avLst/>
        </a:prstGeom>
      </xdr:spPr>
    </xdr:pic>
    <xdr:clientData/>
  </xdr:twoCellAnchor>
  <xdr:twoCellAnchor editAs="oneCell">
    <xdr:from>
      <xdr:col>4</xdr:col>
      <xdr:colOff>434340</xdr:colOff>
      <xdr:row>4</xdr:row>
      <xdr:rowOff>38101</xdr:rowOff>
    </xdr:from>
    <xdr:to>
      <xdr:col>21</xdr:col>
      <xdr:colOff>312420</xdr:colOff>
      <xdr:row>6</xdr:row>
      <xdr:rowOff>83821</xdr:rowOff>
    </xdr:to>
    <mc:AlternateContent xmlns:mc="http://schemas.openxmlformats.org/markup-compatibility/2006" xmlns:a14="http://schemas.microsoft.com/office/drawing/2010/main">
      <mc:Choice Requires="a14">
        <xdr:graphicFrame macro="">
          <xdr:nvGraphicFramePr>
            <xdr:cNvPr id="42" name="Month 2">
              <a:extLst>
                <a:ext uri="{FF2B5EF4-FFF2-40B4-BE49-F238E27FC236}">
                  <a16:creationId xmlns:a16="http://schemas.microsoft.com/office/drawing/2014/main" id="{BFD2E92A-9929-45BD-851D-AFB433175A70}"/>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2872740" y="769621"/>
              <a:ext cx="10241280" cy="41148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61570</xdr:colOff>
      <xdr:row>21</xdr:row>
      <xdr:rowOff>122671</xdr:rowOff>
    </xdr:from>
    <xdr:to>
      <xdr:col>22</xdr:col>
      <xdr:colOff>183490</xdr:colOff>
      <xdr:row>37</xdr:row>
      <xdr:rowOff>76951</xdr:rowOff>
    </xdr:to>
    <xdr:grpSp>
      <xdr:nvGrpSpPr>
        <xdr:cNvPr id="73" name="Group 72">
          <a:extLst>
            <a:ext uri="{FF2B5EF4-FFF2-40B4-BE49-F238E27FC236}">
              <a16:creationId xmlns:a16="http://schemas.microsoft.com/office/drawing/2014/main" id="{6486302C-8746-4CB6-8FCB-B4091FF2675E}"/>
            </a:ext>
          </a:extLst>
        </xdr:cNvPr>
        <xdr:cNvGrpSpPr/>
      </xdr:nvGrpSpPr>
      <xdr:grpSpPr>
        <a:xfrm>
          <a:off x="11110570" y="4123171"/>
          <a:ext cx="2577253" cy="3002280"/>
          <a:chOff x="4267200" y="9326880"/>
          <a:chExt cx="2560320" cy="2880360"/>
        </a:xfrm>
      </xdr:grpSpPr>
      <xdr:sp macro="" textlink="">
        <xdr:nvSpPr>
          <xdr:cNvPr id="74" name="Rectangle: Rounded Corners 73">
            <a:extLst>
              <a:ext uri="{FF2B5EF4-FFF2-40B4-BE49-F238E27FC236}">
                <a16:creationId xmlns:a16="http://schemas.microsoft.com/office/drawing/2014/main" id="{FA36EFB7-9380-2599-3A0F-99AF8DEB37C3}"/>
              </a:ext>
            </a:extLst>
          </xdr:cNvPr>
          <xdr:cNvSpPr/>
        </xdr:nvSpPr>
        <xdr:spPr>
          <a:xfrm>
            <a:off x="4267200" y="9326880"/>
            <a:ext cx="2560320" cy="2880360"/>
          </a:xfrm>
          <a:prstGeom prst="roundRect">
            <a:avLst>
              <a:gd name="adj" fmla="val 7394"/>
            </a:avLst>
          </a:prstGeom>
          <a:gradFill>
            <a:gsLst>
              <a:gs pos="0">
                <a:srgbClr val="2E317C"/>
              </a:gs>
              <a:gs pos="75000">
                <a:srgbClr val="10123A"/>
              </a:gs>
            </a:gsLst>
            <a:lin ang="63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75" name="Oval 74">
            <a:extLst>
              <a:ext uri="{FF2B5EF4-FFF2-40B4-BE49-F238E27FC236}">
                <a16:creationId xmlns:a16="http://schemas.microsoft.com/office/drawing/2014/main" id="{94F24E17-8F5B-1D67-6233-43B2C26BABD8}"/>
              </a:ext>
            </a:extLst>
          </xdr:cNvPr>
          <xdr:cNvSpPr/>
        </xdr:nvSpPr>
        <xdr:spPr>
          <a:xfrm>
            <a:off x="4449470" y="9943860"/>
            <a:ext cx="340345" cy="340345"/>
          </a:xfrm>
          <a:prstGeom prst="ellipse">
            <a:avLst/>
          </a:prstGeom>
          <a:gradFill>
            <a:gsLst>
              <a:gs pos="0">
                <a:srgbClr val="0070B1"/>
              </a:gs>
              <a:gs pos="100000">
                <a:srgbClr val="00B7D2"/>
              </a:gs>
            </a:gsLst>
            <a:lin ang="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6" name="Oval 75">
            <a:extLst>
              <a:ext uri="{FF2B5EF4-FFF2-40B4-BE49-F238E27FC236}">
                <a16:creationId xmlns:a16="http://schemas.microsoft.com/office/drawing/2014/main" id="{7E8A0006-BA80-D918-B14B-3B6C94235275}"/>
              </a:ext>
            </a:extLst>
          </xdr:cNvPr>
          <xdr:cNvSpPr/>
        </xdr:nvSpPr>
        <xdr:spPr>
          <a:xfrm>
            <a:off x="4449470" y="10393951"/>
            <a:ext cx="340345" cy="340345"/>
          </a:xfrm>
          <a:prstGeom prst="ellipse">
            <a:avLst/>
          </a:prstGeom>
          <a:gradFill>
            <a:gsLst>
              <a:gs pos="0">
                <a:srgbClr val="8701D9"/>
              </a:gs>
              <a:gs pos="100000">
                <a:srgbClr val="AD27FE"/>
              </a:gs>
            </a:gsLst>
            <a:path path="circle">
              <a:fillToRect t="100000" r="100000"/>
            </a:path>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7" name="Oval 76">
            <a:extLst>
              <a:ext uri="{FF2B5EF4-FFF2-40B4-BE49-F238E27FC236}">
                <a16:creationId xmlns:a16="http://schemas.microsoft.com/office/drawing/2014/main" id="{93DBE288-F235-9CA5-369B-29A35D7A8B69}"/>
              </a:ext>
            </a:extLst>
          </xdr:cNvPr>
          <xdr:cNvSpPr/>
        </xdr:nvSpPr>
        <xdr:spPr>
          <a:xfrm>
            <a:off x="4449470" y="10844042"/>
            <a:ext cx="340345" cy="340345"/>
          </a:xfrm>
          <a:prstGeom prst="ellipse">
            <a:avLst/>
          </a:prstGeom>
          <a:gradFill>
            <a:gsLst>
              <a:gs pos="0">
                <a:srgbClr val="476BEE"/>
              </a:gs>
              <a:gs pos="100000">
                <a:srgbClr val="3A5CE2"/>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8" name="Oval 77">
            <a:extLst>
              <a:ext uri="{FF2B5EF4-FFF2-40B4-BE49-F238E27FC236}">
                <a16:creationId xmlns:a16="http://schemas.microsoft.com/office/drawing/2014/main" id="{4C9FA53A-0EFB-5BDD-DB5E-FFE6F59C9736}"/>
              </a:ext>
            </a:extLst>
          </xdr:cNvPr>
          <xdr:cNvSpPr/>
        </xdr:nvSpPr>
        <xdr:spPr>
          <a:xfrm>
            <a:off x="4449470" y="11294133"/>
            <a:ext cx="340345" cy="340345"/>
          </a:xfrm>
          <a:prstGeom prst="ellipse">
            <a:avLst/>
          </a:prstGeom>
          <a:gradFill>
            <a:gsLst>
              <a:gs pos="0">
                <a:srgbClr val="8D76FC"/>
              </a:gs>
              <a:gs pos="100000">
                <a:srgbClr val="3647E3"/>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9" name="Oval 78">
            <a:extLst>
              <a:ext uri="{FF2B5EF4-FFF2-40B4-BE49-F238E27FC236}">
                <a16:creationId xmlns:a16="http://schemas.microsoft.com/office/drawing/2014/main" id="{E11818F5-BA9C-060B-8CF9-19664232A700}"/>
              </a:ext>
            </a:extLst>
          </xdr:cNvPr>
          <xdr:cNvSpPr/>
        </xdr:nvSpPr>
        <xdr:spPr>
          <a:xfrm>
            <a:off x="4449470" y="11744224"/>
            <a:ext cx="340345" cy="340345"/>
          </a:xfrm>
          <a:prstGeom prst="ellipse">
            <a:avLst/>
          </a:prstGeom>
          <a:gradFill>
            <a:gsLst>
              <a:gs pos="0">
                <a:srgbClr val="34349E"/>
              </a:gs>
              <a:gs pos="100000">
                <a:srgbClr val="212469"/>
              </a:gs>
            </a:gsLst>
            <a:lin ang="5400000" scaled="1"/>
          </a:gradFill>
          <a:ln w="9525">
            <a:solidFill>
              <a:srgbClr val="595EFA"/>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0" name="Oval 79">
            <a:extLst>
              <a:ext uri="{FF2B5EF4-FFF2-40B4-BE49-F238E27FC236}">
                <a16:creationId xmlns:a16="http://schemas.microsoft.com/office/drawing/2014/main" id="{2A65DB93-1AFC-0766-EAFC-532B5CC4E593}"/>
              </a:ext>
            </a:extLst>
          </xdr:cNvPr>
          <xdr:cNvSpPr/>
        </xdr:nvSpPr>
        <xdr:spPr>
          <a:xfrm>
            <a:off x="4449470" y="9493769"/>
            <a:ext cx="340345" cy="340345"/>
          </a:xfrm>
          <a:prstGeom prst="ellipse">
            <a:avLst/>
          </a:prstGeom>
          <a:gradFill>
            <a:gsLst>
              <a:gs pos="0">
                <a:srgbClr val="FF00FF"/>
              </a:gs>
              <a:gs pos="89000">
                <a:srgbClr val="9933FF"/>
              </a:gs>
            </a:gsLst>
            <a:lin ang="540000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1" name="Freeform: Shape 80">
            <a:extLst>
              <a:ext uri="{FF2B5EF4-FFF2-40B4-BE49-F238E27FC236}">
                <a16:creationId xmlns:a16="http://schemas.microsoft.com/office/drawing/2014/main" id="{FC6CA64D-8D63-FFE8-790F-249C28CB1E05}"/>
              </a:ext>
            </a:extLst>
          </xdr:cNvPr>
          <xdr:cNvSpPr/>
        </xdr:nvSpPr>
        <xdr:spPr>
          <a:xfrm>
            <a:off x="4532971" y="10038174"/>
            <a:ext cx="170173" cy="170172"/>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82" name="Freeform: Shape 81">
            <a:extLst>
              <a:ext uri="{FF2B5EF4-FFF2-40B4-BE49-F238E27FC236}">
                <a16:creationId xmlns:a16="http://schemas.microsoft.com/office/drawing/2014/main" id="{33585164-3816-5D0E-5D20-D45A6C2C90A7}"/>
              </a:ext>
            </a:extLst>
          </xdr:cNvPr>
          <xdr:cNvSpPr/>
        </xdr:nvSpPr>
        <xdr:spPr>
          <a:xfrm>
            <a:off x="4541442" y="9554810"/>
            <a:ext cx="168471" cy="204207"/>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83" name="Freeform: Shape 82">
            <a:extLst>
              <a:ext uri="{FF2B5EF4-FFF2-40B4-BE49-F238E27FC236}">
                <a16:creationId xmlns:a16="http://schemas.microsoft.com/office/drawing/2014/main" id="{06F5BB06-2E5A-2263-3237-53694FF90855}"/>
              </a:ext>
            </a:extLst>
          </xdr:cNvPr>
          <xdr:cNvSpPr/>
        </xdr:nvSpPr>
        <xdr:spPr>
          <a:xfrm>
            <a:off x="4540591" y="10472263"/>
            <a:ext cx="170173" cy="170172"/>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84" name="Freeform: Shape 83">
            <a:extLst>
              <a:ext uri="{FF2B5EF4-FFF2-40B4-BE49-F238E27FC236}">
                <a16:creationId xmlns:a16="http://schemas.microsoft.com/office/drawing/2014/main" id="{0D9369F9-1721-98AA-1270-12DDDA3478AA}"/>
              </a:ext>
            </a:extLst>
          </xdr:cNvPr>
          <xdr:cNvSpPr/>
        </xdr:nvSpPr>
        <xdr:spPr>
          <a:xfrm>
            <a:off x="4519782" y="10929212"/>
            <a:ext cx="196549" cy="197992"/>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85" name="Freeform: Shape 84">
            <a:extLst>
              <a:ext uri="{FF2B5EF4-FFF2-40B4-BE49-F238E27FC236}">
                <a16:creationId xmlns:a16="http://schemas.microsoft.com/office/drawing/2014/main" id="{6F09E4B5-656F-C9B1-A853-6F25F99BB966}"/>
              </a:ext>
            </a:extLst>
          </xdr:cNvPr>
          <xdr:cNvSpPr/>
        </xdr:nvSpPr>
        <xdr:spPr>
          <a:xfrm>
            <a:off x="4533822" y="11368261"/>
            <a:ext cx="168471" cy="204207"/>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6" name="Freeform: Shape 85">
            <a:extLst>
              <a:ext uri="{FF2B5EF4-FFF2-40B4-BE49-F238E27FC236}">
                <a16:creationId xmlns:a16="http://schemas.microsoft.com/office/drawing/2014/main" id="{E6BE9510-6B8B-9110-B759-05A0C1A931F3}"/>
              </a:ext>
            </a:extLst>
          </xdr:cNvPr>
          <xdr:cNvSpPr/>
        </xdr:nvSpPr>
        <xdr:spPr>
          <a:xfrm>
            <a:off x="4527402" y="11821145"/>
            <a:ext cx="196549" cy="193603"/>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8">
        <xdr:nvSpPr>
          <xdr:cNvPr id="87" name="TextBox 86">
            <a:extLst>
              <a:ext uri="{FF2B5EF4-FFF2-40B4-BE49-F238E27FC236}">
                <a16:creationId xmlns:a16="http://schemas.microsoft.com/office/drawing/2014/main" id="{FC30704D-229E-5922-4655-99C2C86ACA47}"/>
              </a:ext>
            </a:extLst>
          </xdr:cNvPr>
          <xdr:cNvSpPr txBox="1"/>
        </xdr:nvSpPr>
        <xdr:spPr>
          <a:xfrm>
            <a:off x="4845710" y="953186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4AE7E0F-6CB2-4063-94A4-A45F4E960C1B}" type="TxLink">
              <a:rPr lang="en-US" sz="1400" b="0" i="0" u="none" strike="noStrike">
                <a:solidFill>
                  <a:schemeClr val="tx2">
                    <a:lumMod val="25000"/>
                    <a:lumOff val="75000"/>
                  </a:schemeClr>
                </a:solidFill>
                <a:latin typeface="Aptos Narrow"/>
                <a:ea typeface="+mn-ea"/>
                <a:cs typeface="+mn-cs"/>
              </a:rPr>
              <a:pPr marL="0" indent="0" algn="l"/>
              <a:t>Budgeting</a:t>
            </a:fld>
            <a:endParaRPr lang="ru-RU" sz="1400" b="0" i="0" u="none" strike="noStrike">
              <a:solidFill>
                <a:schemeClr val="tx2">
                  <a:lumMod val="25000"/>
                  <a:lumOff val="75000"/>
                </a:schemeClr>
              </a:solidFill>
              <a:latin typeface="Aptos Narrow"/>
              <a:ea typeface="+mn-ea"/>
              <a:cs typeface="+mn-cs"/>
            </a:endParaRPr>
          </a:p>
        </xdr:txBody>
      </xdr:sp>
      <xdr:sp macro="" textlink="Processing!M9">
        <xdr:nvSpPr>
          <xdr:cNvPr id="88" name="TextBox 87">
            <a:extLst>
              <a:ext uri="{FF2B5EF4-FFF2-40B4-BE49-F238E27FC236}">
                <a16:creationId xmlns:a16="http://schemas.microsoft.com/office/drawing/2014/main" id="{EE71863D-68C5-44DA-D841-C94AD1F29A2C}"/>
              </a:ext>
            </a:extLst>
          </xdr:cNvPr>
          <xdr:cNvSpPr txBox="1"/>
        </xdr:nvSpPr>
        <xdr:spPr>
          <a:xfrm>
            <a:off x="4845710" y="998140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803B8AA-B328-40E4-827C-FF192201FEEE}" type="TxLink">
              <a:rPr lang="en-US" sz="1400" b="0" i="0" u="none" strike="noStrike">
                <a:solidFill>
                  <a:schemeClr val="tx2">
                    <a:lumMod val="25000"/>
                    <a:lumOff val="75000"/>
                  </a:schemeClr>
                </a:solidFill>
                <a:latin typeface="Aptos Narrow"/>
                <a:ea typeface="+mn-ea"/>
                <a:cs typeface="+mn-cs"/>
              </a:rPr>
              <a:pPr marL="0" indent="0" algn="l"/>
              <a:t>Income</a:t>
            </a:fld>
            <a:endParaRPr lang="ru-RU" sz="1400" b="0" i="0" u="none" strike="noStrike">
              <a:solidFill>
                <a:schemeClr val="tx2">
                  <a:lumMod val="25000"/>
                  <a:lumOff val="75000"/>
                </a:schemeClr>
              </a:solidFill>
              <a:latin typeface="Aptos Narrow"/>
              <a:ea typeface="+mn-ea"/>
              <a:cs typeface="+mn-cs"/>
            </a:endParaRPr>
          </a:p>
        </xdr:txBody>
      </xdr:sp>
      <xdr:sp macro="" textlink="Processing!M10">
        <xdr:nvSpPr>
          <xdr:cNvPr id="89" name="TextBox 88">
            <a:extLst>
              <a:ext uri="{FF2B5EF4-FFF2-40B4-BE49-F238E27FC236}">
                <a16:creationId xmlns:a16="http://schemas.microsoft.com/office/drawing/2014/main" id="{7DB52016-3B00-63AD-EE1E-D096D1D8F727}"/>
              </a:ext>
            </a:extLst>
          </xdr:cNvPr>
          <xdr:cNvSpPr txBox="1"/>
        </xdr:nvSpPr>
        <xdr:spPr>
          <a:xfrm>
            <a:off x="4845710" y="1043094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E0979E7-208F-463C-B299-22E233A03455}" type="TxLink">
              <a:rPr lang="en-US" sz="1400" b="0" i="0" u="none" strike="noStrike">
                <a:solidFill>
                  <a:schemeClr val="tx2">
                    <a:lumMod val="25000"/>
                    <a:lumOff val="75000"/>
                  </a:schemeClr>
                </a:solidFill>
                <a:latin typeface="Aptos Narrow"/>
                <a:ea typeface="+mn-ea"/>
                <a:cs typeface="+mn-cs"/>
              </a:rPr>
              <a:pPr marL="0" indent="0" algn="l"/>
              <a:t>Expenses</a:t>
            </a:fld>
            <a:endParaRPr lang="ru-RU" sz="1400" b="0" i="0" u="none" strike="noStrike">
              <a:solidFill>
                <a:schemeClr val="tx2">
                  <a:lumMod val="25000"/>
                  <a:lumOff val="75000"/>
                </a:schemeClr>
              </a:solidFill>
              <a:latin typeface="Aptos Narrow"/>
              <a:ea typeface="+mn-ea"/>
              <a:cs typeface="+mn-cs"/>
            </a:endParaRPr>
          </a:p>
        </xdr:txBody>
      </xdr:sp>
      <xdr:sp macro="" textlink="Processing!M11">
        <xdr:nvSpPr>
          <xdr:cNvPr id="90" name="TextBox 89">
            <a:extLst>
              <a:ext uri="{FF2B5EF4-FFF2-40B4-BE49-F238E27FC236}">
                <a16:creationId xmlns:a16="http://schemas.microsoft.com/office/drawing/2014/main" id="{56DF246F-AD84-6DF5-9923-D61C91341CB8}"/>
              </a:ext>
            </a:extLst>
          </xdr:cNvPr>
          <xdr:cNvSpPr txBox="1"/>
        </xdr:nvSpPr>
        <xdr:spPr>
          <a:xfrm>
            <a:off x="4845710" y="1088048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D46B0B9-C4FB-4C86-9041-33937A177C37}" type="TxLink">
              <a:rPr lang="en-US" sz="1400" b="0" i="0" u="none" strike="noStrike">
                <a:solidFill>
                  <a:schemeClr val="tx2">
                    <a:lumMod val="25000"/>
                    <a:lumOff val="75000"/>
                  </a:schemeClr>
                </a:solidFill>
                <a:latin typeface="Aptos Narrow"/>
                <a:ea typeface="+mn-ea"/>
                <a:cs typeface="+mn-cs"/>
              </a:rPr>
              <a:pPr marL="0" indent="0" algn="l"/>
              <a:t>Investments</a:t>
            </a:fld>
            <a:endParaRPr lang="ru-RU" sz="1400" b="0" i="0" u="none" strike="noStrike">
              <a:solidFill>
                <a:schemeClr val="tx2">
                  <a:lumMod val="25000"/>
                  <a:lumOff val="75000"/>
                </a:schemeClr>
              </a:solidFill>
              <a:latin typeface="Aptos Narrow"/>
              <a:ea typeface="+mn-ea"/>
              <a:cs typeface="+mn-cs"/>
            </a:endParaRPr>
          </a:p>
        </xdr:txBody>
      </xdr:sp>
      <xdr:sp macro="" textlink="Processing!M12">
        <xdr:nvSpPr>
          <xdr:cNvPr id="91" name="TextBox 90">
            <a:extLst>
              <a:ext uri="{FF2B5EF4-FFF2-40B4-BE49-F238E27FC236}">
                <a16:creationId xmlns:a16="http://schemas.microsoft.com/office/drawing/2014/main" id="{22FFF3EF-EC10-9DDF-7DB6-45433A2F5339}"/>
              </a:ext>
            </a:extLst>
          </xdr:cNvPr>
          <xdr:cNvSpPr txBox="1"/>
        </xdr:nvSpPr>
        <xdr:spPr>
          <a:xfrm>
            <a:off x="4845710" y="113300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0A64984-0237-49FC-A8C9-01BFCD437C39}" type="TxLink">
              <a:rPr lang="en-US" sz="1400" b="0" i="0" u="none" strike="noStrike">
                <a:solidFill>
                  <a:schemeClr val="tx2">
                    <a:lumMod val="25000"/>
                    <a:lumOff val="75000"/>
                  </a:schemeClr>
                </a:solidFill>
                <a:latin typeface="Aptos Narrow"/>
                <a:ea typeface="+mn-ea"/>
                <a:cs typeface="+mn-cs"/>
              </a:rPr>
              <a:pPr marL="0" indent="0" algn="l"/>
              <a:t>Debts</a:t>
            </a:fld>
            <a:endParaRPr lang="ru-RU" sz="1400" b="0" i="0" u="none" strike="noStrike">
              <a:solidFill>
                <a:schemeClr val="tx2">
                  <a:lumMod val="25000"/>
                  <a:lumOff val="75000"/>
                </a:schemeClr>
              </a:solidFill>
              <a:latin typeface="Aptos Narrow"/>
              <a:ea typeface="+mn-ea"/>
              <a:cs typeface="+mn-cs"/>
            </a:endParaRPr>
          </a:p>
        </xdr:txBody>
      </xdr:sp>
      <xdr:sp macro="" textlink="Processing!M13">
        <xdr:nvSpPr>
          <xdr:cNvPr id="92" name="TextBox 91">
            <a:extLst>
              <a:ext uri="{FF2B5EF4-FFF2-40B4-BE49-F238E27FC236}">
                <a16:creationId xmlns:a16="http://schemas.microsoft.com/office/drawing/2014/main" id="{E3466D62-5E20-CB0A-2355-19F149DE0028}"/>
              </a:ext>
            </a:extLst>
          </xdr:cNvPr>
          <xdr:cNvSpPr txBox="1"/>
        </xdr:nvSpPr>
        <xdr:spPr>
          <a:xfrm>
            <a:off x="4845710" y="11779554"/>
            <a:ext cx="955932"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8D85436-C5F4-4C17-B031-A064C794EA42}" type="TxLink">
              <a:rPr lang="en-US" sz="1400" b="0" i="0" u="none" strike="noStrike">
                <a:solidFill>
                  <a:schemeClr val="tx2">
                    <a:lumMod val="25000"/>
                    <a:lumOff val="75000"/>
                  </a:schemeClr>
                </a:solidFill>
                <a:latin typeface="Aptos Narrow"/>
                <a:ea typeface="+mn-ea"/>
                <a:cs typeface="+mn-cs"/>
              </a:rPr>
              <a:pPr marL="0" indent="0" algn="l"/>
              <a:t>Fin Goals</a:t>
            </a:fld>
            <a:endParaRPr lang="ru-RU" sz="1400" b="0" i="0" u="none" strike="noStrike">
              <a:solidFill>
                <a:schemeClr val="tx2">
                  <a:lumMod val="25000"/>
                  <a:lumOff val="75000"/>
                </a:schemeClr>
              </a:solidFill>
              <a:latin typeface="Aptos Narrow"/>
              <a:ea typeface="+mn-ea"/>
              <a:cs typeface="+mn-cs"/>
            </a:endParaRPr>
          </a:p>
        </xdr:txBody>
      </xdr:sp>
      <xdr:sp macro="" textlink="Processing!N8">
        <xdr:nvSpPr>
          <xdr:cNvPr id="93" name="TextBox 92">
            <a:extLst>
              <a:ext uri="{FF2B5EF4-FFF2-40B4-BE49-F238E27FC236}">
                <a16:creationId xmlns:a16="http://schemas.microsoft.com/office/drawing/2014/main" id="{05D42118-1BCA-C582-AAEF-47AD0642A2D8}"/>
              </a:ext>
            </a:extLst>
          </xdr:cNvPr>
          <xdr:cNvSpPr txBox="1"/>
        </xdr:nvSpPr>
        <xdr:spPr>
          <a:xfrm>
            <a:off x="5612588" y="9531869"/>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3869D51-62C9-4AAA-AB26-7DC301C4BDAA}" type="TxLink">
              <a:rPr lang="en-US" sz="1400" b="0" i="0" u="none" strike="noStrike">
                <a:solidFill>
                  <a:schemeClr val="tx2">
                    <a:lumMod val="25000"/>
                    <a:lumOff val="75000"/>
                  </a:schemeClr>
                </a:solidFill>
                <a:latin typeface="Aptos Narrow"/>
              </a:rPr>
              <a:pPr algn="r"/>
              <a:t> $88,658 </a:t>
            </a:fld>
            <a:endParaRPr lang="ru-RU" sz="3600">
              <a:solidFill>
                <a:schemeClr val="tx2">
                  <a:lumMod val="25000"/>
                  <a:lumOff val="75000"/>
                </a:schemeClr>
              </a:solidFill>
            </a:endParaRPr>
          </a:p>
        </xdr:txBody>
      </xdr:sp>
      <xdr:sp macro="" textlink="Processing!N9">
        <xdr:nvSpPr>
          <xdr:cNvPr id="94" name="TextBox 93">
            <a:extLst>
              <a:ext uri="{FF2B5EF4-FFF2-40B4-BE49-F238E27FC236}">
                <a16:creationId xmlns:a16="http://schemas.microsoft.com/office/drawing/2014/main" id="{32E9CEEE-A232-4D45-5F17-5F373116B29C}"/>
              </a:ext>
            </a:extLst>
          </xdr:cNvPr>
          <xdr:cNvSpPr txBox="1"/>
        </xdr:nvSpPr>
        <xdr:spPr>
          <a:xfrm>
            <a:off x="5612588" y="9981406"/>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8EDAA04-0207-4253-9D11-BE20395AF586}" type="TxLink">
              <a:rPr lang="en-US" sz="1400" b="0" i="0" u="none" strike="noStrike">
                <a:solidFill>
                  <a:schemeClr val="tx2">
                    <a:lumMod val="25000"/>
                    <a:lumOff val="75000"/>
                  </a:schemeClr>
                </a:solidFill>
                <a:latin typeface="Aptos Narrow"/>
              </a:rPr>
              <a:pPr algn="r"/>
              <a:t> $25,558 </a:t>
            </a:fld>
            <a:endParaRPr lang="ru-RU" sz="2800">
              <a:solidFill>
                <a:schemeClr val="tx2">
                  <a:lumMod val="25000"/>
                  <a:lumOff val="75000"/>
                </a:schemeClr>
              </a:solidFill>
            </a:endParaRPr>
          </a:p>
        </xdr:txBody>
      </xdr:sp>
      <xdr:sp macro="" textlink="Processing!N10">
        <xdr:nvSpPr>
          <xdr:cNvPr id="95" name="TextBox 94">
            <a:extLst>
              <a:ext uri="{FF2B5EF4-FFF2-40B4-BE49-F238E27FC236}">
                <a16:creationId xmlns:a16="http://schemas.microsoft.com/office/drawing/2014/main" id="{851A4232-F301-56BE-2587-7E3FE242FAA5}"/>
              </a:ext>
            </a:extLst>
          </xdr:cNvPr>
          <xdr:cNvSpPr txBox="1"/>
        </xdr:nvSpPr>
        <xdr:spPr>
          <a:xfrm>
            <a:off x="5612588" y="10430943"/>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FDB9043-EE87-4C35-86ED-1EC1EB12F973}" type="TxLink">
              <a:rPr lang="en-US" sz="1400" b="0" i="0" u="none" strike="noStrike">
                <a:solidFill>
                  <a:schemeClr val="tx2">
                    <a:lumMod val="25000"/>
                    <a:lumOff val="75000"/>
                  </a:schemeClr>
                </a:solidFill>
                <a:latin typeface="Aptos Narrow"/>
              </a:rPr>
              <a:pPr algn="r"/>
              <a:t> $19,614 </a:t>
            </a:fld>
            <a:endParaRPr lang="ru-RU" sz="3600">
              <a:solidFill>
                <a:schemeClr val="tx2">
                  <a:lumMod val="25000"/>
                  <a:lumOff val="75000"/>
                </a:schemeClr>
              </a:solidFill>
            </a:endParaRPr>
          </a:p>
        </xdr:txBody>
      </xdr:sp>
      <xdr:sp macro="" textlink="Processing!N11">
        <xdr:nvSpPr>
          <xdr:cNvPr id="96" name="TextBox 95">
            <a:extLst>
              <a:ext uri="{FF2B5EF4-FFF2-40B4-BE49-F238E27FC236}">
                <a16:creationId xmlns:a16="http://schemas.microsoft.com/office/drawing/2014/main" id="{5690F4CB-4790-58AC-255C-6CA8E6762BAD}"/>
              </a:ext>
            </a:extLst>
          </xdr:cNvPr>
          <xdr:cNvSpPr txBox="1"/>
        </xdr:nvSpPr>
        <xdr:spPr>
          <a:xfrm>
            <a:off x="5612588" y="10880480"/>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4A301D6-02CE-4B51-8C1C-C1DAA0FD4D78}" type="TxLink">
              <a:rPr lang="en-US" sz="1400" b="0" i="0" u="none" strike="noStrike">
                <a:solidFill>
                  <a:schemeClr val="tx2">
                    <a:lumMod val="25000"/>
                    <a:lumOff val="75000"/>
                  </a:schemeClr>
                </a:solidFill>
                <a:latin typeface="Aptos Narrow"/>
                <a:ea typeface="+mn-ea"/>
                <a:cs typeface="+mn-cs"/>
              </a:rPr>
              <a:pPr marL="0" indent="0" algn="r"/>
              <a:t> $93,339 </a:t>
            </a:fld>
            <a:endParaRPr lang="ru-RU" sz="2400" b="0" i="0" u="none" strike="noStrike">
              <a:solidFill>
                <a:schemeClr val="tx2">
                  <a:lumMod val="25000"/>
                  <a:lumOff val="75000"/>
                </a:schemeClr>
              </a:solidFill>
              <a:latin typeface="Aptos Narrow"/>
              <a:ea typeface="+mn-ea"/>
              <a:cs typeface="+mn-cs"/>
            </a:endParaRPr>
          </a:p>
        </xdr:txBody>
      </xdr:sp>
      <xdr:sp macro="" textlink="Processing!N12">
        <xdr:nvSpPr>
          <xdr:cNvPr id="97" name="TextBox 96">
            <a:extLst>
              <a:ext uri="{FF2B5EF4-FFF2-40B4-BE49-F238E27FC236}">
                <a16:creationId xmlns:a16="http://schemas.microsoft.com/office/drawing/2014/main" id="{C3A2B1CE-15D2-2D96-35BB-D41D1A79816B}"/>
              </a:ext>
            </a:extLst>
          </xdr:cNvPr>
          <xdr:cNvSpPr txBox="1"/>
        </xdr:nvSpPr>
        <xdr:spPr>
          <a:xfrm>
            <a:off x="5612588" y="11330017"/>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4A51919-2656-4CB1-A2EA-F6F69BCBFEFC}" type="TxLink">
              <a:rPr lang="en-US" sz="1400" b="0" i="0" u="none" strike="noStrike">
                <a:solidFill>
                  <a:schemeClr val="tx2">
                    <a:lumMod val="25000"/>
                    <a:lumOff val="75000"/>
                  </a:schemeClr>
                </a:solidFill>
                <a:latin typeface="Aptos Narrow"/>
                <a:ea typeface="+mn-ea"/>
                <a:cs typeface="+mn-cs"/>
              </a:rPr>
              <a:pPr marL="0" indent="0" algn="r"/>
              <a:t> $83,970 </a:t>
            </a:fld>
            <a:endParaRPr lang="ru-RU" sz="2400" b="0" i="0" u="none" strike="noStrike">
              <a:solidFill>
                <a:schemeClr val="tx2">
                  <a:lumMod val="25000"/>
                  <a:lumOff val="75000"/>
                </a:schemeClr>
              </a:solidFill>
              <a:latin typeface="Aptos Narrow"/>
              <a:ea typeface="+mn-ea"/>
              <a:cs typeface="+mn-cs"/>
            </a:endParaRPr>
          </a:p>
        </xdr:txBody>
      </xdr:sp>
      <xdr:sp macro="" textlink="Processing!N13">
        <xdr:nvSpPr>
          <xdr:cNvPr id="98" name="TextBox 97">
            <a:extLst>
              <a:ext uri="{FF2B5EF4-FFF2-40B4-BE49-F238E27FC236}">
                <a16:creationId xmlns:a16="http://schemas.microsoft.com/office/drawing/2014/main" id="{CC9017AB-4BAF-BF59-B314-CC41B11B4338}"/>
              </a:ext>
            </a:extLst>
          </xdr:cNvPr>
          <xdr:cNvSpPr txBox="1"/>
        </xdr:nvSpPr>
        <xdr:spPr>
          <a:xfrm>
            <a:off x="5630570" y="11779554"/>
            <a:ext cx="1075944"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91F611-5F88-480A-B071-E72D3EA7BCC9}" type="TxLink">
              <a:rPr lang="en-US" sz="1400" b="0" i="0" u="none" strike="noStrike">
                <a:solidFill>
                  <a:schemeClr val="tx2">
                    <a:lumMod val="25000"/>
                    <a:lumOff val="75000"/>
                  </a:schemeClr>
                </a:solidFill>
                <a:latin typeface="Aptos Narrow"/>
                <a:ea typeface="+mn-ea"/>
                <a:cs typeface="+mn-cs"/>
              </a:rPr>
              <a:pPr marL="0" indent="0" algn="r"/>
              <a:t> $63,894 </a:t>
            </a:fld>
            <a:endParaRPr lang="ru-RU" sz="2400" b="0" i="0" u="none" strike="noStrike">
              <a:solidFill>
                <a:schemeClr val="tx2">
                  <a:lumMod val="25000"/>
                  <a:lumOff val="75000"/>
                </a:schemeClr>
              </a:solidFill>
              <a:latin typeface="Aptos Narrow"/>
              <a:ea typeface="+mn-ea"/>
              <a:cs typeface="+mn-cs"/>
            </a:endParaRPr>
          </a:p>
        </xdr:txBody>
      </xdr:sp>
    </xdr:grpSp>
    <xdr:clientData/>
  </xdr:twoCellAnchor>
  <xdr:twoCellAnchor>
    <xdr:from>
      <xdr:col>5</xdr:col>
      <xdr:colOff>441426</xdr:colOff>
      <xdr:row>8</xdr:row>
      <xdr:rowOff>53340</xdr:rowOff>
    </xdr:from>
    <xdr:to>
      <xdr:col>8</xdr:col>
      <xdr:colOff>259539</xdr:colOff>
      <xdr:row>9</xdr:row>
      <xdr:rowOff>128626</xdr:rowOff>
    </xdr:to>
    <xdr:sp macro="" textlink="Processing!B64">
      <xdr:nvSpPr>
        <xdr:cNvPr id="99" name="TextBox 98">
          <a:extLst>
            <a:ext uri="{FF2B5EF4-FFF2-40B4-BE49-F238E27FC236}">
              <a16:creationId xmlns:a16="http://schemas.microsoft.com/office/drawing/2014/main" id="{7E965B75-47C7-4A98-A1B8-54E05030F626}"/>
            </a:ext>
          </a:extLst>
        </xdr:cNvPr>
        <xdr:cNvSpPr txBox="1"/>
      </xdr:nvSpPr>
      <xdr:spPr>
        <a:xfrm>
          <a:off x="3489426" y="1516380"/>
          <a:ext cx="16469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8A0892-12C9-4D50-AD69-D47D1D64B32A}" type="TxLink">
            <a:rPr lang="en-US" sz="1400" b="0" i="0" u="none" strike="noStrike">
              <a:solidFill>
                <a:schemeClr val="tx2">
                  <a:lumMod val="25000"/>
                  <a:lumOff val="75000"/>
                </a:schemeClr>
              </a:solidFill>
              <a:latin typeface="Aptos Narrow"/>
              <a:ea typeface="+mn-ea"/>
              <a:cs typeface="+mn-cs"/>
            </a:rPr>
            <a:pPr marL="0" indent="0" algn="ctr"/>
            <a:t>Income Type</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10</xdr:col>
      <xdr:colOff>251460</xdr:colOff>
      <xdr:row>7</xdr:row>
      <xdr:rowOff>140946</xdr:rowOff>
    </xdr:from>
    <xdr:to>
      <xdr:col>17</xdr:col>
      <xdr:colOff>449580</xdr:colOff>
      <xdr:row>37</xdr:row>
      <xdr:rowOff>91439</xdr:rowOff>
    </xdr:to>
    <xdr:sp macro="" textlink="">
      <xdr:nvSpPr>
        <xdr:cNvPr id="100" name="Rectangle: Rounded Corners 99">
          <a:extLst>
            <a:ext uri="{FF2B5EF4-FFF2-40B4-BE49-F238E27FC236}">
              <a16:creationId xmlns:a16="http://schemas.microsoft.com/office/drawing/2014/main" id="{E01B6F07-26E0-8B8D-35E8-796FC32350EA}"/>
            </a:ext>
          </a:extLst>
        </xdr:cNvPr>
        <xdr:cNvSpPr/>
      </xdr:nvSpPr>
      <xdr:spPr>
        <a:xfrm>
          <a:off x="6347460" y="1421106"/>
          <a:ext cx="4465320" cy="5436893"/>
        </a:xfrm>
        <a:prstGeom prst="roundRect">
          <a:avLst>
            <a:gd name="adj" fmla="val 5126"/>
          </a:avLst>
        </a:prstGeom>
        <a:gradFill>
          <a:gsLst>
            <a:gs pos="0">
              <a:srgbClr val="323687"/>
            </a:gs>
            <a:gs pos="99000">
              <a:srgbClr val="10123A"/>
            </a:gs>
          </a:gsLst>
          <a:lin ang="90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293332</xdr:colOff>
      <xdr:row>10</xdr:row>
      <xdr:rowOff>45720</xdr:rowOff>
    </xdr:from>
    <xdr:to>
      <xdr:col>9</xdr:col>
      <xdr:colOff>453352</xdr:colOff>
      <xdr:row>36</xdr:row>
      <xdr:rowOff>68580</xdr:rowOff>
    </xdr:to>
    <xdr:graphicFrame macro="">
      <xdr:nvGraphicFramePr>
        <xdr:cNvPr id="101" name="Chart 100">
          <a:extLst>
            <a:ext uri="{FF2B5EF4-FFF2-40B4-BE49-F238E27FC236}">
              <a16:creationId xmlns:a16="http://schemas.microsoft.com/office/drawing/2014/main" id="{5B2F48B6-7C7E-4891-ACA6-3ED4431D0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30480</xdr:colOff>
      <xdr:row>9</xdr:row>
      <xdr:rowOff>99060</xdr:rowOff>
    </xdr:from>
    <xdr:to>
      <xdr:col>17</xdr:col>
      <xdr:colOff>185928</xdr:colOff>
      <xdr:row>30</xdr:row>
      <xdr:rowOff>71628</xdr:rowOff>
    </xdr:to>
    <xdr:graphicFrame macro="">
      <xdr:nvGraphicFramePr>
        <xdr:cNvPr id="102" name="Chart 101">
          <a:extLst>
            <a:ext uri="{FF2B5EF4-FFF2-40B4-BE49-F238E27FC236}">
              <a16:creationId xmlns:a16="http://schemas.microsoft.com/office/drawing/2014/main" id="{BAF01B49-C050-4708-9AFA-CA0B9F9E5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53340</xdr:colOff>
      <xdr:row>13</xdr:row>
      <xdr:rowOff>114300</xdr:rowOff>
    </xdr:from>
    <xdr:to>
      <xdr:col>15</xdr:col>
      <xdr:colOff>151953</xdr:colOff>
      <xdr:row>20</xdr:row>
      <xdr:rowOff>151953</xdr:rowOff>
    </xdr:to>
    <xdr:sp macro="" textlink="">
      <xdr:nvSpPr>
        <xdr:cNvPr id="103" name="Овал 12">
          <a:extLst>
            <a:ext uri="{FF2B5EF4-FFF2-40B4-BE49-F238E27FC236}">
              <a16:creationId xmlns:a16="http://schemas.microsoft.com/office/drawing/2014/main" id="{5D014075-520D-456D-8CDA-C4F91BF2CC3F}"/>
            </a:ext>
          </a:extLst>
        </xdr:cNvPr>
        <xdr:cNvSpPr/>
      </xdr:nvSpPr>
      <xdr:spPr>
        <a:xfrm>
          <a:off x="7978140" y="2491740"/>
          <a:ext cx="1317813" cy="1317813"/>
        </a:xfrm>
        <a:prstGeom prst="ellipse">
          <a:avLst/>
        </a:prstGeom>
        <a:gradFill flip="none" rotWithShape="1">
          <a:gsLst>
            <a:gs pos="53000">
              <a:srgbClr val="16184A"/>
            </a:gs>
            <a:gs pos="53000">
              <a:srgbClr val="10123A">
                <a:alpha val="47843"/>
              </a:srgbClr>
            </a:gs>
            <a:gs pos="100000">
              <a:srgbClr val="12143D">
                <a:alpha val="0"/>
              </a:srgb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200" b="0" i="0" u="none" strike="noStrike">
            <a:solidFill>
              <a:schemeClr val="bg1"/>
            </a:solidFill>
            <a:latin typeface="Calibri"/>
            <a:cs typeface="Calibri"/>
          </a:endParaRPr>
        </a:p>
      </xdr:txBody>
    </xdr:sp>
    <xdr:clientData/>
  </xdr:twoCellAnchor>
  <xdr:twoCellAnchor>
    <xdr:from>
      <xdr:col>10</xdr:col>
      <xdr:colOff>449580</xdr:colOff>
      <xdr:row>27</xdr:row>
      <xdr:rowOff>99060</xdr:rowOff>
    </xdr:from>
    <xdr:to>
      <xdr:col>17</xdr:col>
      <xdr:colOff>289560</xdr:colOff>
      <xdr:row>36</xdr:row>
      <xdr:rowOff>144780</xdr:rowOff>
    </xdr:to>
    <xdr:graphicFrame macro="">
      <xdr:nvGraphicFramePr>
        <xdr:cNvPr id="104" name="Chart 103">
          <a:extLst>
            <a:ext uri="{FF2B5EF4-FFF2-40B4-BE49-F238E27FC236}">
              <a16:creationId xmlns:a16="http://schemas.microsoft.com/office/drawing/2014/main" id="{0B67FF05-98A6-46CF-B40B-3D6611B0B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441464</xdr:colOff>
      <xdr:row>8</xdr:row>
      <xdr:rowOff>53340</xdr:rowOff>
    </xdr:from>
    <xdr:to>
      <xdr:col>15</xdr:col>
      <xdr:colOff>259577</xdr:colOff>
      <xdr:row>9</xdr:row>
      <xdr:rowOff>128626</xdr:rowOff>
    </xdr:to>
    <xdr:sp macro="" textlink="Processing!A68">
      <xdr:nvSpPr>
        <xdr:cNvPr id="105" name="TextBox 104">
          <a:extLst>
            <a:ext uri="{FF2B5EF4-FFF2-40B4-BE49-F238E27FC236}">
              <a16:creationId xmlns:a16="http://schemas.microsoft.com/office/drawing/2014/main" id="{196FC4F2-C650-0D6C-5A97-963D343DE780}"/>
            </a:ext>
          </a:extLst>
        </xdr:cNvPr>
        <xdr:cNvSpPr txBox="1"/>
      </xdr:nvSpPr>
      <xdr:spPr>
        <a:xfrm>
          <a:off x="7756664" y="1516380"/>
          <a:ext cx="16469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9C7628-294E-45FA-BC36-985FE1F02BE2}" type="TxLink">
            <a:rPr lang="en-US" sz="1400" b="0" i="0" u="none" strike="noStrike">
              <a:solidFill>
                <a:schemeClr val="tx2">
                  <a:lumMod val="25000"/>
                  <a:lumOff val="75000"/>
                </a:schemeClr>
              </a:solidFill>
              <a:latin typeface="Aptos Narrow"/>
              <a:ea typeface="+mn-ea"/>
              <a:cs typeface="+mn-cs"/>
            </a:rPr>
            <a:pPr marL="0" indent="0" algn="ctr"/>
            <a:t>Income Share</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19</xdr:col>
      <xdr:colOff>394407</xdr:colOff>
      <xdr:row>10</xdr:row>
      <xdr:rowOff>38100</xdr:rowOff>
    </xdr:from>
    <xdr:to>
      <xdr:col>20</xdr:col>
      <xdr:colOff>491067</xdr:colOff>
      <xdr:row>11</xdr:row>
      <xdr:rowOff>129540</xdr:rowOff>
    </xdr:to>
    <xdr:grpSp>
      <xdr:nvGrpSpPr>
        <xdr:cNvPr id="49" name="Group 48">
          <a:extLst>
            <a:ext uri="{FF2B5EF4-FFF2-40B4-BE49-F238E27FC236}">
              <a16:creationId xmlns:a16="http://schemas.microsoft.com/office/drawing/2014/main" id="{A1A2542F-9130-4CB2-8FBF-0786B7AF57EE}"/>
            </a:ext>
          </a:extLst>
        </xdr:cNvPr>
        <xdr:cNvGrpSpPr/>
      </xdr:nvGrpSpPr>
      <xdr:grpSpPr>
        <a:xfrm>
          <a:off x="12057240" y="1943100"/>
          <a:ext cx="710494" cy="281940"/>
          <a:chOff x="12047220" y="1861890"/>
          <a:chExt cx="706260" cy="274320"/>
        </a:xfrm>
      </xdr:grpSpPr>
      <xdr:pic>
        <xdr:nvPicPr>
          <xdr:cNvPr id="50" name="Graphic 49" descr="Moon with solid fill">
            <a:extLst>
              <a:ext uri="{FF2B5EF4-FFF2-40B4-BE49-F238E27FC236}">
                <a16:creationId xmlns:a16="http://schemas.microsoft.com/office/drawing/2014/main" id="{BC8DA6C8-231D-2F35-CE95-667C75E4FC8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2047220" y="1861890"/>
            <a:ext cx="274320" cy="274320"/>
          </a:xfrm>
          <a:prstGeom prst="rect">
            <a:avLst/>
          </a:prstGeom>
        </xdr:spPr>
      </xdr:pic>
      <xdr:pic>
        <xdr:nvPicPr>
          <xdr:cNvPr id="51" name="Graphic 50" descr="Sun with solid fill">
            <a:hlinkClick xmlns:r="http://schemas.openxmlformats.org/officeDocument/2006/relationships" r:id="rId18"/>
            <a:extLst>
              <a:ext uri="{FF2B5EF4-FFF2-40B4-BE49-F238E27FC236}">
                <a16:creationId xmlns:a16="http://schemas.microsoft.com/office/drawing/2014/main" id="{BEE9E22D-BAB3-AAB1-08DB-36828CBCD162}"/>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2479160" y="1861890"/>
            <a:ext cx="274320" cy="274320"/>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grpSp>
      <xdr:nvGrpSpPr>
        <xdr:cNvPr id="82" name="Group 81">
          <a:extLst>
            <a:ext uri="{FF2B5EF4-FFF2-40B4-BE49-F238E27FC236}">
              <a16:creationId xmlns:a16="http://schemas.microsoft.com/office/drawing/2014/main" id="{2FDAA70D-C883-4078-8704-4EA432B99433}"/>
            </a:ext>
          </a:extLst>
        </xdr:cNvPr>
        <xdr:cNvGrpSpPr/>
      </xdr:nvGrpSpPr>
      <xdr:grpSpPr>
        <a:xfrm>
          <a:off x="0" y="0"/>
          <a:ext cx="14224000" cy="8572500"/>
          <a:chOff x="1538344" y="742278"/>
          <a:chExt cx="8961120" cy="5432611"/>
        </a:xfrm>
      </xdr:grpSpPr>
      <xdr:sp macro="" textlink="">
        <xdr:nvSpPr>
          <xdr:cNvPr id="83" name="Rectangle 82">
            <a:extLst>
              <a:ext uri="{FF2B5EF4-FFF2-40B4-BE49-F238E27FC236}">
                <a16:creationId xmlns:a16="http://schemas.microsoft.com/office/drawing/2014/main" id="{CA5835B9-43C3-A8C5-DA40-A302A1DD04EC}"/>
              </a:ext>
            </a:extLst>
          </xdr:cNvPr>
          <xdr:cNvSpPr/>
        </xdr:nvSpPr>
        <xdr:spPr>
          <a:xfrm>
            <a:off x="1538344" y="742278"/>
            <a:ext cx="8961120" cy="5432611"/>
          </a:xfrm>
          <a:prstGeom prst="rect">
            <a:avLst/>
          </a:prstGeom>
          <a:gradFill flip="none" rotWithShape="1">
            <a:gsLst>
              <a:gs pos="15000">
                <a:srgbClr val="6992F1"/>
              </a:gs>
              <a:gs pos="50000">
                <a:srgbClr val="7269E6"/>
              </a:gs>
              <a:gs pos="100000">
                <a:srgbClr val="6B7BE5"/>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4" name="Rectangle 83">
            <a:extLst>
              <a:ext uri="{FF2B5EF4-FFF2-40B4-BE49-F238E27FC236}">
                <a16:creationId xmlns:a16="http://schemas.microsoft.com/office/drawing/2014/main" id="{C8023912-18F9-F4DF-4309-1BB9249B8A2B}"/>
              </a:ext>
            </a:extLst>
          </xdr:cNvPr>
          <xdr:cNvSpPr/>
        </xdr:nvSpPr>
        <xdr:spPr>
          <a:xfrm>
            <a:off x="1538344" y="742278"/>
            <a:ext cx="8961120" cy="5432611"/>
          </a:xfrm>
          <a:prstGeom prst="rect">
            <a:avLst/>
          </a:prstGeom>
          <a:gradFill flip="none" rotWithShape="1">
            <a:gsLst>
              <a:gs pos="0">
                <a:srgbClr val="DC84EE"/>
              </a:gs>
              <a:gs pos="58000">
                <a:srgbClr val="6B92F2">
                  <a:alpha val="0"/>
                </a:srgb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0</xdr:col>
      <xdr:colOff>392238</xdr:colOff>
      <xdr:row>0</xdr:row>
      <xdr:rowOff>167640</xdr:rowOff>
    </xdr:from>
    <xdr:to>
      <xdr:col>23</xdr:col>
      <xdr:colOff>156018</xdr:colOff>
      <xdr:row>40</xdr:row>
      <xdr:rowOff>167640</xdr:rowOff>
    </xdr:to>
    <xdr:sp macro="" textlink="">
      <xdr:nvSpPr>
        <xdr:cNvPr id="3" name="Rectangle: Rounded Corners 2">
          <a:extLst>
            <a:ext uri="{FF2B5EF4-FFF2-40B4-BE49-F238E27FC236}">
              <a16:creationId xmlns:a16="http://schemas.microsoft.com/office/drawing/2014/main" id="{A8D42762-EF3C-42FF-9355-3551EA145706}"/>
            </a:ext>
          </a:extLst>
        </xdr:cNvPr>
        <xdr:cNvSpPr/>
      </xdr:nvSpPr>
      <xdr:spPr>
        <a:xfrm>
          <a:off x="392238" y="167640"/>
          <a:ext cx="13784580" cy="7315200"/>
        </a:xfrm>
        <a:prstGeom prst="roundRect">
          <a:avLst>
            <a:gd name="adj" fmla="val 6581"/>
          </a:avLst>
        </a:prstGeom>
        <a:solidFill>
          <a:schemeClr val="bg1"/>
        </a:solidFill>
        <a:ln w="9525">
          <a:gradFill flip="none" rotWithShape="1">
            <a:gsLst>
              <a:gs pos="0">
                <a:srgbClr val="4647A6"/>
              </a:gs>
              <a:gs pos="100000">
                <a:srgbClr val="333787"/>
              </a:gs>
            </a:gsLst>
            <a:lin ang="8100000" scaled="1"/>
            <a:tileRect/>
          </a:gradFill>
        </a:ln>
        <a:effectLst>
          <a:outerShdw blurRad="444500" dist="190500" dir="8100000" algn="tr" rotWithShape="0">
            <a:srgbClr val="0D328D">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ru-RU" sz="1800" kern="1200">
              <a:solidFill>
                <a:schemeClr val="lt1"/>
              </a:solidFill>
              <a:latin typeface="+mn-lt"/>
              <a:ea typeface="+mn-ea"/>
              <a:cs typeface="+mn-cs"/>
            </a:rPr>
            <a:t> </a:t>
          </a:r>
        </a:p>
      </xdr:txBody>
    </xdr:sp>
    <xdr:clientData/>
  </xdr:twoCellAnchor>
  <xdr:twoCellAnchor>
    <xdr:from>
      <xdr:col>1</xdr:col>
      <xdr:colOff>130384</xdr:colOff>
      <xdr:row>2</xdr:row>
      <xdr:rowOff>100665</xdr:rowOff>
    </xdr:from>
    <xdr:to>
      <xdr:col>22</xdr:col>
      <xdr:colOff>473284</xdr:colOff>
      <xdr:row>39</xdr:row>
      <xdr:rowOff>9225</xdr:rowOff>
    </xdr:to>
    <xdr:sp macro="" textlink="">
      <xdr:nvSpPr>
        <xdr:cNvPr id="4" name="Rectangle: Rounded Corners 3">
          <a:extLst>
            <a:ext uri="{FF2B5EF4-FFF2-40B4-BE49-F238E27FC236}">
              <a16:creationId xmlns:a16="http://schemas.microsoft.com/office/drawing/2014/main" id="{6628029B-C2C6-44CB-A312-D20392E17382}"/>
            </a:ext>
          </a:extLst>
        </xdr:cNvPr>
        <xdr:cNvSpPr/>
      </xdr:nvSpPr>
      <xdr:spPr>
        <a:xfrm>
          <a:off x="739984" y="466425"/>
          <a:ext cx="13144500" cy="6675120"/>
        </a:xfrm>
        <a:prstGeom prst="roundRect">
          <a:avLst>
            <a:gd name="adj" fmla="val 5042"/>
          </a:avLst>
        </a:prstGeom>
        <a:solidFill>
          <a:schemeClr val="bg1"/>
        </a:solidFill>
        <a:ln w="9525">
          <a:noFill/>
        </a:ln>
        <a:effectLst>
          <a:outerShdw blurRad="254000" dist="101600" dir="8100000" algn="tr" rotWithShape="0">
            <a:srgbClr val="0D328D">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4</xdr:row>
      <xdr:rowOff>23019</xdr:rowOff>
    </xdr:from>
    <xdr:to>
      <xdr:col>22</xdr:col>
      <xdr:colOff>183490</xdr:colOff>
      <xdr:row>6</xdr:row>
      <xdr:rowOff>91402</xdr:rowOff>
    </xdr:to>
    <xdr:sp macro="" textlink="">
      <xdr:nvSpPr>
        <xdr:cNvPr id="5" name="Rectangle: Rounded Corners 4">
          <a:extLst>
            <a:ext uri="{FF2B5EF4-FFF2-40B4-BE49-F238E27FC236}">
              <a16:creationId xmlns:a16="http://schemas.microsoft.com/office/drawing/2014/main" id="{498F4DD5-7558-4F4A-BB91-B0FD2EAA087C}"/>
            </a:ext>
          </a:extLst>
        </xdr:cNvPr>
        <xdr:cNvSpPr/>
      </xdr:nvSpPr>
      <xdr:spPr>
        <a:xfrm>
          <a:off x="2537460" y="754539"/>
          <a:ext cx="11057230" cy="434143"/>
        </a:xfrm>
        <a:prstGeom prst="roundRect">
          <a:avLst>
            <a:gd name="adj" fmla="val 4271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91402</xdr:colOff>
      <xdr:row>7</xdr:row>
      <xdr:rowOff>140946</xdr:rowOff>
    </xdr:from>
    <xdr:to>
      <xdr:col>10</xdr:col>
      <xdr:colOff>45682</xdr:colOff>
      <xdr:row>37</xdr:row>
      <xdr:rowOff>91439</xdr:rowOff>
    </xdr:to>
    <xdr:sp macro="" textlink="">
      <xdr:nvSpPr>
        <xdr:cNvPr id="6" name="Rectangle: Rounded Corners 5">
          <a:extLst>
            <a:ext uri="{FF2B5EF4-FFF2-40B4-BE49-F238E27FC236}">
              <a16:creationId xmlns:a16="http://schemas.microsoft.com/office/drawing/2014/main" id="{B7278EF5-D106-479F-BEE9-53C1DC2338E1}"/>
            </a:ext>
          </a:extLst>
        </xdr:cNvPr>
        <xdr:cNvSpPr/>
      </xdr:nvSpPr>
      <xdr:spPr>
        <a:xfrm>
          <a:off x="2529802" y="1421106"/>
          <a:ext cx="3611880" cy="5436893"/>
        </a:xfrm>
        <a:prstGeom prst="roundRect">
          <a:avLst>
            <a:gd name="adj" fmla="val 6548"/>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18</xdr:col>
      <xdr:colOff>61570</xdr:colOff>
      <xdr:row>7</xdr:row>
      <xdr:rowOff>140948</xdr:rowOff>
    </xdr:from>
    <xdr:to>
      <xdr:col>22</xdr:col>
      <xdr:colOff>183490</xdr:colOff>
      <xdr:row>20</xdr:row>
      <xdr:rowOff>53732</xdr:rowOff>
    </xdr:to>
    <xdr:sp macro="" textlink="">
      <xdr:nvSpPr>
        <xdr:cNvPr id="7" name="Rectangle: Rounded Corners 6">
          <a:extLst>
            <a:ext uri="{FF2B5EF4-FFF2-40B4-BE49-F238E27FC236}">
              <a16:creationId xmlns:a16="http://schemas.microsoft.com/office/drawing/2014/main" id="{359ADD94-7E77-40D2-BAF9-67771D99AA60}"/>
            </a:ext>
          </a:extLst>
        </xdr:cNvPr>
        <xdr:cNvSpPr/>
      </xdr:nvSpPr>
      <xdr:spPr>
        <a:xfrm>
          <a:off x="11034370" y="1421108"/>
          <a:ext cx="2560320" cy="2290224"/>
        </a:xfrm>
        <a:prstGeom prst="roundRect">
          <a:avLst>
            <a:gd name="adj" fmla="val 739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428669</xdr:colOff>
      <xdr:row>7</xdr:row>
      <xdr:rowOff>140948</xdr:rowOff>
    </xdr:from>
    <xdr:to>
      <xdr:col>3</xdr:col>
      <xdr:colOff>491130</xdr:colOff>
      <xdr:row>37</xdr:row>
      <xdr:rowOff>95228</xdr:rowOff>
    </xdr:to>
    <xdr:sp macro="" textlink="">
      <xdr:nvSpPr>
        <xdr:cNvPr id="8" name="Rectangle: Rounded Corners 7">
          <a:extLst>
            <a:ext uri="{FF2B5EF4-FFF2-40B4-BE49-F238E27FC236}">
              <a16:creationId xmlns:a16="http://schemas.microsoft.com/office/drawing/2014/main" id="{65575611-DA6E-494C-B760-A13E51C7DFCD}"/>
            </a:ext>
          </a:extLst>
        </xdr:cNvPr>
        <xdr:cNvSpPr/>
      </xdr:nvSpPr>
      <xdr:spPr>
        <a:xfrm>
          <a:off x="1038269" y="1421108"/>
          <a:ext cx="1281661" cy="5440680"/>
        </a:xfrm>
        <a:prstGeom prst="roundRect">
          <a:avLst>
            <a:gd name="adj" fmla="val 18817"/>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507067</xdr:colOff>
      <xdr:row>9</xdr:row>
      <xdr:rowOff>83820</xdr:rowOff>
    </xdr:from>
    <xdr:to>
      <xdr:col>3</xdr:col>
      <xdr:colOff>412731</xdr:colOff>
      <xdr:row>12</xdr:row>
      <xdr:rowOff>174803</xdr:rowOff>
    </xdr:to>
    <xdr:grpSp>
      <xdr:nvGrpSpPr>
        <xdr:cNvPr id="9" name="Group 8">
          <a:hlinkClick xmlns:r="http://schemas.openxmlformats.org/officeDocument/2006/relationships" r:id="rId1"/>
          <a:extLst>
            <a:ext uri="{FF2B5EF4-FFF2-40B4-BE49-F238E27FC236}">
              <a16:creationId xmlns:a16="http://schemas.microsoft.com/office/drawing/2014/main" id="{21BEED81-F2D8-4FF2-B516-F43ACB07275B}"/>
            </a:ext>
          </a:extLst>
        </xdr:cNvPr>
        <xdr:cNvGrpSpPr/>
      </xdr:nvGrpSpPr>
      <xdr:grpSpPr>
        <a:xfrm>
          <a:off x="1099734" y="1798320"/>
          <a:ext cx="1090997" cy="662483"/>
          <a:chOff x="1116667" y="1729740"/>
          <a:chExt cx="1124864" cy="639623"/>
        </a:xfrm>
      </xdr:grpSpPr>
      <xdr:pic>
        <xdr:nvPicPr>
          <xdr:cNvPr id="10" name="Graphic 9" descr="Home with solid fill">
            <a:extLst>
              <a:ext uri="{FF2B5EF4-FFF2-40B4-BE49-F238E27FC236}">
                <a16:creationId xmlns:a16="http://schemas.microsoft.com/office/drawing/2014/main" id="{C3CE238F-592A-F301-B491-C45017FEC5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63040" y="1729740"/>
            <a:ext cx="426720" cy="426720"/>
          </a:xfrm>
          <a:prstGeom prst="rect">
            <a:avLst/>
          </a:prstGeom>
        </xdr:spPr>
      </xdr:pic>
      <xdr:sp macro="" textlink="Processing!M7">
        <xdr:nvSpPr>
          <xdr:cNvPr id="11" name="TextBox 10">
            <a:extLst>
              <a:ext uri="{FF2B5EF4-FFF2-40B4-BE49-F238E27FC236}">
                <a16:creationId xmlns:a16="http://schemas.microsoft.com/office/drawing/2014/main" id="{E7D90CB7-1429-C3C1-5DB3-D58164D97C7F}"/>
              </a:ext>
            </a:extLst>
          </xdr:cNvPr>
          <xdr:cNvSpPr txBox="1"/>
        </xdr:nvSpPr>
        <xdr:spPr>
          <a:xfrm>
            <a:off x="1116667" y="2111197"/>
            <a:ext cx="112486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D42D12-6D1C-4BD6-BF7A-FB3615575702}" type="TxLink">
              <a:rPr lang="en-US" sz="1400" b="0" i="0" u="none" strike="noStrike">
                <a:solidFill>
                  <a:srgbClr val="6372A4"/>
                </a:solidFill>
                <a:latin typeface="Aptos Narrow"/>
                <a:ea typeface="+mn-ea"/>
                <a:cs typeface="+mn-cs"/>
              </a:rPr>
              <a:pPr marL="0" indent="0" algn="ctr"/>
              <a:t>Dashboard</a:t>
            </a:fld>
            <a:endParaRPr lang="ru-RU" sz="1400" b="0" i="0" u="none" strike="noStrike">
              <a:solidFill>
                <a:srgbClr val="6372A4"/>
              </a:solidFill>
              <a:latin typeface="Aptos Narrow"/>
              <a:ea typeface="+mn-ea"/>
              <a:cs typeface="+mn-cs"/>
            </a:endParaRPr>
          </a:p>
        </xdr:txBody>
      </xdr:sp>
    </xdr:grpSp>
    <xdr:clientData/>
  </xdr:twoCellAnchor>
  <xdr:twoCellAnchor>
    <xdr:from>
      <xdr:col>2</xdr:col>
      <xdr:colOff>304800</xdr:colOff>
      <xdr:row>17</xdr:row>
      <xdr:rowOff>177501</xdr:rowOff>
    </xdr:from>
    <xdr:to>
      <xdr:col>2</xdr:col>
      <xdr:colOff>579120</xdr:colOff>
      <xdr:row>19</xdr:row>
      <xdr:rowOff>86061</xdr:rowOff>
    </xdr:to>
    <xdr:sp macro="" textlink="">
      <xdr:nvSpPr>
        <xdr:cNvPr id="12" name="Freeform: Shape 11">
          <a:extLst>
            <a:ext uri="{FF2B5EF4-FFF2-40B4-BE49-F238E27FC236}">
              <a16:creationId xmlns:a16="http://schemas.microsoft.com/office/drawing/2014/main" id="{8B04F0EF-FF7B-4B5E-A921-F382A4A8326A}"/>
            </a:ext>
          </a:extLst>
        </xdr:cNvPr>
        <xdr:cNvSpPr/>
      </xdr:nvSpPr>
      <xdr:spPr>
        <a:xfrm>
          <a:off x="1524000" y="3286461"/>
          <a:ext cx="274320" cy="274320"/>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rgbClr val="CEC5FF"/>
        </a:solidFill>
        <a:ln w="4366" cap="flat">
          <a:noFill/>
          <a:prstDash val="solid"/>
          <a:miter/>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endParaRPr lang="ru-RU" sz="1800" kern="1200">
            <a:solidFill>
              <a:schemeClr val="tx1"/>
            </a:solidFill>
            <a:latin typeface="+mn-lt"/>
            <a:ea typeface="+mn-ea"/>
            <a:cs typeface="+mn-cs"/>
          </a:endParaRPr>
        </a:p>
      </xdr:txBody>
    </xdr:sp>
    <xdr:clientData/>
  </xdr:twoCellAnchor>
  <xdr:twoCellAnchor>
    <xdr:from>
      <xdr:col>1</xdr:col>
      <xdr:colOff>558197</xdr:colOff>
      <xdr:row>19</xdr:row>
      <xdr:rowOff>46177</xdr:rowOff>
    </xdr:from>
    <xdr:to>
      <xdr:col>3</xdr:col>
      <xdr:colOff>361601</xdr:colOff>
      <xdr:row>20</xdr:row>
      <xdr:rowOff>121463</xdr:rowOff>
    </xdr:to>
    <xdr:sp macro="" textlink="Processing!M9">
      <xdr:nvSpPr>
        <xdr:cNvPr id="13" name="TextBox 12">
          <a:extLst>
            <a:ext uri="{FF2B5EF4-FFF2-40B4-BE49-F238E27FC236}">
              <a16:creationId xmlns:a16="http://schemas.microsoft.com/office/drawing/2014/main" id="{97186F3C-1408-40D4-8410-DD618EE227EA}"/>
            </a:ext>
          </a:extLst>
        </xdr:cNvPr>
        <xdr:cNvSpPr txBox="1"/>
      </xdr:nvSpPr>
      <xdr:spPr>
        <a:xfrm>
          <a:off x="1167797" y="352089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72A9F3-49CD-432A-96EE-979AD2E16817}" type="TxLink">
            <a:rPr lang="en-US" sz="1400" b="0" i="0" u="none" strike="noStrike">
              <a:solidFill>
                <a:srgbClr val="A28FFF"/>
              </a:solidFill>
              <a:latin typeface="Aptos Narrow"/>
              <a:ea typeface="+mn-ea"/>
              <a:cs typeface="+mn-cs"/>
            </a:rPr>
            <a:pPr marL="0" indent="0" algn="ctr"/>
            <a:t>Income</a:t>
          </a:fld>
          <a:endParaRPr lang="ru-RU" sz="1400" b="0" i="0" u="none" strike="noStrike">
            <a:solidFill>
              <a:srgbClr val="A28FFF"/>
            </a:solidFill>
            <a:latin typeface="Aptos Narrow"/>
            <a:ea typeface="+mn-ea"/>
            <a:cs typeface="+mn-cs"/>
          </a:endParaRPr>
        </a:p>
      </xdr:txBody>
    </xdr:sp>
    <xdr:clientData/>
  </xdr:twoCellAnchor>
  <xdr:twoCellAnchor>
    <xdr:from>
      <xdr:col>1</xdr:col>
      <xdr:colOff>558197</xdr:colOff>
      <xdr:row>13</xdr:row>
      <xdr:rowOff>160020</xdr:rowOff>
    </xdr:from>
    <xdr:to>
      <xdr:col>3</xdr:col>
      <xdr:colOff>361601</xdr:colOff>
      <xdr:row>16</xdr:row>
      <xdr:rowOff>159563</xdr:rowOff>
    </xdr:to>
    <xdr:grpSp>
      <xdr:nvGrpSpPr>
        <xdr:cNvPr id="14" name="Group 13">
          <a:hlinkClick xmlns:r="http://schemas.openxmlformats.org/officeDocument/2006/relationships" r:id="rId4"/>
          <a:extLst>
            <a:ext uri="{FF2B5EF4-FFF2-40B4-BE49-F238E27FC236}">
              <a16:creationId xmlns:a16="http://schemas.microsoft.com/office/drawing/2014/main" id="{A2F79F43-8E9A-436B-B046-55E9A60444C1}"/>
            </a:ext>
          </a:extLst>
        </xdr:cNvPr>
        <xdr:cNvGrpSpPr/>
      </xdr:nvGrpSpPr>
      <xdr:grpSpPr>
        <a:xfrm>
          <a:off x="1150864" y="2636520"/>
          <a:ext cx="988737" cy="571043"/>
          <a:chOff x="1167797" y="2537460"/>
          <a:chExt cx="1022604" cy="548183"/>
        </a:xfrm>
      </xdr:grpSpPr>
      <xdr:sp macro="" textlink="">
        <xdr:nvSpPr>
          <xdr:cNvPr id="15" name="Freeform: Shape 14">
            <a:extLst>
              <a:ext uri="{FF2B5EF4-FFF2-40B4-BE49-F238E27FC236}">
                <a16:creationId xmlns:a16="http://schemas.microsoft.com/office/drawing/2014/main" id="{E40BB716-CC2E-2E70-816B-E4346623B9B0}"/>
              </a:ext>
            </a:extLst>
          </xdr:cNvPr>
          <xdr:cNvSpPr/>
        </xdr:nvSpPr>
        <xdr:spPr>
          <a:xfrm>
            <a:off x="1524000" y="2537460"/>
            <a:ext cx="274320" cy="32004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rgbClr val="6372A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Processing!M8">
        <xdr:nvSpPr>
          <xdr:cNvPr id="16" name="TextBox 15">
            <a:extLst>
              <a:ext uri="{FF2B5EF4-FFF2-40B4-BE49-F238E27FC236}">
                <a16:creationId xmlns:a16="http://schemas.microsoft.com/office/drawing/2014/main" id="{D4ABF382-588C-DE29-1F09-3B383AA64054}"/>
              </a:ext>
            </a:extLst>
          </xdr:cNvPr>
          <xdr:cNvSpPr txBox="1"/>
        </xdr:nvSpPr>
        <xdr:spPr>
          <a:xfrm>
            <a:off x="1167797" y="28274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7601D8-A4D6-4CAB-9AF7-1E2B532ACEA4}" type="TxLink">
              <a:rPr lang="en-US" sz="1400" b="0" i="0" u="none" strike="noStrike">
                <a:solidFill>
                  <a:srgbClr val="6372A4"/>
                </a:solidFill>
                <a:latin typeface="Aptos Narrow"/>
                <a:ea typeface="+mn-ea"/>
                <a:cs typeface="+mn-cs"/>
              </a:rPr>
              <a:pPr marL="0" indent="0" algn="ctr"/>
              <a:t>Budgeting</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21</xdr:row>
      <xdr:rowOff>141642</xdr:rowOff>
    </xdr:from>
    <xdr:to>
      <xdr:col>3</xdr:col>
      <xdr:colOff>361601</xdr:colOff>
      <xdr:row>24</xdr:row>
      <xdr:rowOff>98603</xdr:rowOff>
    </xdr:to>
    <xdr:grpSp>
      <xdr:nvGrpSpPr>
        <xdr:cNvPr id="17" name="Group 16">
          <a:hlinkClick xmlns:r="http://schemas.openxmlformats.org/officeDocument/2006/relationships" r:id="rId5"/>
          <a:extLst>
            <a:ext uri="{FF2B5EF4-FFF2-40B4-BE49-F238E27FC236}">
              <a16:creationId xmlns:a16="http://schemas.microsoft.com/office/drawing/2014/main" id="{CA5E39FF-EB49-48E1-B93D-093DC09AF609}"/>
            </a:ext>
          </a:extLst>
        </xdr:cNvPr>
        <xdr:cNvGrpSpPr/>
      </xdr:nvGrpSpPr>
      <xdr:grpSpPr>
        <a:xfrm>
          <a:off x="1150864" y="4142142"/>
          <a:ext cx="988737" cy="528461"/>
          <a:chOff x="1167797" y="3982122"/>
          <a:chExt cx="1022604" cy="505601"/>
        </a:xfrm>
      </xdr:grpSpPr>
      <xdr:sp macro="" textlink="">
        <xdr:nvSpPr>
          <xdr:cNvPr id="18" name="Freeform: Shape 17">
            <a:extLst>
              <a:ext uri="{FF2B5EF4-FFF2-40B4-BE49-F238E27FC236}">
                <a16:creationId xmlns:a16="http://schemas.microsoft.com/office/drawing/2014/main" id="{C812F056-F063-A07D-B625-14C9EF9C7A96}"/>
              </a:ext>
            </a:extLst>
          </xdr:cNvPr>
          <xdr:cNvSpPr/>
        </xdr:nvSpPr>
        <xdr:spPr>
          <a:xfrm>
            <a:off x="1524000" y="3982122"/>
            <a:ext cx="274320" cy="274320"/>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10">
        <xdr:nvSpPr>
          <xdr:cNvPr id="19" name="TextBox 18">
            <a:extLst>
              <a:ext uri="{FF2B5EF4-FFF2-40B4-BE49-F238E27FC236}">
                <a16:creationId xmlns:a16="http://schemas.microsoft.com/office/drawing/2014/main" id="{0F1E3C72-F704-326E-D425-72EA29F5CBFE}"/>
              </a:ext>
            </a:extLst>
          </xdr:cNvPr>
          <xdr:cNvSpPr txBox="1"/>
        </xdr:nvSpPr>
        <xdr:spPr>
          <a:xfrm>
            <a:off x="1167797" y="422955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C005A9-DD56-48B7-9D7B-39DD0EC70406}" type="TxLink">
              <a:rPr lang="en-US" sz="1400" b="0" i="0" u="none" strike="noStrike">
                <a:solidFill>
                  <a:srgbClr val="6372A4"/>
                </a:solidFill>
                <a:latin typeface="Aptos Narrow"/>
                <a:ea typeface="+mn-ea"/>
                <a:cs typeface="+mn-cs"/>
              </a:rPr>
              <a:pPr marL="0" indent="0" algn="ctr"/>
              <a:t>Expenses</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25</xdr:row>
      <xdr:rowOff>98163</xdr:rowOff>
    </xdr:from>
    <xdr:to>
      <xdr:col>3</xdr:col>
      <xdr:colOff>361601</xdr:colOff>
      <xdr:row>28</xdr:row>
      <xdr:rowOff>75743</xdr:rowOff>
    </xdr:to>
    <xdr:grpSp>
      <xdr:nvGrpSpPr>
        <xdr:cNvPr id="20" name="Group 19">
          <a:hlinkClick xmlns:r="http://schemas.openxmlformats.org/officeDocument/2006/relationships" r:id="rId6"/>
          <a:extLst>
            <a:ext uri="{FF2B5EF4-FFF2-40B4-BE49-F238E27FC236}">
              <a16:creationId xmlns:a16="http://schemas.microsoft.com/office/drawing/2014/main" id="{C022B66B-ACDB-48FC-9A8C-E19A588CB79B}"/>
            </a:ext>
          </a:extLst>
        </xdr:cNvPr>
        <xdr:cNvGrpSpPr/>
      </xdr:nvGrpSpPr>
      <xdr:grpSpPr>
        <a:xfrm>
          <a:off x="1150864" y="4860663"/>
          <a:ext cx="988737" cy="549080"/>
          <a:chOff x="1167797" y="4670163"/>
          <a:chExt cx="1022604" cy="526220"/>
        </a:xfrm>
      </xdr:grpSpPr>
      <xdr:sp macro="" textlink="Processing!M11">
        <xdr:nvSpPr>
          <xdr:cNvPr id="21" name="TextBox 20">
            <a:extLst>
              <a:ext uri="{FF2B5EF4-FFF2-40B4-BE49-F238E27FC236}">
                <a16:creationId xmlns:a16="http://schemas.microsoft.com/office/drawing/2014/main" id="{F6BB3B33-5E91-1803-6C11-4129E4FD6F87}"/>
              </a:ext>
            </a:extLst>
          </xdr:cNvPr>
          <xdr:cNvSpPr txBox="1"/>
        </xdr:nvSpPr>
        <xdr:spPr>
          <a:xfrm>
            <a:off x="1167797" y="49382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4B6E8B-4936-4324-8867-F60A3105E338}" type="TxLink">
              <a:rPr lang="en-US" sz="1400" b="0" i="0" u="none" strike="noStrike">
                <a:solidFill>
                  <a:srgbClr val="6372A4"/>
                </a:solidFill>
                <a:latin typeface="Aptos Narrow"/>
                <a:ea typeface="+mn-ea"/>
                <a:cs typeface="+mn-cs"/>
              </a:rPr>
              <a:pPr marL="0" indent="0" algn="ctr"/>
              <a:t>Investments</a:t>
            </a:fld>
            <a:endParaRPr lang="ru-RU" sz="1400" b="0" i="0" u="none" strike="noStrike">
              <a:solidFill>
                <a:srgbClr val="6372A4"/>
              </a:solidFill>
              <a:latin typeface="Aptos Narrow"/>
              <a:ea typeface="+mn-ea"/>
              <a:cs typeface="+mn-cs"/>
            </a:endParaRPr>
          </a:p>
        </xdr:txBody>
      </xdr:sp>
      <xdr:sp macro="" textlink="">
        <xdr:nvSpPr>
          <xdr:cNvPr id="22" name="Freeform: Shape 21">
            <a:extLst>
              <a:ext uri="{FF2B5EF4-FFF2-40B4-BE49-F238E27FC236}">
                <a16:creationId xmlns:a16="http://schemas.microsoft.com/office/drawing/2014/main" id="{C899655B-E099-9047-99B8-985FE826AF6F}"/>
              </a:ext>
            </a:extLst>
          </xdr:cNvPr>
          <xdr:cNvSpPr/>
        </xdr:nvSpPr>
        <xdr:spPr>
          <a:xfrm>
            <a:off x="1524000" y="4670163"/>
            <a:ext cx="274320" cy="27432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rgbClr val="6372A4"/>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1</xdr:col>
      <xdr:colOff>558197</xdr:colOff>
      <xdr:row>29</xdr:row>
      <xdr:rowOff>31824</xdr:rowOff>
    </xdr:from>
    <xdr:to>
      <xdr:col>3</xdr:col>
      <xdr:colOff>361601</xdr:colOff>
      <xdr:row>32</xdr:row>
      <xdr:rowOff>52883</xdr:rowOff>
    </xdr:to>
    <xdr:grpSp>
      <xdr:nvGrpSpPr>
        <xdr:cNvPr id="23" name="Group 22">
          <a:hlinkClick xmlns:r="http://schemas.openxmlformats.org/officeDocument/2006/relationships" r:id="rId7"/>
          <a:extLst>
            <a:ext uri="{FF2B5EF4-FFF2-40B4-BE49-F238E27FC236}">
              <a16:creationId xmlns:a16="http://schemas.microsoft.com/office/drawing/2014/main" id="{795C7A6E-FD2A-43D4-B9BF-8E5457BD384B}"/>
            </a:ext>
          </a:extLst>
        </xdr:cNvPr>
        <xdr:cNvGrpSpPr/>
      </xdr:nvGrpSpPr>
      <xdr:grpSpPr>
        <a:xfrm>
          <a:off x="1150864" y="5556324"/>
          <a:ext cx="988737" cy="592559"/>
          <a:chOff x="1167797" y="5335344"/>
          <a:chExt cx="1022604" cy="569699"/>
        </a:xfrm>
      </xdr:grpSpPr>
      <xdr:sp macro="" textlink="Processing!M12">
        <xdr:nvSpPr>
          <xdr:cNvPr id="24" name="TextBox 23">
            <a:extLst>
              <a:ext uri="{FF2B5EF4-FFF2-40B4-BE49-F238E27FC236}">
                <a16:creationId xmlns:a16="http://schemas.microsoft.com/office/drawing/2014/main" id="{DFDBA6BE-766B-B880-FF59-5608C0943D83}"/>
              </a:ext>
            </a:extLst>
          </xdr:cNvPr>
          <xdr:cNvSpPr txBox="1"/>
        </xdr:nvSpPr>
        <xdr:spPr>
          <a:xfrm>
            <a:off x="1167797" y="56468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45609D-9632-4578-945A-4707F565A20E}" type="TxLink">
              <a:rPr lang="en-US" sz="1400" b="0" i="0" u="none" strike="noStrike">
                <a:solidFill>
                  <a:srgbClr val="6372A4"/>
                </a:solidFill>
                <a:latin typeface="Aptos Narrow"/>
                <a:ea typeface="+mn-ea"/>
                <a:cs typeface="+mn-cs"/>
              </a:rPr>
              <a:pPr marL="0" indent="0" algn="ctr"/>
              <a:t>Debts</a:t>
            </a:fld>
            <a:endParaRPr lang="ru-RU" sz="1400" b="0" i="0" u="none" strike="noStrike">
              <a:solidFill>
                <a:srgbClr val="6372A4"/>
              </a:solidFill>
              <a:latin typeface="Aptos Narrow"/>
              <a:ea typeface="+mn-ea"/>
              <a:cs typeface="+mn-cs"/>
            </a:endParaRPr>
          </a:p>
        </xdr:txBody>
      </xdr:sp>
      <xdr:sp macro="" textlink="">
        <xdr:nvSpPr>
          <xdr:cNvPr id="25" name="Freeform: Shape 24">
            <a:extLst>
              <a:ext uri="{FF2B5EF4-FFF2-40B4-BE49-F238E27FC236}">
                <a16:creationId xmlns:a16="http://schemas.microsoft.com/office/drawing/2014/main" id="{72A9A6E2-14A1-DD35-2435-6A41318CFB7E}"/>
              </a:ext>
            </a:extLst>
          </xdr:cNvPr>
          <xdr:cNvSpPr/>
        </xdr:nvSpPr>
        <xdr:spPr>
          <a:xfrm>
            <a:off x="1533144" y="5335344"/>
            <a:ext cx="256032" cy="320040"/>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rgbClr val="6372A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xdr:col>
      <xdr:colOff>558197</xdr:colOff>
      <xdr:row>33</xdr:row>
      <xdr:rowOff>41685</xdr:rowOff>
    </xdr:from>
    <xdr:to>
      <xdr:col>3</xdr:col>
      <xdr:colOff>361601</xdr:colOff>
      <xdr:row>36</xdr:row>
      <xdr:rowOff>30023</xdr:rowOff>
    </xdr:to>
    <xdr:grpSp>
      <xdr:nvGrpSpPr>
        <xdr:cNvPr id="26" name="Group 25">
          <a:hlinkClick xmlns:r="http://schemas.openxmlformats.org/officeDocument/2006/relationships" r:id="rId8"/>
          <a:extLst>
            <a:ext uri="{FF2B5EF4-FFF2-40B4-BE49-F238E27FC236}">
              <a16:creationId xmlns:a16="http://schemas.microsoft.com/office/drawing/2014/main" id="{6DECB4F5-30C5-49DE-A909-D41A58AB76F9}"/>
            </a:ext>
          </a:extLst>
        </xdr:cNvPr>
        <xdr:cNvGrpSpPr/>
      </xdr:nvGrpSpPr>
      <xdr:grpSpPr>
        <a:xfrm>
          <a:off x="1150864" y="6328185"/>
          <a:ext cx="988737" cy="559838"/>
          <a:chOff x="1167797" y="6076725"/>
          <a:chExt cx="1022604" cy="536978"/>
        </a:xfrm>
      </xdr:grpSpPr>
      <xdr:sp macro="" textlink="Processing!M13">
        <xdr:nvSpPr>
          <xdr:cNvPr id="27" name="TextBox 26">
            <a:extLst>
              <a:ext uri="{FF2B5EF4-FFF2-40B4-BE49-F238E27FC236}">
                <a16:creationId xmlns:a16="http://schemas.microsoft.com/office/drawing/2014/main" id="{EC4B9984-B5D1-D196-6BA4-C307404B165C}"/>
              </a:ext>
            </a:extLst>
          </xdr:cNvPr>
          <xdr:cNvSpPr txBox="1"/>
        </xdr:nvSpPr>
        <xdr:spPr>
          <a:xfrm>
            <a:off x="1167797" y="635553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7EF1B9-3046-4C81-BCC7-0033ADB99090}" type="TxLink">
              <a:rPr lang="en-US" sz="1400" b="0" i="0" u="none" strike="noStrike">
                <a:solidFill>
                  <a:srgbClr val="6372A4"/>
                </a:solidFill>
                <a:latin typeface="Aptos Narrow"/>
                <a:ea typeface="+mn-ea"/>
                <a:cs typeface="+mn-cs"/>
              </a:rPr>
              <a:pPr marL="0" indent="0" algn="ctr"/>
              <a:t>Fin Goals</a:t>
            </a:fld>
            <a:endParaRPr lang="ru-RU" sz="1400" b="0" i="0" u="none" strike="noStrike">
              <a:solidFill>
                <a:srgbClr val="6372A4"/>
              </a:solidFill>
              <a:latin typeface="Aptos Narrow"/>
              <a:ea typeface="+mn-ea"/>
              <a:cs typeface="+mn-cs"/>
            </a:endParaRPr>
          </a:p>
        </xdr:txBody>
      </xdr:sp>
      <xdr:sp macro="" textlink="">
        <xdr:nvSpPr>
          <xdr:cNvPr id="28" name="Freeform: Shape 27">
            <a:extLst>
              <a:ext uri="{FF2B5EF4-FFF2-40B4-BE49-F238E27FC236}">
                <a16:creationId xmlns:a16="http://schemas.microsoft.com/office/drawing/2014/main" id="{60DD53E0-D112-B8E8-2672-915640257887}"/>
              </a:ext>
            </a:extLst>
          </xdr:cNvPr>
          <xdr:cNvSpPr/>
        </xdr:nvSpPr>
        <xdr:spPr>
          <a:xfrm>
            <a:off x="1524000" y="6076725"/>
            <a:ext cx="274320" cy="274320"/>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rgbClr val="6372A4"/>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18</xdr:col>
      <xdr:colOff>397017</xdr:colOff>
      <xdr:row>9</xdr:row>
      <xdr:rowOff>96011</xdr:rowOff>
    </xdr:from>
    <xdr:to>
      <xdr:col>21</xdr:col>
      <xdr:colOff>488457</xdr:colOff>
      <xdr:row>15</xdr:row>
      <xdr:rowOff>155447</xdr:rowOff>
    </xdr:to>
    <xdr:grpSp>
      <xdr:nvGrpSpPr>
        <xdr:cNvPr id="29" name="Group 28">
          <a:extLst>
            <a:ext uri="{FF2B5EF4-FFF2-40B4-BE49-F238E27FC236}">
              <a16:creationId xmlns:a16="http://schemas.microsoft.com/office/drawing/2014/main" id="{31254672-2723-4602-88BB-005511314620}"/>
            </a:ext>
          </a:extLst>
        </xdr:cNvPr>
        <xdr:cNvGrpSpPr/>
      </xdr:nvGrpSpPr>
      <xdr:grpSpPr>
        <a:xfrm>
          <a:off x="11065017" y="1810511"/>
          <a:ext cx="1869440" cy="1202436"/>
          <a:chOff x="11312910" y="1741931"/>
          <a:chExt cx="1920240" cy="1156716"/>
        </a:xfrm>
      </xdr:grpSpPr>
      <xdr:sp macro="" textlink="">
        <xdr:nvSpPr>
          <xdr:cNvPr id="30" name="Rectangle: Rounded Corners 29">
            <a:extLst>
              <a:ext uri="{FF2B5EF4-FFF2-40B4-BE49-F238E27FC236}">
                <a16:creationId xmlns:a16="http://schemas.microsoft.com/office/drawing/2014/main" id="{CACA9BAD-9FFF-4A7D-7B37-8A8C71286C7B}"/>
              </a:ext>
            </a:extLst>
          </xdr:cNvPr>
          <xdr:cNvSpPr/>
        </xdr:nvSpPr>
        <xdr:spPr>
          <a:xfrm>
            <a:off x="11312910" y="1741931"/>
            <a:ext cx="1920240" cy="1156716"/>
          </a:xfrm>
          <a:prstGeom prst="roundRect">
            <a:avLst>
              <a:gd name="adj" fmla="val 9324"/>
            </a:avLst>
          </a:prstGeom>
          <a:gradFill>
            <a:gsLst>
              <a:gs pos="66000">
                <a:srgbClr val="6067EE"/>
              </a:gs>
              <a:gs pos="10000">
                <a:srgbClr val="9CA5F6"/>
              </a:gs>
            </a:gsLst>
            <a:lin ang="8100000" scaled="1"/>
          </a:gradFill>
          <a:ln w="12700">
            <a:noFill/>
          </a:ln>
          <a:effectLst>
            <a:outerShdw blurRad="508000" dist="190500" dir="8100000" algn="tr" rotWithShape="0">
              <a:srgbClr val="0D328D">
                <a:alpha val="6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nvGrpSpPr>
          <xdr:cNvPr id="31" name="Group 30">
            <a:extLst>
              <a:ext uri="{FF2B5EF4-FFF2-40B4-BE49-F238E27FC236}">
                <a16:creationId xmlns:a16="http://schemas.microsoft.com/office/drawing/2014/main" id="{A9EC826B-DEA6-0C4D-2381-62DF14C1614D}"/>
              </a:ext>
            </a:extLst>
          </xdr:cNvPr>
          <xdr:cNvGrpSpPr/>
        </xdr:nvGrpSpPr>
        <xdr:grpSpPr>
          <a:xfrm>
            <a:off x="11551920" y="2210873"/>
            <a:ext cx="311804" cy="218833"/>
            <a:chOff x="2716066" y="2011251"/>
            <a:chExt cx="710550" cy="501799"/>
          </a:xfrm>
          <a:solidFill>
            <a:srgbClr val="FBF1BD"/>
          </a:solidFill>
        </xdr:grpSpPr>
        <xdr:sp macro="" textlink="">
          <xdr:nvSpPr>
            <xdr:cNvPr id="33" name="Freeform: Shape 32">
              <a:extLst>
                <a:ext uri="{FF2B5EF4-FFF2-40B4-BE49-F238E27FC236}">
                  <a16:creationId xmlns:a16="http://schemas.microsoft.com/office/drawing/2014/main" id="{1829FA83-722C-A1F3-1224-E3D1C42F7C51}"/>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4" name="Freeform: Shape 33">
              <a:extLst>
                <a:ext uri="{FF2B5EF4-FFF2-40B4-BE49-F238E27FC236}">
                  <a16:creationId xmlns:a16="http://schemas.microsoft.com/office/drawing/2014/main" id="{B07BAF9E-0255-E0F1-6064-A6BD61D9CCFD}"/>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5" name="Freeform: Shape 34">
              <a:extLst>
                <a:ext uri="{FF2B5EF4-FFF2-40B4-BE49-F238E27FC236}">
                  <a16:creationId xmlns:a16="http://schemas.microsoft.com/office/drawing/2014/main" id="{20AC4C7C-E24A-76D1-2325-8CDD55012540}"/>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6" name="Freeform: Shape 35">
              <a:extLst>
                <a:ext uri="{FF2B5EF4-FFF2-40B4-BE49-F238E27FC236}">
                  <a16:creationId xmlns:a16="http://schemas.microsoft.com/office/drawing/2014/main" id="{33D1F78E-D14E-D63D-FA98-0372774EC534}"/>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reeform: Shape 36">
              <a:extLst>
                <a:ext uri="{FF2B5EF4-FFF2-40B4-BE49-F238E27FC236}">
                  <a16:creationId xmlns:a16="http://schemas.microsoft.com/office/drawing/2014/main" id="{F0FB11F9-D277-FAC6-BE37-5397FF0D3E87}"/>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Freeform: Shape 37">
              <a:extLst>
                <a:ext uri="{FF2B5EF4-FFF2-40B4-BE49-F238E27FC236}">
                  <a16:creationId xmlns:a16="http://schemas.microsoft.com/office/drawing/2014/main" id="{31931918-A957-77CD-893C-F421ACE431AB}"/>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9" name="Rectangle: Rounded Corners 38">
              <a:extLst>
                <a:ext uri="{FF2B5EF4-FFF2-40B4-BE49-F238E27FC236}">
                  <a16:creationId xmlns:a16="http://schemas.microsoft.com/office/drawing/2014/main" id="{DB927DDA-4204-0A54-396D-8FE59C5A0744}"/>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pic>
        <xdr:nvPicPr>
          <xdr:cNvPr id="32" name="Graphic 31" descr="Wi-Fi with solid fill">
            <a:extLst>
              <a:ext uri="{FF2B5EF4-FFF2-40B4-BE49-F238E27FC236}">
                <a16:creationId xmlns:a16="http://schemas.microsoft.com/office/drawing/2014/main" id="{457E33DC-5F14-84FC-BBAB-764FBB120A6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rot="5400000">
            <a:off x="12873160" y="1867232"/>
            <a:ext cx="271669" cy="274320"/>
          </a:xfrm>
          <a:prstGeom prst="rect">
            <a:avLst/>
          </a:prstGeom>
        </xdr:spPr>
      </xdr:pic>
    </xdr:grpSp>
    <xdr:clientData/>
  </xdr:twoCellAnchor>
  <xdr:twoCellAnchor>
    <xdr:from>
      <xdr:col>14</xdr:col>
      <xdr:colOff>604780</xdr:colOff>
      <xdr:row>13</xdr:row>
      <xdr:rowOff>7620</xdr:rowOff>
    </xdr:from>
    <xdr:to>
      <xdr:col>16</xdr:col>
      <xdr:colOff>363532</xdr:colOff>
      <xdr:row>14</xdr:row>
      <xdr:rowOff>82906</xdr:rowOff>
    </xdr:to>
    <xdr:sp macro="" textlink="$C$60">
      <xdr:nvSpPr>
        <xdr:cNvPr id="40" name="TextBox 39">
          <a:extLst>
            <a:ext uri="{FF2B5EF4-FFF2-40B4-BE49-F238E27FC236}">
              <a16:creationId xmlns:a16="http://schemas.microsoft.com/office/drawing/2014/main" id="{655971B3-243E-46DE-967B-17E7E2300524}"/>
            </a:ext>
          </a:extLst>
        </xdr:cNvPr>
        <xdr:cNvSpPr txBox="1"/>
      </xdr:nvSpPr>
      <xdr:spPr>
        <a:xfrm>
          <a:off x="9139180" y="23850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33B9D-F834-4294-BE87-29F6752F0B43}" type="TxLink">
            <a:rPr lang="en-US" sz="1200" b="0" i="0" u="none" strike="noStrike">
              <a:solidFill>
                <a:schemeClr val="tx2">
                  <a:lumMod val="25000"/>
                  <a:lumOff val="75000"/>
                </a:schemeClr>
              </a:solidFill>
              <a:latin typeface="Aptos Narrow"/>
            </a:rPr>
            <a:pPr algn="ctr"/>
            <a:t> </a:t>
          </a:fld>
          <a:endParaRPr lang="ru-RU" sz="1600" b="0">
            <a:solidFill>
              <a:schemeClr val="tx2">
                <a:lumMod val="25000"/>
                <a:lumOff val="75000"/>
              </a:schemeClr>
            </a:solidFill>
          </a:endParaRPr>
        </a:p>
      </xdr:txBody>
    </xdr:sp>
    <xdr:clientData/>
  </xdr:twoCellAnchor>
  <xdr:twoCellAnchor>
    <xdr:from>
      <xdr:col>14</xdr:col>
      <xdr:colOff>604780</xdr:colOff>
      <xdr:row>14</xdr:row>
      <xdr:rowOff>63292</xdr:rowOff>
    </xdr:from>
    <xdr:to>
      <xdr:col>16</xdr:col>
      <xdr:colOff>363532</xdr:colOff>
      <xdr:row>15</xdr:row>
      <xdr:rowOff>164395</xdr:rowOff>
    </xdr:to>
    <xdr:sp macro="" textlink="$D$55">
      <xdr:nvSpPr>
        <xdr:cNvPr id="41" name="TextBox 40">
          <a:extLst>
            <a:ext uri="{FF2B5EF4-FFF2-40B4-BE49-F238E27FC236}">
              <a16:creationId xmlns:a16="http://schemas.microsoft.com/office/drawing/2014/main" id="{2C53B046-37C4-4598-AE81-91599D19A664}"/>
            </a:ext>
          </a:extLst>
        </xdr:cNvPr>
        <xdr:cNvSpPr txBox="1"/>
      </xdr:nvSpPr>
      <xdr:spPr>
        <a:xfrm>
          <a:off x="9139180" y="2623612"/>
          <a:ext cx="977952"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2A362-1984-4E0F-B2F1-1722CB1B7A1B}" type="TxLink">
            <a:rPr lang="en-US" sz="2400" b="0" i="0" u="none" strike="noStrike">
              <a:solidFill>
                <a:schemeClr val="bg1"/>
              </a:solidFill>
              <a:latin typeface="Aptos Narrow"/>
            </a:rPr>
            <a:pPr algn="ctr"/>
            <a:t> </a:t>
          </a:fld>
          <a:endParaRPr lang="ru-RU" sz="2400" b="0">
            <a:solidFill>
              <a:schemeClr val="bg1"/>
            </a:solidFill>
          </a:endParaRPr>
        </a:p>
      </xdr:txBody>
    </xdr:sp>
    <xdr:clientData/>
  </xdr:twoCellAnchor>
  <xdr:twoCellAnchor>
    <xdr:from>
      <xdr:col>18</xdr:col>
      <xdr:colOff>388620</xdr:colOff>
      <xdr:row>17</xdr:row>
      <xdr:rowOff>76200</xdr:rowOff>
    </xdr:from>
    <xdr:to>
      <xdr:col>20</xdr:col>
      <xdr:colOff>327660</xdr:colOff>
      <xdr:row>18</xdr:row>
      <xdr:rowOff>151486</xdr:rowOff>
    </xdr:to>
    <xdr:sp macro="" textlink="Processing!M5">
      <xdr:nvSpPr>
        <xdr:cNvPr id="42" name="TextBox 41">
          <a:extLst>
            <a:ext uri="{FF2B5EF4-FFF2-40B4-BE49-F238E27FC236}">
              <a16:creationId xmlns:a16="http://schemas.microsoft.com/office/drawing/2014/main" id="{9FA2F6FE-80A6-4308-968D-50F365A27F69}"/>
            </a:ext>
          </a:extLst>
        </xdr:cNvPr>
        <xdr:cNvSpPr txBox="1"/>
      </xdr:nvSpPr>
      <xdr:spPr>
        <a:xfrm>
          <a:off x="1136142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68AF2CF-22FE-455E-865D-C05C3A1B1929}" type="TxLink">
            <a:rPr lang="en-US" sz="1800" b="0" i="0" u="none" strike="noStrike">
              <a:solidFill>
                <a:srgbClr val="455177"/>
              </a:solidFill>
              <a:latin typeface="Aptos Narrow"/>
              <a:ea typeface="+mn-ea"/>
              <a:cs typeface="+mn-cs"/>
            </a:rPr>
            <a:pPr marL="0" indent="0" algn="l"/>
            <a:t>Balance:</a:t>
          </a:fld>
          <a:endParaRPr lang="ru-RU" sz="1800" b="0" i="0" u="none" strike="noStrike">
            <a:solidFill>
              <a:srgbClr val="455177"/>
            </a:solidFill>
            <a:latin typeface="Aptos Narrow"/>
            <a:ea typeface="+mn-ea"/>
            <a:cs typeface="+mn-cs"/>
          </a:endParaRPr>
        </a:p>
      </xdr:txBody>
    </xdr:sp>
    <xdr:clientData/>
  </xdr:twoCellAnchor>
  <xdr:twoCellAnchor>
    <xdr:from>
      <xdr:col>19</xdr:col>
      <xdr:colOff>518160</xdr:colOff>
      <xdr:row>17</xdr:row>
      <xdr:rowOff>76200</xdr:rowOff>
    </xdr:from>
    <xdr:to>
      <xdr:col>21</xdr:col>
      <xdr:colOff>457200</xdr:colOff>
      <xdr:row>18</xdr:row>
      <xdr:rowOff>151486</xdr:rowOff>
    </xdr:to>
    <xdr:sp macro="" textlink="Processing!N5">
      <xdr:nvSpPr>
        <xdr:cNvPr id="43" name="TextBox 42">
          <a:extLst>
            <a:ext uri="{FF2B5EF4-FFF2-40B4-BE49-F238E27FC236}">
              <a16:creationId xmlns:a16="http://schemas.microsoft.com/office/drawing/2014/main" id="{D295800E-E457-4079-9FE8-1E1B858E133D}"/>
            </a:ext>
          </a:extLst>
        </xdr:cNvPr>
        <xdr:cNvSpPr txBox="1"/>
      </xdr:nvSpPr>
      <xdr:spPr>
        <a:xfrm>
          <a:off x="1210056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E53D2FB-6903-48E7-9ED0-046CDA07F4AF}" type="TxLink">
            <a:rPr lang="en-US" sz="2000" b="0" i="0" u="none" strike="noStrike">
              <a:solidFill>
                <a:srgbClr val="455177"/>
              </a:solidFill>
              <a:latin typeface="Aptos Narrow"/>
              <a:ea typeface="+mn-ea"/>
              <a:cs typeface="+mn-cs"/>
            </a:rPr>
            <a:pPr algn="r"/>
            <a:t> $4,807 </a:t>
          </a:fld>
          <a:endParaRPr lang="ru-RU" sz="2000" b="0" i="0" u="none" strike="noStrike">
            <a:solidFill>
              <a:srgbClr val="455177"/>
            </a:solidFill>
            <a:latin typeface="Aptos Narrow"/>
            <a:ea typeface="+mn-ea"/>
            <a:cs typeface="+mn-cs"/>
          </a:endParaRPr>
        </a:p>
      </xdr:txBody>
    </xdr:sp>
    <xdr:clientData/>
  </xdr:twoCellAnchor>
  <xdr:twoCellAnchor>
    <xdr:from>
      <xdr:col>18</xdr:col>
      <xdr:colOff>388925</xdr:colOff>
      <xdr:row>13</xdr:row>
      <xdr:rowOff>144780</xdr:rowOff>
    </xdr:from>
    <xdr:to>
      <xdr:col>21</xdr:col>
      <xdr:colOff>496549</xdr:colOff>
      <xdr:row>15</xdr:row>
      <xdr:rowOff>153161</xdr:rowOff>
    </xdr:to>
    <xdr:sp macro="" textlink="">
      <xdr:nvSpPr>
        <xdr:cNvPr id="44" name="TextBox 43">
          <a:extLst>
            <a:ext uri="{FF2B5EF4-FFF2-40B4-BE49-F238E27FC236}">
              <a16:creationId xmlns:a16="http://schemas.microsoft.com/office/drawing/2014/main" id="{7C1462C7-1EEE-4ADA-8031-3DC0AB992598}"/>
            </a:ext>
          </a:extLst>
        </xdr:cNvPr>
        <xdr:cNvSpPr txBox="1"/>
      </xdr:nvSpPr>
      <xdr:spPr>
        <a:xfrm>
          <a:off x="11361725" y="2522220"/>
          <a:ext cx="1936424" cy="37414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0">
              <a:solidFill>
                <a:schemeClr val="tx2">
                  <a:lumMod val="25000"/>
                  <a:lumOff val="75000"/>
                </a:schemeClr>
              </a:solidFill>
            </a:rPr>
            <a:t>**** **** **** ****</a:t>
          </a:r>
          <a:endParaRPr lang="ru-RU" sz="1400" b="0">
            <a:solidFill>
              <a:schemeClr val="tx2">
                <a:lumMod val="25000"/>
                <a:lumOff val="75000"/>
              </a:schemeClr>
            </a:solidFill>
          </a:endParaRPr>
        </a:p>
      </xdr:txBody>
    </xdr:sp>
    <xdr:clientData/>
  </xdr:twoCellAnchor>
  <xdr:twoCellAnchor>
    <xdr:from>
      <xdr:col>2</xdr:col>
      <xdr:colOff>251460</xdr:colOff>
      <xdr:row>3</xdr:row>
      <xdr:rowOff>175260</xdr:rowOff>
    </xdr:from>
    <xdr:to>
      <xdr:col>4</xdr:col>
      <xdr:colOff>10212</xdr:colOff>
      <xdr:row>6</xdr:row>
      <xdr:rowOff>137160</xdr:rowOff>
    </xdr:to>
    <xdr:sp macro="" textlink="Processing!A14">
      <xdr:nvSpPr>
        <xdr:cNvPr id="45" name="TextBox 44">
          <a:extLst>
            <a:ext uri="{FF2B5EF4-FFF2-40B4-BE49-F238E27FC236}">
              <a16:creationId xmlns:a16="http://schemas.microsoft.com/office/drawing/2014/main" id="{EACB8DD8-735E-46A4-8ED5-8A92B750F644}"/>
            </a:ext>
          </a:extLst>
        </xdr:cNvPr>
        <xdr:cNvSpPr txBox="1"/>
      </xdr:nvSpPr>
      <xdr:spPr>
        <a:xfrm>
          <a:off x="1470660" y="723900"/>
          <a:ext cx="977952" cy="510540"/>
        </a:xfrm>
        <a:prstGeom prst="rect">
          <a:avLst/>
        </a:prstGeom>
        <a:noFill/>
        <a:ln w="9525" cmpd="sng">
          <a:noFill/>
        </a:ln>
        <a:effectLst>
          <a:outerShdw blurRad="50800" dist="38100" dir="8100000" algn="tr" rotWithShape="0">
            <a:srgbClr val="0D328D">
              <a:alpha val="4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81E5B34-7D78-4E5B-816E-0F47B84086DD}" type="TxLink">
            <a:rPr lang="en-US" sz="1200" b="0" i="0" u="none" strike="noStrike">
              <a:solidFill>
                <a:srgbClr val="455177"/>
              </a:solidFill>
              <a:latin typeface="Aptos Narrow"/>
              <a:ea typeface="+mn-ea"/>
              <a:cs typeface="+mn-cs"/>
            </a:rPr>
            <a:pPr algn="l"/>
            <a:t>PERSONAL FINANCE</a:t>
          </a:fld>
          <a:endParaRPr lang="ru-RU" sz="1200" b="0" i="0" u="none" strike="noStrike">
            <a:solidFill>
              <a:srgbClr val="455177"/>
            </a:solidFill>
            <a:latin typeface="Aptos Narrow"/>
            <a:ea typeface="+mn-ea"/>
            <a:cs typeface="+mn-cs"/>
          </a:endParaRPr>
        </a:p>
      </xdr:txBody>
    </xdr:sp>
    <xdr:clientData/>
  </xdr:twoCellAnchor>
  <xdr:twoCellAnchor>
    <xdr:from>
      <xdr:col>2</xdr:col>
      <xdr:colOff>266700</xdr:colOff>
      <xdr:row>4</xdr:row>
      <xdr:rowOff>64770</xdr:rowOff>
    </xdr:from>
    <xdr:to>
      <xdr:col>2</xdr:col>
      <xdr:colOff>266700</xdr:colOff>
      <xdr:row>6</xdr:row>
      <xdr:rowOff>64770</xdr:rowOff>
    </xdr:to>
    <xdr:cxnSp macro="">
      <xdr:nvCxnSpPr>
        <xdr:cNvPr id="46" name="Straight Connector 45">
          <a:extLst>
            <a:ext uri="{FF2B5EF4-FFF2-40B4-BE49-F238E27FC236}">
              <a16:creationId xmlns:a16="http://schemas.microsoft.com/office/drawing/2014/main" id="{EFE8250E-18C6-4849-8C90-8814B2D01710}"/>
            </a:ext>
          </a:extLst>
        </xdr:cNvPr>
        <xdr:cNvCxnSpPr/>
      </xdr:nvCxnSpPr>
      <xdr:spPr>
        <a:xfrm>
          <a:off x="1485900" y="796290"/>
          <a:ext cx="0" cy="365760"/>
        </a:xfrm>
        <a:prstGeom prst="line">
          <a:avLst/>
        </a:prstGeom>
        <a:ln w="9525">
          <a:solidFill>
            <a:srgbClr val="455177"/>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457200</xdr:colOff>
      <xdr:row>4</xdr:row>
      <xdr:rowOff>60960</xdr:rowOff>
    </xdr:from>
    <xdr:to>
      <xdr:col>2</xdr:col>
      <xdr:colOff>213360</xdr:colOff>
      <xdr:row>6</xdr:row>
      <xdr:rowOff>60960</xdr:rowOff>
    </xdr:to>
    <xdr:pic>
      <xdr:nvPicPr>
        <xdr:cNvPr id="47" name="Graphic 46" descr="Pie chart outline">
          <a:extLst>
            <a:ext uri="{FF2B5EF4-FFF2-40B4-BE49-F238E27FC236}">
              <a16:creationId xmlns:a16="http://schemas.microsoft.com/office/drawing/2014/main" id="{A995E244-DDFD-446A-8614-815FC221188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66800" y="792480"/>
          <a:ext cx="365760" cy="365760"/>
        </a:xfrm>
        <a:prstGeom prst="rect">
          <a:avLst/>
        </a:prstGeom>
      </xdr:spPr>
    </xdr:pic>
    <xdr:clientData/>
  </xdr:twoCellAnchor>
  <xdr:twoCellAnchor editAs="oneCell">
    <xdr:from>
      <xdr:col>4</xdr:col>
      <xdr:colOff>434340</xdr:colOff>
      <xdr:row>4</xdr:row>
      <xdr:rowOff>38101</xdr:rowOff>
    </xdr:from>
    <xdr:to>
      <xdr:col>21</xdr:col>
      <xdr:colOff>312420</xdr:colOff>
      <xdr:row>6</xdr:row>
      <xdr:rowOff>83821</xdr:rowOff>
    </xdr:to>
    <mc:AlternateContent xmlns:mc="http://schemas.openxmlformats.org/markup-compatibility/2006" xmlns:a14="http://schemas.microsoft.com/office/drawing/2010/main">
      <mc:Choice Requires="a14">
        <xdr:graphicFrame macro="">
          <xdr:nvGraphicFramePr>
            <xdr:cNvPr id="48" name="Month 9">
              <a:extLst>
                <a:ext uri="{FF2B5EF4-FFF2-40B4-BE49-F238E27FC236}">
                  <a16:creationId xmlns:a16="http://schemas.microsoft.com/office/drawing/2014/main" id="{908FD816-2C41-44AA-B05A-24E8B1A56A25}"/>
                </a:ext>
              </a:extLst>
            </xdr:cNvPr>
            <xdr:cNvGraphicFramePr/>
          </xdr:nvGraphicFramePr>
          <xdr:xfrm>
            <a:off x="0" y="0"/>
            <a:ext cx="0" cy="0"/>
          </xdr:xfrm>
          <a:graphic>
            <a:graphicData uri="http://schemas.microsoft.com/office/drawing/2010/slicer">
              <sle:slicer xmlns:sle="http://schemas.microsoft.com/office/drawing/2010/slicer" name="Month 9"/>
            </a:graphicData>
          </a:graphic>
        </xdr:graphicFrame>
      </mc:Choice>
      <mc:Fallback xmlns="">
        <xdr:sp macro="" textlink="">
          <xdr:nvSpPr>
            <xdr:cNvPr id="0" name=""/>
            <xdr:cNvSpPr>
              <a:spLocks noTextEdit="1"/>
            </xdr:cNvSpPr>
          </xdr:nvSpPr>
          <xdr:spPr>
            <a:xfrm>
              <a:off x="2872740" y="769621"/>
              <a:ext cx="10241280" cy="41148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61570</xdr:colOff>
      <xdr:row>21</xdr:row>
      <xdr:rowOff>122671</xdr:rowOff>
    </xdr:from>
    <xdr:to>
      <xdr:col>22</xdr:col>
      <xdr:colOff>183490</xdr:colOff>
      <xdr:row>37</xdr:row>
      <xdr:rowOff>76951</xdr:rowOff>
    </xdr:to>
    <xdr:grpSp>
      <xdr:nvGrpSpPr>
        <xdr:cNvPr id="49" name="Group 48">
          <a:extLst>
            <a:ext uri="{FF2B5EF4-FFF2-40B4-BE49-F238E27FC236}">
              <a16:creationId xmlns:a16="http://schemas.microsoft.com/office/drawing/2014/main" id="{6BDB2E7E-1021-4104-B5C9-28E4149F722C}"/>
            </a:ext>
          </a:extLst>
        </xdr:cNvPr>
        <xdr:cNvGrpSpPr/>
      </xdr:nvGrpSpPr>
      <xdr:grpSpPr>
        <a:xfrm>
          <a:off x="10729570" y="4123171"/>
          <a:ext cx="2492587" cy="3002280"/>
          <a:chOff x="4267200" y="9326880"/>
          <a:chExt cx="2560320" cy="2880360"/>
        </a:xfrm>
      </xdr:grpSpPr>
      <xdr:sp macro="" textlink="">
        <xdr:nvSpPr>
          <xdr:cNvPr id="50" name="Rectangle: Rounded Corners 49">
            <a:extLst>
              <a:ext uri="{FF2B5EF4-FFF2-40B4-BE49-F238E27FC236}">
                <a16:creationId xmlns:a16="http://schemas.microsoft.com/office/drawing/2014/main" id="{615FE51B-DBDC-05B1-98A0-6FDAA6D623E9}"/>
              </a:ext>
            </a:extLst>
          </xdr:cNvPr>
          <xdr:cNvSpPr/>
        </xdr:nvSpPr>
        <xdr:spPr>
          <a:xfrm>
            <a:off x="4267200" y="9326880"/>
            <a:ext cx="2560320" cy="2880360"/>
          </a:xfrm>
          <a:prstGeom prst="roundRect">
            <a:avLst>
              <a:gd name="adj" fmla="val 739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51" name="Oval 50">
            <a:extLst>
              <a:ext uri="{FF2B5EF4-FFF2-40B4-BE49-F238E27FC236}">
                <a16:creationId xmlns:a16="http://schemas.microsoft.com/office/drawing/2014/main" id="{194FCECB-1499-8FFA-90D4-87C751A3998C}"/>
              </a:ext>
            </a:extLst>
          </xdr:cNvPr>
          <xdr:cNvSpPr/>
        </xdr:nvSpPr>
        <xdr:spPr>
          <a:xfrm>
            <a:off x="4449470" y="9943860"/>
            <a:ext cx="340345" cy="340345"/>
          </a:xfrm>
          <a:prstGeom prst="ellipse">
            <a:avLst/>
          </a:prstGeom>
          <a:gradFill>
            <a:gsLst>
              <a:gs pos="0">
                <a:srgbClr val="0070B1"/>
              </a:gs>
              <a:gs pos="100000">
                <a:srgbClr val="00B7D2"/>
              </a:gs>
            </a:gsLst>
            <a:lin ang="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2" name="Oval 51">
            <a:extLst>
              <a:ext uri="{FF2B5EF4-FFF2-40B4-BE49-F238E27FC236}">
                <a16:creationId xmlns:a16="http://schemas.microsoft.com/office/drawing/2014/main" id="{D8A61C0A-9C47-8B37-5459-43B16B064595}"/>
              </a:ext>
            </a:extLst>
          </xdr:cNvPr>
          <xdr:cNvSpPr/>
        </xdr:nvSpPr>
        <xdr:spPr>
          <a:xfrm>
            <a:off x="4449470" y="10393951"/>
            <a:ext cx="340345" cy="340345"/>
          </a:xfrm>
          <a:prstGeom prst="ellipse">
            <a:avLst/>
          </a:prstGeom>
          <a:gradFill>
            <a:gsLst>
              <a:gs pos="0">
                <a:srgbClr val="8701D9"/>
              </a:gs>
              <a:gs pos="100000">
                <a:srgbClr val="AD27FE"/>
              </a:gs>
            </a:gsLst>
            <a:path path="circle">
              <a:fillToRect t="100000" r="100000"/>
            </a:path>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3" name="Oval 52">
            <a:extLst>
              <a:ext uri="{FF2B5EF4-FFF2-40B4-BE49-F238E27FC236}">
                <a16:creationId xmlns:a16="http://schemas.microsoft.com/office/drawing/2014/main" id="{5206E6E7-6E8C-43DC-9116-B2F77D4EB02E}"/>
              </a:ext>
            </a:extLst>
          </xdr:cNvPr>
          <xdr:cNvSpPr/>
        </xdr:nvSpPr>
        <xdr:spPr>
          <a:xfrm>
            <a:off x="4449470" y="10844042"/>
            <a:ext cx="340345" cy="340345"/>
          </a:xfrm>
          <a:prstGeom prst="ellipse">
            <a:avLst/>
          </a:prstGeom>
          <a:gradFill>
            <a:gsLst>
              <a:gs pos="0">
                <a:srgbClr val="476BEE"/>
              </a:gs>
              <a:gs pos="100000">
                <a:srgbClr val="3A5CE2"/>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4" name="Oval 53">
            <a:extLst>
              <a:ext uri="{FF2B5EF4-FFF2-40B4-BE49-F238E27FC236}">
                <a16:creationId xmlns:a16="http://schemas.microsoft.com/office/drawing/2014/main" id="{3D2B9ECE-B93A-6CF3-8FFE-81161154BA6A}"/>
              </a:ext>
            </a:extLst>
          </xdr:cNvPr>
          <xdr:cNvSpPr/>
        </xdr:nvSpPr>
        <xdr:spPr>
          <a:xfrm>
            <a:off x="4449470" y="11294133"/>
            <a:ext cx="340345" cy="340345"/>
          </a:xfrm>
          <a:prstGeom prst="ellipse">
            <a:avLst/>
          </a:prstGeom>
          <a:gradFill>
            <a:gsLst>
              <a:gs pos="0">
                <a:srgbClr val="8D76FC"/>
              </a:gs>
              <a:gs pos="100000">
                <a:srgbClr val="3647E3"/>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5" name="Oval 54">
            <a:extLst>
              <a:ext uri="{FF2B5EF4-FFF2-40B4-BE49-F238E27FC236}">
                <a16:creationId xmlns:a16="http://schemas.microsoft.com/office/drawing/2014/main" id="{9663F3B4-B277-A504-FBF2-E4BB9814E80E}"/>
              </a:ext>
            </a:extLst>
          </xdr:cNvPr>
          <xdr:cNvSpPr/>
        </xdr:nvSpPr>
        <xdr:spPr>
          <a:xfrm>
            <a:off x="4449470" y="11744224"/>
            <a:ext cx="340345" cy="340345"/>
          </a:xfrm>
          <a:prstGeom prst="ellipse">
            <a:avLst/>
          </a:prstGeom>
          <a:gradFill>
            <a:gsLst>
              <a:gs pos="0">
                <a:srgbClr val="34349E"/>
              </a:gs>
              <a:gs pos="100000">
                <a:srgbClr val="212469"/>
              </a:gs>
            </a:gsLst>
            <a:lin ang="5400000" scaled="1"/>
          </a:gradFill>
          <a:ln w="9525">
            <a:solidFill>
              <a:srgbClr val="595EFA"/>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6" name="Oval 55">
            <a:extLst>
              <a:ext uri="{FF2B5EF4-FFF2-40B4-BE49-F238E27FC236}">
                <a16:creationId xmlns:a16="http://schemas.microsoft.com/office/drawing/2014/main" id="{6EDBE27A-6CCE-8C3A-98F7-2378AAA24A89}"/>
              </a:ext>
            </a:extLst>
          </xdr:cNvPr>
          <xdr:cNvSpPr/>
        </xdr:nvSpPr>
        <xdr:spPr>
          <a:xfrm>
            <a:off x="4449470" y="9493769"/>
            <a:ext cx="340345" cy="340345"/>
          </a:xfrm>
          <a:prstGeom prst="ellipse">
            <a:avLst/>
          </a:prstGeom>
          <a:gradFill>
            <a:gsLst>
              <a:gs pos="0">
                <a:srgbClr val="FF00FF"/>
              </a:gs>
              <a:gs pos="89000">
                <a:srgbClr val="9933FF"/>
              </a:gs>
            </a:gsLst>
            <a:lin ang="540000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7" name="Freeform: Shape 56">
            <a:extLst>
              <a:ext uri="{FF2B5EF4-FFF2-40B4-BE49-F238E27FC236}">
                <a16:creationId xmlns:a16="http://schemas.microsoft.com/office/drawing/2014/main" id="{DD1A653E-93AC-680B-BBE3-DB5B44C9D8AF}"/>
              </a:ext>
            </a:extLst>
          </xdr:cNvPr>
          <xdr:cNvSpPr/>
        </xdr:nvSpPr>
        <xdr:spPr>
          <a:xfrm>
            <a:off x="4532971" y="10038174"/>
            <a:ext cx="170173" cy="170172"/>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8" name="Freeform: Shape 57">
            <a:extLst>
              <a:ext uri="{FF2B5EF4-FFF2-40B4-BE49-F238E27FC236}">
                <a16:creationId xmlns:a16="http://schemas.microsoft.com/office/drawing/2014/main" id="{7A5FB6BD-B514-6B88-DC5F-D6F859587BEA}"/>
              </a:ext>
            </a:extLst>
          </xdr:cNvPr>
          <xdr:cNvSpPr/>
        </xdr:nvSpPr>
        <xdr:spPr>
          <a:xfrm>
            <a:off x="4541442" y="9554810"/>
            <a:ext cx="168471" cy="204207"/>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9" name="Freeform: Shape 58">
            <a:extLst>
              <a:ext uri="{FF2B5EF4-FFF2-40B4-BE49-F238E27FC236}">
                <a16:creationId xmlns:a16="http://schemas.microsoft.com/office/drawing/2014/main" id="{11B12736-D895-522E-62AD-A21BFC0C41E5}"/>
              </a:ext>
            </a:extLst>
          </xdr:cNvPr>
          <xdr:cNvSpPr/>
        </xdr:nvSpPr>
        <xdr:spPr>
          <a:xfrm>
            <a:off x="4540591" y="10472263"/>
            <a:ext cx="170173" cy="170172"/>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60" name="Freeform: Shape 59">
            <a:extLst>
              <a:ext uri="{FF2B5EF4-FFF2-40B4-BE49-F238E27FC236}">
                <a16:creationId xmlns:a16="http://schemas.microsoft.com/office/drawing/2014/main" id="{7A8A76FF-5548-4DB8-79F3-D073CF3E83D1}"/>
              </a:ext>
            </a:extLst>
          </xdr:cNvPr>
          <xdr:cNvSpPr/>
        </xdr:nvSpPr>
        <xdr:spPr>
          <a:xfrm>
            <a:off x="4519782" y="10929212"/>
            <a:ext cx="196549" cy="197992"/>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61" name="Freeform: Shape 60">
            <a:extLst>
              <a:ext uri="{FF2B5EF4-FFF2-40B4-BE49-F238E27FC236}">
                <a16:creationId xmlns:a16="http://schemas.microsoft.com/office/drawing/2014/main" id="{171013B5-6AA3-32C5-BE0C-AA50CC9C72B6}"/>
              </a:ext>
            </a:extLst>
          </xdr:cNvPr>
          <xdr:cNvSpPr/>
        </xdr:nvSpPr>
        <xdr:spPr>
          <a:xfrm>
            <a:off x="4533822" y="11368261"/>
            <a:ext cx="168471" cy="204207"/>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2" name="Freeform: Shape 61">
            <a:extLst>
              <a:ext uri="{FF2B5EF4-FFF2-40B4-BE49-F238E27FC236}">
                <a16:creationId xmlns:a16="http://schemas.microsoft.com/office/drawing/2014/main" id="{8167AEA5-2AE2-BF0D-D7CD-A95D55D01F87}"/>
              </a:ext>
            </a:extLst>
          </xdr:cNvPr>
          <xdr:cNvSpPr/>
        </xdr:nvSpPr>
        <xdr:spPr>
          <a:xfrm>
            <a:off x="4527402" y="11821145"/>
            <a:ext cx="196549" cy="193603"/>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8">
        <xdr:nvSpPr>
          <xdr:cNvPr id="63" name="TextBox 62">
            <a:extLst>
              <a:ext uri="{FF2B5EF4-FFF2-40B4-BE49-F238E27FC236}">
                <a16:creationId xmlns:a16="http://schemas.microsoft.com/office/drawing/2014/main" id="{DD087708-C323-8F32-D86D-56D7E284C766}"/>
              </a:ext>
            </a:extLst>
          </xdr:cNvPr>
          <xdr:cNvSpPr txBox="1"/>
        </xdr:nvSpPr>
        <xdr:spPr>
          <a:xfrm>
            <a:off x="4845710" y="953186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4AE7E0F-6CB2-4063-94A4-A45F4E960C1B}" type="TxLink">
              <a:rPr lang="en-US" sz="1400" b="0" i="0" u="none" strike="noStrike">
                <a:solidFill>
                  <a:srgbClr val="455177"/>
                </a:solidFill>
                <a:latin typeface="Aptos Narrow"/>
                <a:ea typeface="+mn-ea"/>
                <a:cs typeface="+mn-cs"/>
              </a:rPr>
              <a:pPr marL="0" indent="0" algn="l"/>
              <a:t>Budgeting</a:t>
            </a:fld>
            <a:endParaRPr lang="ru-RU" sz="1400" b="0" i="0" u="none" strike="noStrike">
              <a:solidFill>
                <a:srgbClr val="455177"/>
              </a:solidFill>
              <a:latin typeface="Aptos Narrow"/>
              <a:ea typeface="+mn-ea"/>
              <a:cs typeface="+mn-cs"/>
            </a:endParaRPr>
          </a:p>
        </xdr:txBody>
      </xdr:sp>
      <xdr:sp macro="" textlink="Processing!M9">
        <xdr:nvSpPr>
          <xdr:cNvPr id="64" name="TextBox 63">
            <a:extLst>
              <a:ext uri="{FF2B5EF4-FFF2-40B4-BE49-F238E27FC236}">
                <a16:creationId xmlns:a16="http://schemas.microsoft.com/office/drawing/2014/main" id="{1A77EC77-2822-66C8-C3EA-B140B917BDA7}"/>
              </a:ext>
            </a:extLst>
          </xdr:cNvPr>
          <xdr:cNvSpPr txBox="1"/>
        </xdr:nvSpPr>
        <xdr:spPr>
          <a:xfrm>
            <a:off x="4845710" y="998140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803B8AA-B328-40E4-827C-FF192201FEEE}" type="TxLink">
              <a:rPr lang="en-US" sz="1400" b="0" i="0" u="none" strike="noStrike">
                <a:solidFill>
                  <a:srgbClr val="455177"/>
                </a:solidFill>
                <a:latin typeface="Aptos Narrow"/>
                <a:ea typeface="+mn-ea"/>
                <a:cs typeface="+mn-cs"/>
              </a:rPr>
              <a:pPr marL="0" indent="0" algn="l"/>
              <a:t>Income</a:t>
            </a:fld>
            <a:endParaRPr lang="ru-RU" sz="1400" b="0" i="0" u="none" strike="noStrike">
              <a:solidFill>
                <a:srgbClr val="455177"/>
              </a:solidFill>
              <a:latin typeface="Aptos Narrow"/>
              <a:ea typeface="+mn-ea"/>
              <a:cs typeface="+mn-cs"/>
            </a:endParaRPr>
          </a:p>
        </xdr:txBody>
      </xdr:sp>
      <xdr:sp macro="" textlink="Processing!M10">
        <xdr:nvSpPr>
          <xdr:cNvPr id="65" name="TextBox 64">
            <a:extLst>
              <a:ext uri="{FF2B5EF4-FFF2-40B4-BE49-F238E27FC236}">
                <a16:creationId xmlns:a16="http://schemas.microsoft.com/office/drawing/2014/main" id="{970FC4EF-0936-4381-D023-50034DE95A24}"/>
              </a:ext>
            </a:extLst>
          </xdr:cNvPr>
          <xdr:cNvSpPr txBox="1"/>
        </xdr:nvSpPr>
        <xdr:spPr>
          <a:xfrm>
            <a:off x="4845710" y="1043094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E0979E7-208F-463C-B299-22E233A03455}" type="TxLink">
              <a:rPr lang="en-US" sz="1400" b="0" i="0" u="none" strike="noStrike">
                <a:solidFill>
                  <a:srgbClr val="455177"/>
                </a:solidFill>
                <a:latin typeface="Aptos Narrow"/>
                <a:ea typeface="+mn-ea"/>
                <a:cs typeface="+mn-cs"/>
              </a:rPr>
              <a:pPr marL="0" indent="0" algn="l"/>
              <a:t>Expenses</a:t>
            </a:fld>
            <a:endParaRPr lang="ru-RU" sz="1400" b="0" i="0" u="none" strike="noStrike">
              <a:solidFill>
                <a:srgbClr val="455177"/>
              </a:solidFill>
              <a:latin typeface="Aptos Narrow"/>
              <a:ea typeface="+mn-ea"/>
              <a:cs typeface="+mn-cs"/>
            </a:endParaRPr>
          </a:p>
        </xdr:txBody>
      </xdr:sp>
      <xdr:sp macro="" textlink="Processing!M11">
        <xdr:nvSpPr>
          <xdr:cNvPr id="66" name="TextBox 65">
            <a:extLst>
              <a:ext uri="{FF2B5EF4-FFF2-40B4-BE49-F238E27FC236}">
                <a16:creationId xmlns:a16="http://schemas.microsoft.com/office/drawing/2014/main" id="{ED550E67-2D5A-5618-86E6-DDFCB2CCC385}"/>
              </a:ext>
            </a:extLst>
          </xdr:cNvPr>
          <xdr:cNvSpPr txBox="1"/>
        </xdr:nvSpPr>
        <xdr:spPr>
          <a:xfrm>
            <a:off x="4845710" y="1088048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D46B0B9-C4FB-4C86-9041-33937A177C37}" type="TxLink">
              <a:rPr lang="en-US" sz="1400" b="0" i="0" u="none" strike="noStrike">
                <a:solidFill>
                  <a:srgbClr val="455177"/>
                </a:solidFill>
                <a:latin typeface="Aptos Narrow"/>
                <a:ea typeface="+mn-ea"/>
                <a:cs typeface="+mn-cs"/>
              </a:rPr>
              <a:pPr marL="0" indent="0" algn="l"/>
              <a:t>Investments</a:t>
            </a:fld>
            <a:endParaRPr lang="ru-RU" sz="1400" b="0" i="0" u="none" strike="noStrike">
              <a:solidFill>
                <a:srgbClr val="455177"/>
              </a:solidFill>
              <a:latin typeface="Aptos Narrow"/>
              <a:ea typeface="+mn-ea"/>
              <a:cs typeface="+mn-cs"/>
            </a:endParaRPr>
          </a:p>
        </xdr:txBody>
      </xdr:sp>
      <xdr:sp macro="" textlink="Processing!M12">
        <xdr:nvSpPr>
          <xdr:cNvPr id="67" name="TextBox 66">
            <a:extLst>
              <a:ext uri="{FF2B5EF4-FFF2-40B4-BE49-F238E27FC236}">
                <a16:creationId xmlns:a16="http://schemas.microsoft.com/office/drawing/2014/main" id="{1E5675B6-AA1E-32A0-B51F-C2A8A3EEB356}"/>
              </a:ext>
            </a:extLst>
          </xdr:cNvPr>
          <xdr:cNvSpPr txBox="1"/>
        </xdr:nvSpPr>
        <xdr:spPr>
          <a:xfrm>
            <a:off x="4845710" y="113300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0A64984-0237-49FC-A8C9-01BFCD437C39}" type="TxLink">
              <a:rPr lang="en-US" sz="1400" b="0" i="0" u="none" strike="noStrike">
                <a:solidFill>
                  <a:srgbClr val="455177"/>
                </a:solidFill>
                <a:latin typeface="Aptos Narrow"/>
                <a:ea typeface="+mn-ea"/>
                <a:cs typeface="+mn-cs"/>
              </a:rPr>
              <a:pPr marL="0" indent="0" algn="l"/>
              <a:t>Debts</a:t>
            </a:fld>
            <a:endParaRPr lang="ru-RU" sz="1400" b="0" i="0" u="none" strike="noStrike">
              <a:solidFill>
                <a:srgbClr val="455177"/>
              </a:solidFill>
              <a:latin typeface="Aptos Narrow"/>
              <a:ea typeface="+mn-ea"/>
              <a:cs typeface="+mn-cs"/>
            </a:endParaRPr>
          </a:p>
        </xdr:txBody>
      </xdr:sp>
      <xdr:sp macro="" textlink="Processing!M13">
        <xdr:nvSpPr>
          <xdr:cNvPr id="68" name="TextBox 67">
            <a:extLst>
              <a:ext uri="{FF2B5EF4-FFF2-40B4-BE49-F238E27FC236}">
                <a16:creationId xmlns:a16="http://schemas.microsoft.com/office/drawing/2014/main" id="{8A9123FE-CDBB-2B47-6F86-FC23DCCF6FD1}"/>
              </a:ext>
            </a:extLst>
          </xdr:cNvPr>
          <xdr:cNvSpPr txBox="1"/>
        </xdr:nvSpPr>
        <xdr:spPr>
          <a:xfrm>
            <a:off x="4845710" y="11779554"/>
            <a:ext cx="955932"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8D85436-C5F4-4C17-B031-A064C794EA42}" type="TxLink">
              <a:rPr lang="en-US" sz="1400" b="0" i="0" u="none" strike="noStrike">
                <a:solidFill>
                  <a:srgbClr val="455177"/>
                </a:solidFill>
                <a:latin typeface="Aptos Narrow"/>
                <a:ea typeface="+mn-ea"/>
                <a:cs typeface="+mn-cs"/>
              </a:rPr>
              <a:pPr marL="0" indent="0" algn="l"/>
              <a:t>Fin Goals</a:t>
            </a:fld>
            <a:endParaRPr lang="ru-RU" sz="1400" b="0" i="0" u="none" strike="noStrike">
              <a:solidFill>
                <a:srgbClr val="455177"/>
              </a:solidFill>
              <a:latin typeface="Aptos Narrow"/>
              <a:ea typeface="+mn-ea"/>
              <a:cs typeface="+mn-cs"/>
            </a:endParaRPr>
          </a:p>
        </xdr:txBody>
      </xdr:sp>
      <xdr:sp macro="" textlink="Processing!N8">
        <xdr:nvSpPr>
          <xdr:cNvPr id="69" name="TextBox 68">
            <a:extLst>
              <a:ext uri="{FF2B5EF4-FFF2-40B4-BE49-F238E27FC236}">
                <a16:creationId xmlns:a16="http://schemas.microsoft.com/office/drawing/2014/main" id="{DB7BA3AC-46BA-6CB3-9FC4-958E03C06EDE}"/>
              </a:ext>
            </a:extLst>
          </xdr:cNvPr>
          <xdr:cNvSpPr txBox="1"/>
        </xdr:nvSpPr>
        <xdr:spPr>
          <a:xfrm>
            <a:off x="5612588" y="9531869"/>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3869D51-62C9-4AAA-AB26-7DC301C4BDAA}" type="TxLink">
              <a:rPr lang="en-US" sz="1400" b="0" i="0" u="none" strike="noStrike">
                <a:solidFill>
                  <a:srgbClr val="455177"/>
                </a:solidFill>
                <a:latin typeface="Aptos Narrow"/>
              </a:rPr>
              <a:pPr algn="r"/>
              <a:t> $88,658 </a:t>
            </a:fld>
            <a:endParaRPr lang="ru-RU" sz="3600">
              <a:solidFill>
                <a:srgbClr val="455177"/>
              </a:solidFill>
            </a:endParaRPr>
          </a:p>
        </xdr:txBody>
      </xdr:sp>
      <xdr:sp macro="" textlink="Processing!N9">
        <xdr:nvSpPr>
          <xdr:cNvPr id="70" name="TextBox 69">
            <a:extLst>
              <a:ext uri="{FF2B5EF4-FFF2-40B4-BE49-F238E27FC236}">
                <a16:creationId xmlns:a16="http://schemas.microsoft.com/office/drawing/2014/main" id="{8CAE3D42-ECB2-CC57-EAB0-EEE45B1A6AD7}"/>
              </a:ext>
            </a:extLst>
          </xdr:cNvPr>
          <xdr:cNvSpPr txBox="1"/>
        </xdr:nvSpPr>
        <xdr:spPr>
          <a:xfrm>
            <a:off x="5612588" y="9981406"/>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8EDAA04-0207-4253-9D11-BE20395AF586}" type="TxLink">
              <a:rPr lang="en-US" sz="1400" b="0" i="0" u="none" strike="noStrike">
                <a:solidFill>
                  <a:srgbClr val="455177"/>
                </a:solidFill>
                <a:latin typeface="Aptos Narrow"/>
              </a:rPr>
              <a:pPr algn="r"/>
              <a:t> $25,558 </a:t>
            </a:fld>
            <a:endParaRPr lang="ru-RU" sz="2800">
              <a:solidFill>
                <a:srgbClr val="455177"/>
              </a:solidFill>
            </a:endParaRPr>
          </a:p>
        </xdr:txBody>
      </xdr:sp>
      <xdr:sp macro="" textlink="Processing!N10">
        <xdr:nvSpPr>
          <xdr:cNvPr id="71" name="TextBox 70">
            <a:extLst>
              <a:ext uri="{FF2B5EF4-FFF2-40B4-BE49-F238E27FC236}">
                <a16:creationId xmlns:a16="http://schemas.microsoft.com/office/drawing/2014/main" id="{18551BD5-9160-748B-0F21-6372C0A77CFE}"/>
              </a:ext>
            </a:extLst>
          </xdr:cNvPr>
          <xdr:cNvSpPr txBox="1"/>
        </xdr:nvSpPr>
        <xdr:spPr>
          <a:xfrm>
            <a:off x="5612588" y="10430943"/>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FDB9043-EE87-4C35-86ED-1EC1EB12F973}" type="TxLink">
              <a:rPr lang="en-US" sz="1400" b="0" i="0" u="none" strike="noStrike">
                <a:solidFill>
                  <a:srgbClr val="455177"/>
                </a:solidFill>
                <a:latin typeface="Aptos Narrow"/>
              </a:rPr>
              <a:pPr algn="r"/>
              <a:t> $19,614 </a:t>
            </a:fld>
            <a:endParaRPr lang="ru-RU" sz="3600">
              <a:solidFill>
                <a:srgbClr val="455177"/>
              </a:solidFill>
            </a:endParaRPr>
          </a:p>
        </xdr:txBody>
      </xdr:sp>
      <xdr:sp macro="" textlink="Processing!N11">
        <xdr:nvSpPr>
          <xdr:cNvPr id="72" name="TextBox 71">
            <a:extLst>
              <a:ext uri="{FF2B5EF4-FFF2-40B4-BE49-F238E27FC236}">
                <a16:creationId xmlns:a16="http://schemas.microsoft.com/office/drawing/2014/main" id="{C4CAA44D-DD93-A213-F9DB-04CE5EC51D2B}"/>
              </a:ext>
            </a:extLst>
          </xdr:cNvPr>
          <xdr:cNvSpPr txBox="1"/>
        </xdr:nvSpPr>
        <xdr:spPr>
          <a:xfrm>
            <a:off x="5612588" y="10880480"/>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4A301D6-02CE-4B51-8C1C-C1DAA0FD4D78}" type="TxLink">
              <a:rPr lang="en-US" sz="1400" b="0" i="0" u="none" strike="noStrike">
                <a:solidFill>
                  <a:srgbClr val="455177"/>
                </a:solidFill>
                <a:latin typeface="Aptos Narrow"/>
                <a:ea typeface="+mn-ea"/>
                <a:cs typeface="+mn-cs"/>
              </a:rPr>
              <a:pPr marL="0" indent="0" algn="r"/>
              <a:t> $93,339 </a:t>
            </a:fld>
            <a:endParaRPr lang="ru-RU" sz="2400" b="0" i="0" u="none" strike="noStrike">
              <a:solidFill>
                <a:srgbClr val="455177"/>
              </a:solidFill>
              <a:latin typeface="Aptos Narrow"/>
              <a:ea typeface="+mn-ea"/>
              <a:cs typeface="+mn-cs"/>
            </a:endParaRPr>
          </a:p>
        </xdr:txBody>
      </xdr:sp>
      <xdr:sp macro="" textlink="Processing!N12">
        <xdr:nvSpPr>
          <xdr:cNvPr id="73" name="TextBox 72">
            <a:extLst>
              <a:ext uri="{FF2B5EF4-FFF2-40B4-BE49-F238E27FC236}">
                <a16:creationId xmlns:a16="http://schemas.microsoft.com/office/drawing/2014/main" id="{6B646E3B-D62C-9E17-5AF0-FDC96871260D}"/>
              </a:ext>
            </a:extLst>
          </xdr:cNvPr>
          <xdr:cNvSpPr txBox="1"/>
        </xdr:nvSpPr>
        <xdr:spPr>
          <a:xfrm>
            <a:off x="5612588" y="11330017"/>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4A51919-2656-4CB1-A2EA-F6F69BCBFEFC}" type="TxLink">
              <a:rPr lang="en-US" sz="1400" b="0" i="0" u="none" strike="noStrike">
                <a:solidFill>
                  <a:srgbClr val="455177"/>
                </a:solidFill>
                <a:latin typeface="Aptos Narrow"/>
                <a:ea typeface="+mn-ea"/>
                <a:cs typeface="+mn-cs"/>
              </a:rPr>
              <a:pPr marL="0" indent="0" algn="r"/>
              <a:t> $83,970 </a:t>
            </a:fld>
            <a:endParaRPr lang="ru-RU" sz="2400" b="0" i="0" u="none" strike="noStrike">
              <a:solidFill>
                <a:srgbClr val="455177"/>
              </a:solidFill>
              <a:latin typeface="Aptos Narrow"/>
              <a:ea typeface="+mn-ea"/>
              <a:cs typeface="+mn-cs"/>
            </a:endParaRPr>
          </a:p>
        </xdr:txBody>
      </xdr:sp>
      <xdr:sp macro="" textlink="Processing!N13">
        <xdr:nvSpPr>
          <xdr:cNvPr id="74" name="TextBox 73">
            <a:extLst>
              <a:ext uri="{FF2B5EF4-FFF2-40B4-BE49-F238E27FC236}">
                <a16:creationId xmlns:a16="http://schemas.microsoft.com/office/drawing/2014/main" id="{2BAFB136-05AE-5E1D-D7E9-29A25D979CE0}"/>
              </a:ext>
            </a:extLst>
          </xdr:cNvPr>
          <xdr:cNvSpPr txBox="1"/>
        </xdr:nvSpPr>
        <xdr:spPr>
          <a:xfrm>
            <a:off x="5630570" y="11779554"/>
            <a:ext cx="1075944"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91F611-5F88-480A-B071-E72D3EA7BCC9}" type="TxLink">
              <a:rPr lang="en-US" sz="1400" b="0" i="0" u="none" strike="noStrike">
                <a:solidFill>
                  <a:srgbClr val="455177"/>
                </a:solidFill>
                <a:latin typeface="Aptos Narrow"/>
                <a:ea typeface="+mn-ea"/>
                <a:cs typeface="+mn-cs"/>
              </a:rPr>
              <a:pPr marL="0" indent="0" algn="r"/>
              <a:t> $63,894 </a:t>
            </a:fld>
            <a:endParaRPr lang="ru-RU" sz="2400" b="0" i="0" u="none" strike="noStrike">
              <a:solidFill>
                <a:srgbClr val="455177"/>
              </a:solidFill>
              <a:latin typeface="Aptos Narrow"/>
              <a:ea typeface="+mn-ea"/>
              <a:cs typeface="+mn-cs"/>
            </a:endParaRPr>
          </a:p>
        </xdr:txBody>
      </xdr:sp>
    </xdr:grpSp>
    <xdr:clientData/>
  </xdr:twoCellAnchor>
  <xdr:twoCellAnchor>
    <xdr:from>
      <xdr:col>5</xdr:col>
      <xdr:colOff>441426</xdr:colOff>
      <xdr:row>8</xdr:row>
      <xdr:rowOff>53340</xdr:rowOff>
    </xdr:from>
    <xdr:to>
      <xdr:col>8</xdr:col>
      <xdr:colOff>259539</xdr:colOff>
      <xdr:row>9</xdr:row>
      <xdr:rowOff>128626</xdr:rowOff>
    </xdr:to>
    <xdr:sp macro="" textlink="Processing!B64">
      <xdr:nvSpPr>
        <xdr:cNvPr id="75" name="TextBox 74">
          <a:extLst>
            <a:ext uri="{FF2B5EF4-FFF2-40B4-BE49-F238E27FC236}">
              <a16:creationId xmlns:a16="http://schemas.microsoft.com/office/drawing/2014/main" id="{73C8D734-3DFE-407D-898C-FC30B37A548F}"/>
            </a:ext>
          </a:extLst>
        </xdr:cNvPr>
        <xdr:cNvSpPr txBox="1"/>
      </xdr:nvSpPr>
      <xdr:spPr>
        <a:xfrm>
          <a:off x="3489426" y="1516380"/>
          <a:ext cx="16469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8A0892-12C9-4D50-AD69-D47D1D64B32A}" type="TxLink">
            <a:rPr lang="en-US" sz="1400" b="0" i="0" u="none" strike="noStrike">
              <a:solidFill>
                <a:srgbClr val="455177"/>
              </a:solidFill>
              <a:latin typeface="Aptos Narrow"/>
              <a:ea typeface="+mn-ea"/>
              <a:cs typeface="+mn-cs"/>
            </a:rPr>
            <a:pPr marL="0" indent="0" algn="ctr"/>
            <a:t>Income Type</a:t>
          </a:fld>
          <a:endParaRPr lang="ru-RU" sz="1800" b="0" i="0" u="none" strike="noStrike">
            <a:solidFill>
              <a:srgbClr val="455177"/>
            </a:solidFill>
            <a:latin typeface="Aptos Narrow"/>
            <a:ea typeface="+mn-ea"/>
            <a:cs typeface="+mn-cs"/>
          </a:endParaRPr>
        </a:p>
      </xdr:txBody>
    </xdr:sp>
    <xdr:clientData/>
  </xdr:twoCellAnchor>
  <xdr:twoCellAnchor>
    <xdr:from>
      <xdr:col>10</xdr:col>
      <xdr:colOff>251460</xdr:colOff>
      <xdr:row>7</xdr:row>
      <xdr:rowOff>140946</xdr:rowOff>
    </xdr:from>
    <xdr:to>
      <xdr:col>17</xdr:col>
      <xdr:colOff>449580</xdr:colOff>
      <xdr:row>37</xdr:row>
      <xdr:rowOff>91439</xdr:rowOff>
    </xdr:to>
    <xdr:sp macro="" textlink="">
      <xdr:nvSpPr>
        <xdr:cNvPr id="76" name="Rectangle: Rounded Corners 75">
          <a:extLst>
            <a:ext uri="{FF2B5EF4-FFF2-40B4-BE49-F238E27FC236}">
              <a16:creationId xmlns:a16="http://schemas.microsoft.com/office/drawing/2014/main" id="{816257E6-D666-4829-8146-55C8F2A64CCD}"/>
            </a:ext>
          </a:extLst>
        </xdr:cNvPr>
        <xdr:cNvSpPr/>
      </xdr:nvSpPr>
      <xdr:spPr>
        <a:xfrm>
          <a:off x="6347460" y="1421106"/>
          <a:ext cx="4465320" cy="5436893"/>
        </a:xfrm>
        <a:prstGeom prst="roundRect">
          <a:avLst>
            <a:gd name="adj" fmla="val 5126"/>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293332</xdr:colOff>
      <xdr:row>10</xdr:row>
      <xdr:rowOff>45720</xdr:rowOff>
    </xdr:from>
    <xdr:to>
      <xdr:col>9</xdr:col>
      <xdr:colOff>453352</xdr:colOff>
      <xdr:row>36</xdr:row>
      <xdr:rowOff>68580</xdr:rowOff>
    </xdr:to>
    <xdr:graphicFrame macro="">
      <xdr:nvGraphicFramePr>
        <xdr:cNvPr id="77" name="Chart 76">
          <a:extLst>
            <a:ext uri="{FF2B5EF4-FFF2-40B4-BE49-F238E27FC236}">
              <a16:creationId xmlns:a16="http://schemas.microsoft.com/office/drawing/2014/main" id="{71FEE5A3-24AE-414D-870E-4C4B84494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30480</xdr:colOff>
      <xdr:row>9</xdr:row>
      <xdr:rowOff>99060</xdr:rowOff>
    </xdr:from>
    <xdr:to>
      <xdr:col>17</xdr:col>
      <xdr:colOff>185928</xdr:colOff>
      <xdr:row>30</xdr:row>
      <xdr:rowOff>71628</xdr:rowOff>
    </xdr:to>
    <xdr:graphicFrame macro="">
      <xdr:nvGraphicFramePr>
        <xdr:cNvPr id="78" name="Chart 77">
          <a:extLst>
            <a:ext uri="{FF2B5EF4-FFF2-40B4-BE49-F238E27FC236}">
              <a16:creationId xmlns:a16="http://schemas.microsoft.com/office/drawing/2014/main" id="{2259EED7-7592-4A21-96B8-7BF1F4EFF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53340</xdr:colOff>
      <xdr:row>13</xdr:row>
      <xdr:rowOff>114300</xdr:rowOff>
    </xdr:from>
    <xdr:to>
      <xdr:col>15</xdr:col>
      <xdr:colOff>151953</xdr:colOff>
      <xdr:row>20</xdr:row>
      <xdr:rowOff>151953</xdr:rowOff>
    </xdr:to>
    <xdr:sp macro="" textlink="">
      <xdr:nvSpPr>
        <xdr:cNvPr id="79" name="Овал 12">
          <a:extLst>
            <a:ext uri="{FF2B5EF4-FFF2-40B4-BE49-F238E27FC236}">
              <a16:creationId xmlns:a16="http://schemas.microsoft.com/office/drawing/2014/main" id="{68EB38C8-97B5-4EEE-8941-104E6803A0FD}"/>
            </a:ext>
          </a:extLst>
        </xdr:cNvPr>
        <xdr:cNvSpPr/>
      </xdr:nvSpPr>
      <xdr:spPr>
        <a:xfrm>
          <a:off x="7978140" y="2491740"/>
          <a:ext cx="1317813" cy="1317813"/>
        </a:xfrm>
        <a:prstGeom prst="ellipse">
          <a:avLst/>
        </a:prstGeom>
        <a:gradFill flip="none" rotWithShape="1">
          <a:gsLst>
            <a:gs pos="53000">
              <a:schemeClr val="bg1">
                <a:lumMod val="85000"/>
              </a:schemeClr>
            </a:gs>
            <a:gs pos="53000">
              <a:srgbClr val="10123A">
                <a:alpha val="47843"/>
              </a:srgbClr>
            </a:gs>
            <a:gs pos="100000">
              <a:srgbClr val="12143D">
                <a:alpha val="0"/>
              </a:srgb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200" b="0" i="0" u="none" strike="noStrike">
            <a:solidFill>
              <a:schemeClr val="bg1"/>
            </a:solidFill>
            <a:latin typeface="Calibri"/>
            <a:cs typeface="Calibri"/>
          </a:endParaRPr>
        </a:p>
      </xdr:txBody>
    </xdr:sp>
    <xdr:clientData/>
  </xdr:twoCellAnchor>
  <xdr:twoCellAnchor>
    <xdr:from>
      <xdr:col>10</xdr:col>
      <xdr:colOff>449580</xdr:colOff>
      <xdr:row>27</xdr:row>
      <xdr:rowOff>99060</xdr:rowOff>
    </xdr:from>
    <xdr:to>
      <xdr:col>17</xdr:col>
      <xdr:colOff>289560</xdr:colOff>
      <xdr:row>36</xdr:row>
      <xdr:rowOff>144780</xdr:rowOff>
    </xdr:to>
    <xdr:graphicFrame macro="">
      <xdr:nvGraphicFramePr>
        <xdr:cNvPr id="80" name="Chart 79">
          <a:extLst>
            <a:ext uri="{FF2B5EF4-FFF2-40B4-BE49-F238E27FC236}">
              <a16:creationId xmlns:a16="http://schemas.microsoft.com/office/drawing/2014/main" id="{9016D573-3239-46FA-A9A1-B0E8B453C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441464</xdr:colOff>
      <xdr:row>8</xdr:row>
      <xdr:rowOff>53340</xdr:rowOff>
    </xdr:from>
    <xdr:to>
      <xdr:col>15</xdr:col>
      <xdr:colOff>259577</xdr:colOff>
      <xdr:row>9</xdr:row>
      <xdr:rowOff>128626</xdr:rowOff>
    </xdr:to>
    <xdr:sp macro="" textlink="Processing!A68">
      <xdr:nvSpPr>
        <xdr:cNvPr id="81" name="TextBox 80">
          <a:extLst>
            <a:ext uri="{FF2B5EF4-FFF2-40B4-BE49-F238E27FC236}">
              <a16:creationId xmlns:a16="http://schemas.microsoft.com/office/drawing/2014/main" id="{6528C341-E0FD-4089-A4EA-7AF953226F0C}"/>
            </a:ext>
          </a:extLst>
        </xdr:cNvPr>
        <xdr:cNvSpPr txBox="1"/>
      </xdr:nvSpPr>
      <xdr:spPr>
        <a:xfrm>
          <a:off x="7756664" y="1516380"/>
          <a:ext cx="16469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9C7628-294E-45FA-BC36-985FE1F02BE2}" type="TxLink">
            <a:rPr lang="en-US" sz="1400" b="0" i="0" u="none" strike="noStrike">
              <a:solidFill>
                <a:srgbClr val="455177"/>
              </a:solidFill>
              <a:latin typeface="Aptos Narrow"/>
              <a:ea typeface="+mn-ea"/>
              <a:cs typeface="+mn-cs"/>
            </a:rPr>
            <a:pPr marL="0" indent="0" algn="ctr"/>
            <a:t>Income Share</a:t>
          </a:fld>
          <a:endParaRPr lang="ru-RU" sz="1400" b="0" i="0" u="none" strike="noStrike">
            <a:solidFill>
              <a:srgbClr val="455177"/>
            </a:solidFill>
            <a:latin typeface="Aptos Narrow"/>
            <a:ea typeface="+mn-ea"/>
            <a:cs typeface="+mn-cs"/>
          </a:endParaRPr>
        </a:p>
      </xdr:txBody>
    </xdr:sp>
    <xdr:clientData/>
  </xdr:twoCellAnchor>
  <xdr:twoCellAnchor>
    <xdr:from>
      <xdr:col>19</xdr:col>
      <xdr:colOff>394407</xdr:colOff>
      <xdr:row>10</xdr:row>
      <xdr:rowOff>38100</xdr:rowOff>
    </xdr:from>
    <xdr:to>
      <xdr:col>20</xdr:col>
      <xdr:colOff>491067</xdr:colOff>
      <xdr:row>11</xdr:row>
      <xdr:rowOff>129540</xdr:rowOff>
    </xdr:to>
    <xdr:grpSp>
      <xdr:nvGrpSpPr>
        <xdr:cNvPr id="2" name="Group 1">
          <a:extLst>
            <a:ext uri="{FF2B5EF4-FFF2-40B4-BE49-F238E27FC236}">
              <a16:creationId xmlns:a16="http://schemas.microsoft.com/office/drawing/2014/main" id="{E6006948-5809-4C3D-B4A0-5AFBB59A8C3A}"/>
            </a:ext>
          </a:extLst>
        </xdr:cNvPr>
        <xdr:cNvGrpSpPr/>
      </xdr:nvGrpSpPr>
      <xdr:grpSpPr>
        <a:xfrm>
          <a:off x="11655074" y="1943100"/>
          <a:ext cx="689326" cy="281940"/>
          <a:chOff x="12047220" y="1861890"/>
          <a:chExt cx="706260" cy="274320"/>
        </a:xfrm>
      </xdr:grpSpPr>
      <xdr:pic>
        <xdr:nvPicPr>
          <xdr:cNvPr id="85" name="Graphic 84" descr="Moon with solid fill">
            <a:hlinkClick xmlns:r="http://schemas.openxmlformats.org/officeDocument/2006/relationships" r:id="rId16"/>
            <a:extLst>
              <a:ext uri="{FF2B5EF4-FFF2-40B4-BE49-F238E27FC236}">
                <a16:creationId xmlns:a16="http://schemas.microsoft.com/office/drawing/2014/main" id="{CF2F7B3F-BFC3-7FEA-5CEC-0B064FEB539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2047220" y="1861890"/>
            <a:ext cx="274320" cy="274320"/>
          </a:xfrm>
          <a:prstGeom prst="rect">
            <a:avLst/>
          </a:prstGeom>
        </xdr:spPr>
      </xdr:pic>
      <xdr:pic>
        <xdr:nvPicPr>
          <xdr:cNvPr id="86" name="Graphic 85" descr="Sun with solid fill">
            <a:extLst>
              <a:ext uri="{FF2B5EF4-FFF2-40B4-BE49-F238E27FC236}">
                <a16:creationId xmlns:a16="http://schemas.microsoft.com/office/drawing/2014/main" id="{1A929514-332B-7970-9591-BD75C4DF5CEF}"/>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2479160" y="1861890"/>
            <a:ext cx="274320" cy="274320"/>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30480</xdr:colOff>
      <xdr:row>1</xdr:row>
      <xdr:rowOff>152400</xdr:rowOff>
    </xdr:to>
    <xdr:sp macro="" textlink="">
      <xdr:nvSpPr>
        <xdr:cNvPr id="2" name="Rectangle 1">
          <a:extLst>
            <a:ext uri="{FF2B5EF4-FFF2-40B4-BE49-F238E27FC236}">
              <a16:creationId xmlns:a16="http://schemas.microsoft.com/office/drawing/2014/main" id="{45465288-62AA-4A00-8C7A-626D5343D664}"/>
            </a:ext>
          </a:extLst>
        </xdr:cNvPr>
        <xdr:cNvSpPr/>
      </xdr:nvSpPr>
      <xdr:spPr>
        <a:xfrm>
          <a:off x="0" y="0"/>
          <a:ext cx="640080" cy="335280"/>
        </a:xfrm>
        <a:prstGeom prst="rect">
          <a:avLst/>
        </a:prstGeom>
        <a:solidFill>
          <a:srgbClr val="1214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392238</xdr:colOff>
      <xdr:row>0</xdr:row>
      <xdr:rowOff>167640</xdr:rowOff>
    </xdr:from>
    <xdr:to>
      <xdr:col>23</xdr:col>
      <xdr:colOff>156018</xdr:colOff>
      <xdr:row>40</xdr:row>
      <xdr:rowOff>167640</xdr:rowOff>
    </xdr:to>
    <xdr:sp macro="" textlink="">
      <xdr:nvSpPr>
        <xdr:cNvPr id="3" name="Rectangle: Rounded Corners 2">
          <a:extLst>
            <a:ext uri="{FF2B5EF4-FFF2-40B4-BE49-F238E27FC236}">
              <a16:creationId xmlns:a16="http://schemas.microsoft.com/office/drawing/2014/main" id="{B6EA6A7B-4FE8-485A-86D0-0D114122D791}"/>
            </a:ext>
          </a:extLst>
        </xdr:cNvPr>
        <xdr:cNvSpPr/>
      </xdr:nvSpPr>
      <xdr:spPr>
        <a:xfrm>
          <a:off x="392238" y="167640"/>
          <a:ext cx="13784580" cy="7315200"/>
        </a:xfrm>
        <a:prstGeom prst="roundRect">
          <a:avLst>
            <a:gd name="adj" fmla="val 6581"/>
          </a:avLst>
        </a:prstGeom>
        <a:gradFill flip="none" rotWithShape="1">
          <a:gsLst>
            <a:gs pos="0">
              <a:srgbClr val="1F2357"/>
            </a:gs>
            <a:gs pos="75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ru-RU"/>
            <a:t> </a:t>
          </a:r>
        </a:p>
      </xdr:txBody>
    </xdr:sp>
    <xdr:clientData/>
  </xdr:twoCellAnchor>
  <xdr:twoCellAnchor>
    <xdr:from>
      <xdr:col>1</xdr:col>
      <xdr:colOff>130384</xdr:colOff>
      <xdr:row>2</xdr:row>
      <xdr:rowOff>100665</xdr:rowOff>
    </xdr:from>
    <xdr:to>
      <xdr:col>22</xdr:col>
      <xdr:colOff>473284</xdr:colOff>
      <xdr:row>39</xdr:row>
      <xdr:rowOff>9225</xdr:rowOff>
    </xdr:to>
    <xdr:sp macro="" textlink="">
      <xdr:nvSpPr>
        <xdr:cNvPr id="4" name="Rectangle: Rounded Corners 3">
          <a:extLst>
            <a:ext uri="{FF2B5EF4-FFF2-40B4-BE49-F238E27FC236}">
              <a16:creationId xmlns:a16="http://schemas.microsoft.com/office/drawing/2014/main" id="{140DE826-87F5-4E0C-A566-8D969154C54F}"/>
            </a:ext>
          </a:extLst>
        </xdr:cNvPr>
        <xdr:cNvSpPr/>
      </xdr:nvSpPr>
      <xdr:spPr>
        <a:xfrm>
          <a:off x="739984" y="466425"/>
          <a:ext cx="13144500" cy="6675120"/>
        </a:xfrm>
        <a:prstGeom prst="roundRect">
          <a:avLst>
            <a:gd name="adj" fmla="val 5042"/>
          </a:avLst>
        </a:prstGeom>
        <a:gradFill flip="none" rotWithShape="1">
          <a:gsLst>
            <a:gs pos="0">
              <a:srgbClr val="20245A"/>
            </a:gs>
            <a:gs pos="75000">
              <a:srgbClr val="10123B"/>
            </a:gs>
          </a:gsLst>
          <a:lin ang="8100000" scaled="1"/>
          <a:tileRect/>
        </a:gradFill>
        <a:ln w="9525">
          <a:gradFill flip="none" rotWithShape="1">
            <a:gsLst>
              <a:gs pos="0">
                <a:srgbClr val="B9C1FF"/>
              </a:gs>
              <a:gs pos="33000">
                <a:srgbClr val="3D4098"/>
              </a:gs>
              <a:gs pos="100000">
                <a:srgbClr val="333787"/>
              </a:gs>
            </a:gsLst>
            <a:lin ang="9000000" scaled="0"/>
            <a:tileRect/>
          </a:gradFill>
        </a:ln>
        <a:effectLst>
          <a:outerShdw blurRad="2540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4</xdr:row>
      <xdr:rowOff>23019</xdr:rowOff>
    </xdr:from>
    <xdr:to>
      <xdr:col>22</xdr:col>
      <xdr:colOff>183490</xdr:colOff>
      <xdr:row>6</xdr:row>
      <xdr:rowOff>91402</xdr:rowOff>
    </xdr:to>
    <xdr:sp macro="" textlink="">
      <xdr:nvSpPr>
        <xdr:cNvPr id="5" name="Rectangle: Rounded Corners 4">
          <a:extLst>
            <a:ext uri="{FF2B5EF4-FFF2-40B4-BE49-F238E27FC236}">
              <a16:creationId xmlns:a16="http://schemas.microsoft.com/office/drawing/2014/main" id="{A0A20110-1A48-4574-A32C-65487F8031BC}"/>
            </a:ext>
          </a:extLst>
        </xdr:cNvPr>
        <xdr:cNvSpPr/>
      </xdr:nvSpPr>
      <xdr:spPr>
        <a:xfrm>
          <a:off x="2537460" y="754539"/>
          <a:ext cx="11057230" cy="434143"/>
        </a:xfrm>
        <a:prstGeom prst="roundRect">
          <a:avLst>
            <a:gd name="adj" fmla="val 42714"/>
          </a:avLst>
        </a:prstGeom>
        <a:gradFill>
          <a:gsLst>
            <a:gs pos="97000">
              <a:srgbClr val="2C3076"/>
            </a:gs>
            <a:gs pos="5000">
              <a:srgbClr val="2C3076"/>
            </a:gs>
            <a:gs pos="0">
              <a:srgbClr val="323687"/>
            </a:gs>
            <a:gs pos="100000">
              <a:srgbClr val="22255C"/>
            </a:gs>
          </a:gsLst>
          <a:lin ang="108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91402</xdr:colOff>
      <xdr:row>7</xdr:row>
      <xdr:rowOff>140946</xdr:rowOff>
    </xdr:from>
    <xdr:to>
      <xdr:col>10</xdr:col>
      <xdr:colOff>45682</xdr:colOff>
      <xdr:row>37</xdr:row>
      <xdr:rowOff>91439</xdr:rowOff>
    </xdr:to>
    <xdr:sp macro="" textlink="">
      <xdr:nvSpPr>
        <xdr:cNvPr id="6" name="Rectangle: Rounded Corners 5">
          <a:extLst>
            <a:ext uri="{FF2B5EF4-FFF2-40B4-BE49-F238E27FC236}">
              <a16:creationId xmlns:a16="http://schemas.microsoft.com/office/drawing/2014/main" id="{BE96AAD0-FA1A-4CBD-970F-D4F766A13CE6}"/>
            </a:ext>
          </a:extLst>
        </xdr:cNvPr>
        <xdr:cNvSpPr/>
      </xdr:nvSpPr>
      <xdr:spPr>
        <a:xfrm>
          <a:off x="2529802" y="1421106"/>
          <a:ext cx="3611880" cy="5436893"/>
        </a:xfrm>
        <a:prstGeom prst="roundRect">
          <a:avLst>
            <a:gd name="adj" fmla="val 6548"/>
          </a:avLst>
        </a:prstGeom>
        <a:gradFill>
          <a:gsLst>
            <a:gs pos="0">
              <a:srgbClr val="2C3076"/>
            </a:gs>
            <a:gs pos="48000">
              <a:srgbClr val="10123A"/>
            </a:gs>
          </a:gsLst>
          <a:lin ang="90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18</xdr:col>
      <xdr:colOff>61570</xdr:colOff>
      <xdr:row>7</xdr:row>
      <xdr:rowOff>140948</xdr:rowOff>
    </xdr:from>
    <xdr:to>
      <xdr:col>22</xdr:col>
      <xdr:colOff>183490</xdr:colOff>
      <xdr:row>20</xdr:row>
      <xdr:rowOff>53732</xdr:rowOff>
    </xdr:to>
    <xdr:sp macro="" textlink="">
      <xdr:nvSpPr>
        <xdr:cNvPr id="7" name="Rectangle: Rounded Corners 6">
          <a:extLst>
            <a:ext uri="{FF2B5EF4-FFF2-40B4-BE49-F238E27FC236}">
              <a16:creationId xmlns:a16="http://schemas.microsoft.com/office/drawing/2014/main" id="{91234BA5-7E64-4A50-B582-E4A0D903BD42}"/>
            </a:ext>
          </a:extLst>
        </xdr:cNvPr>
        <xdr:cNvSpPr/>
      </xdr:nvSpPr>
      <xdr:spPr>
        <a:xfrm>
          <a:off x="11034370" y="1421108"/>
          <a:ext cx="2560320" cy="2290224"/>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428669</xdr:colOff>
      <xdr:row>7</xdr:row>
      <xdr:rowOff>140948</xdr:rowOff>
    </xdr:from>
    <xdr:to>
      <xdr:col>3</xdr:col>
      <xdr:colOff>491130</xdr:colOff>
      <xdr:row>37</xdr:row>
      <xdr:rowOff>95228</xdr:rowOff>
    </xdr:to>
    <xdr:sp macro="" textlink="">
      <xdr:nvSpPr>
        <xdr:cNvPr id="8" name="Rectangle: Rounded Corners 7">
          <a:extLst>
            <a:ext uri="{FF2B5EF4-FFF2-40B4-BE49-F238E27FC236}">
              <a16:creationId xmlns:a16="http://schemas.microsoft.com/office/drawing/2014/main" id="{D353DD7E-DB52-4CF8-838E-710315890A97}"/>
            </a:ext>
          </a:extLst>
        </xdr:cNvPr>
        <xdr:cNvSpPr/>
      </xdr:nvSpPr>
      <xdr:spPr>
        <a:xfrm>
          <a:off x="1038269" y="1421108"/>
          <a:ext cx="1281661" cy="5440680"/>
        </a:xfrm>
        <a:prstGeom prst="roundRect">
          <a:avLst>
            <a:gd name="adj" fmla="val 18817"/>
          </a:avLst>
        </a:prstGeom>
        <a:gradFill>
          <a:gsLst>
            <a:gs pos="0">
              <a:srgbClr val="2E317C"/>
            </a:gs>
            <a:gs pos="23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507067</xdr:colOff>
      <xdr:row>9</xdr:row>
      <xdr:rowOff>83820</xdr:rowOff>
    </xdr:from>
    <xdr:to>
      <xdr:col>3</xdr:col>
      <xdr:colOff>412731</xdr:colOff>
      <xdr:row>12</xdr:row>
      <xdr:rowOff>174803</xdr:rowOff>
    </xdr:to>
    <xdr:grpSp>
      <xdr:nvGrpSpPr>
        <xdr:cNvPr id="72" name="Group 71">
          <a:hlinkClick xmlns:r="http://schemas.openxmlformats.org/officeDocument/2006/relationships" r:id="rId1"/>
          <a:extLst>
            <a:ext uri="{FF2B5EF4-FFF2-40B4-BE49-F238E27FC236}">
              <a16:creationId xmlns:a16="http://schemas.microsoft.com/office/drawing/2014/main" id="{5BA3542F-F0A0-FC22-42F8-01068B069763}"/>
            </a:ext>
          </a:extLst>
        </xdr:cNvPr>
        <xdr:cNvGrpSpPr/>
      </xdr:nvGrpSpPr>
      <xdr:grpSpPr>
        <a:xfrm>
          <a:off x="1120900" y="1798320"/>
          <a:ext cx="1133331" cy="662483"/>
          <a:chOff x="1116667" y="1729740"/>
          <a:chExt cx="1124864" cy="639623"/>
        </a:xfrm>
      </xdr:grpSpPr>
      <xdr:pic>
        <xdr:nvPicPr>
          <xdr:cNvPr id="9" name="Graphic 8" descr="Home with solid fill">
            <a:extLst>
              <a:ext uri="{FF2B5EF4-FFF2-40B4-BE49-F238E27FC236}">
                <a16:creationId xmlns:a16="http://schemas.microsoft.com/office/drawing/2014/main" id="{34EDCFBF-86A5-42E4-B7F4-E29527ACBD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63040" y="1729740"/>
            <a:ext cx="426720" cy="426720"/>
          </a:xfrm>
          <a:prstGeom prst="rect">
            <a:avLst/>
          </a:prstGeom>
        </xdr:spPr>
      </xdr:pic>
      <xdr:sp macro="" textlink="Processing!M7">
        <xdr:nvSpPr>
          <xdr:cNvPr id="10" name="TextBox 9">
            <a:extLst>
              <a:ext uri="{FF2B5EF4-FFF2-40B4-BE49-F238E27FC236}">
                <a16:creationId xmlns:a16="http://schemas.microsoft.com/office/drawing/2014/main" id="{5E09C9F2-0B15-4C1C-912D-E8FE4D77A0E9}"/>
              </a:ext>
            </a:extLst>
          </xdr:cNvPr>
          <xdr:cNvSpPr txBox="1"/>
        </xdr:nvSpPr>
        <xdr:spPr>
          <a:xfrm>
            <a:off x="1116667" y="2111197"/>
            <a:ext cx="112486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D42D12-6D1C-4BD6-BF7A-FB3615575702}" type="TxLink">
              <a:rPr lang="en-US" sz="1400" b="0" i="0" u="none" strike="noStrike">
                <a:solidFill>
                  <a:srgbClr val="6372A4"/>
                </a:solidFill>
                <a:latin typeface="Aptos Narrow"/>
                <a:ea typeface="+mn-ea"/>
                <a:cs typeface="+mn-cs"/>
              </a:rPr>
              <a:pPr marL="0" indent="0" algn="ctr"/>
              <a:t>Dashboard</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17</xdr:row>
      <xdr:rowOff>177501</xdr:rowOff>
    </xdr:from>
    <xdr:to>
      <xdr:col>3</xdr:col>
      <xdr:colOff>361601</xdr:colOff>
      <xdr:row>20</xdr:row>
      <xdr:rowOff>121463</xdr:rowOff>
    </xdr:to>
    <xdr:grpSp>
      <xdr:nvGrpSpPr>
        <xdr:cNvPr id="74" name="Group 73">
          <a:hlinkClick xmlns:r="http://schemas.openxmlformats.org/officeDocument/2006/relationships" r:id="rId4"/>
          <a:extLst>
            <a:ext uri="{FF2B5EF4-FFF2-40B4-BE49-F238E27FC236}">
              <a16:creationId xmlns:a16="http://schemas.microsoft.com/office/drawing/2014/main" id="{658A815F-1880-D24F-E205-E5C1718A1914}"/>
            </a:ext>
          </a:extLst>
        </xdr:cNvPr>
        <xdr:cNvGrpSpPr/>
      </xdr:nvGrpSpPr>
      <xdr:grpSpPr>
        <a:xfrm>
          <a:off x="1172030" y="3416001"/>
          <a:ext cx="1031071" cy="515462"/>
          <a:chOff x="1167797" y="3286461"/>
          <a:chExt cx="1022604" cy="492602"/>
        </a:xfrm>
      </xdr:grpSpPr>
      <xdr:sp macro="" textlink="">
        <xdr:nvSpPr>
          <xdr:cNvPr id="11" name="Freeform: Shape 10">
            <a:extLst>
              <a:ext uri="{FF2B5EF4-FFF2-40B4-BE49-F238E27FC236}">
                <a16:creationId xmlns:a16="http://schemas.microsoft.com/office/drawing/2014/main" id="{49AD18DA-7921-4089-94E8-43522F7D1254}"/>
              </a:ext>
            </a:extLst>
          </xdr:cNvPr>
          <xdr:cNvSpPr/>
        </xdr:nvSpPr>
        <xdr:spPr>
          <a:xfrm>
            <a:off x="1524000" y="3286461"/>
            <a:ext cx="274320" cy="274320"/>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rgbClr val="6372A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Processing!M9">
        <xdr:nvSpPr>
          <xdr:cNvPr id="12" name="TextBox 11">
            <a:extLst>
              <a:ext uri="{FF2B5EF4-FFF2-40B4-BE49-F238E27FC236}">
                <a16:creationId xmlns:a16="http://schemas.microsoft.com/office/drawing/2014/main" id="{B33B5D17-D062-4A51-A521-5347C838589F}"/>
              </a:ext>
            </a:extLst>
          </xdr:cNvPr>
          <xdr:cNvSpPr txBox="1"/>
        </xdr:nvSpPr>
        <xdr:spPr>
          <a:xfrm>
            <a:off x="1167797" y="352089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72A9F3-49CD-432A-96EE-979AD2E16817}" type="TxLink">
              <a:rPr lang="en-US" sz="1400" b="0" i="0" u="none" strike="noStrike">
                <a:solidFill>
                  <a:srgbClr val="6372A4"/>
                </a:solidFill>
                <a:latin typeface="Aptos Narrow"/>
                <a:ea typeface="+mn-ea"/>
                <a:cs typeface="+mn-cs"/>
              </a:rPr>
              <a:pPr marL="0" indent="0" algn="ctr"/>
              <a:t>Income</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13</xdr:row>
      <xdr:rowOff>160020</xdr:rowOff>
    </xdr:from>
    <xdr:to>
      <xdr:col>3</xdr:col>
      <xdr:colOff>361601</xdr:colOff>
      <xdr:row>16</xdr:row>
      <xdr:rowOff>159563</xdr:rowOff>
    </xdr:to>
    <xdr:grpSp>
      <xdr:nvGrpSpPr>
        <xdr:cNvPr id="73" name="Group 72">
          <a:hlinkClick xmlns:r="http://schemas.openxmlformats.org/officeDocument/2006/relationships" r:id="rId5"/>
          <a:extLst>
            <a:ext uri="{FF2B5EF4-FFF2-40B4-BE49-F238E27FC236}">
              <a16:creationId xmlns:a16="http://schemas.microsoft.com/office/drawing/2014/main" id="{7B774276-EB34-9F8A-A02C-BD816CBF50CC}"/>
            </a:ext>
          </a:extLst>
        </xdr:cNvPr>
        <xdr:cNvGrpSpPr/>
      </xdr:nvGrpSpPr>
      <xdr:grpSpPr>
        <a:xfrm>
          <a:off x="1172030" y="2636520"/>
          <a:ext cx="1031071" cy="571043"/>
          <a:chOff x="1167797" y="2537460"/>
          <a:chExt cx="1022604" cy="548183"/>
        </a:xfrm>
      </xdr:grpSpPr>
      <xdr:sp macro="" textlink="">
        <xdr:nvSpPr>
          <xdr:cNvPr id="13" name="Freeform: Shape 12">
            <a:extLst>
              <a:ext uri="{FF2B5EF4-FFF2-40B4-BE49-F238E27FC236}">
                <a16:creationId xmlns:a16="http://schemas.microsoft.com/office/drawing/2014/main" id="{0DD7578C-85B9-4B4F-B660-2E5B06ADC74D}"/>
              </a:ext>
            </a:extLst>
          </xdr:cNvPr>
          <xdr:cNvSpPr/>
        </xdr:nvSpPr>
        <xdr:spPr>
          <a:xfrm>
            <a:off x="1524000" y="2537460"/>
            <a:ext cx="274320" cy="32004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rgbClr val="6372A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Processing!M8">
        <xdr:nvSpPr>
          <xdr:cNvPr id="14" name="TextBox 13">
            <a:extLst>
              <a:ext uri="{FF2B5EF4-FFF2-40B4-BE49-F238E27FC236}">
                <a16:creationId xmlns:a16="http://schemas.microsoft.com/office/drawing/2014/main" id="{9FE12D50-F79F-449A-84FE-47CE08191E4F}"/>
              </a:ext>
            </a:extLst>
          </xdr:cNvPr>
          <xdr:cNvSpPr txBox="1"/>
        </xdr:nvSpPr>
        <xdr:spPr>
          <a:xfrm>
            <a:off x="1167797" y="28274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7601D8-A4D6-4CAB-9AF7-1E2B532ACEA4}" type="TxLink">
              <a:rPr lang="en-US" sz="1400" b="0" i="0" u="none" strike="noStrike">
                <a:solidFill>
                  <a:srgbClr val="6372A4"/>
                </a:solidFill>
                <a:latin typeface="Aptos Narrow"/>
                <a:ea typeface="+mn-ea"/>
                <a:cs typeface="+mn-cs"/>
              </a:rPr>
              <a:pPr marL="0" indent="0" algn="ctr"/>
              <a:t>Budgeting</a:t>
            </a:fld>
            <a:endParaRPr lang="ru-RU" sz="1400" b="0" i="0" u="none" strike="noStrike">
              <a:solidFill>
                <a:srgbClr val="6372A4"/>
              </a:solidFill>
              <a:latin typeface="Aptos Narrow"/>
              <a:ea typeface="+mn-ea"/>
              <a:cs typeface="+mn-cs"/>
            </a:endParaRPr>
          </a:p>
        </xdr:txBody>
      </xdr:sp>
    </xdr:grpSp>
    <xdr:clientData/>
  </xdr:twoCellAnchor>
  <xdr:twoCellAnchor>
    <xdr:from>
      <xdr:col>2</xdr:col>
      <xdr:colOff>304800</xdr:colOff>
      <xdr:row>21</xdr:row>
      <xdr:rowOff>141642</xdr:rowOff>
    </xdr:from>
    <xdr:to>
      <xdr:col>2</xdr:col>
      <xdr:colOff>579120</xdr:colOff>
      <xdr:row>23</xdr:row>
      <xdr:rowOff>50202</xdr:rowOff>
    </xdr:to>
    <xdr:sp macro="" textlink="">
      <xdr:nvSpPr>
        <xdr:cNvPr id="15" name="Freeform: Shape 14">
          <a:extLst>
            <a:ext uri="{FF2B5EF4-FFF2-40B4-BE49-F238E27FC236}">
              <a16:creationId xmlns:a16="http://schemas.microsoft.com/office/drawing/2014/main" id="{A3813E72-7862-4D55-B856-B4327C397A77}"/>
            </a:ext>
          </a:extLst>
        </xdr:cNvPr>
        <xdr:cNvSpPr/>
      </xdr:nvSpPr>
      <xdr:spPr>
        <a:xfrm>
          <a:off x="1524000" y="3982122"/>
          <a:ext cx="274320" cy="274320"/>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rgbClr val="CEC5FF"/>
        </a:solidFill>
        <a:ln w="4366" cap="flat">
          <a:noFill/>
          <a:prstDash val="solid"/>
          <a:miter/>
        </a:ln>
        <a:effectLst>
          <a:glow rad="101600">
            <a:srgbClr val="0575F1">
              <a:alpha val="40000"/>
            </a:srgbClr>
          </a:glow>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endParaRPr lang="ru-RU" sz="1800" kern="1200">
            <a:solidFill>
              <a:schemeClr val="tx1"/>
            </a:solidFill>
            <a:latin typeface="+mn-lt"/>
            <a:ea typeface="+mn-ea"/>
            <a:cs typeface="+mn-cs"/>
          </a:endParaRPr>
        </a:p>
      </xdr:txBody>
    </xdr:sp>
    <xdr:clientData/>
  </xdr:twoCellAnchor>
  <xdr:twoCellAnchor>
    <xdr:from>
      <xdr:col>1</xdr:col>
      <xdr:colOff>558197</xdr:colOff>
      <xdr:row>23</xdr:row>
      <xdr:rowOff>23317</xdr:rowOff>
    </xdr:from>
    <xdr:to>
      <xdr:col>3</xdr:col>
      <xdr:colOff>361601</xdr:colOff>
      <xdr:row>24</xdr:row>
      <xdr:rowOff>98603</xdr:rowOff>
    </xdr:to>
    <xdr:sp macro="" textlink="Processing!M10">
      <xdr:nvSpPr>
        <xdr:cNvPr id="16" name="TextBox 15">
          <a:extLst>
            <a:ext uri="{FF2B5EF4-FFF2-40B4-BE49-F238E27FC236}">
              <a16:creationId xmlns:a16="http://schemas.microsoft.com/office/drawing/2014/main" id="{434A3DAB-62F4-4D6C-A7BC-18AF6C43215D}"/>
            </a:ext>
          </a:extLst>
        </xdr:cNvPr>
        <xdr:cNvSpPr txBox="1"/>
      </xdr:nvSpPr>
      <xdr:spPr>
        <a:xfrm>
          <a:off x="1167797" y="422955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C005A9-DD56-48B7-9D7B-39DD0EC70406}" type="TxLink">
            <a:rPr lang="en-US" sz="1400" b="0" i="0" u="none" strike="noStrike">
              <a:solidFill>
                <a:schemeClr val="bg1"/>
              </a:solidFill>
              <a:latin typeface="Aptos Narrow"/>
              <a:ea typeface="+mn-ea"/>
              <a:cs typeface="+mn-cs"/>
            </a:rPr>
            <a:pPr marL="0" indent="0" algn="ctr"/>
            <a:t>Expenses</a:t>
          </a:fld>
          <a:endParaRPr lang="ru-RU" sz="1400" b="0" i="0" u="none" strike="noStrike">
            <a:solidFill>
              <a:schemeClr val="bg1"/>
            </a:solidFill>
            <a:latin typeface="Aptos Narrow"/>
            <a:ea typeface="+mn-ea"/>
            <a:cs typeface="+mn-cs"/>
          </a:endParaRPr>
        </a:p>
      </xdr:txBody>
    </xdr:sp>
    <xdr:clientData/>
  </xdr:twoCellAnchor>
  <xdr:twoCellAnchor>
    <xdr:from>
      <xdr:col>1</xdr:col>
      <xdr:colOff>558197</xdr:colOff>
      <xdr:row>25</xdr:row>
      <xdr:rowOff>98163</xdr:rowOff>
    </xdr:from>
    <xdr:to>
      <xdr:col>3</xdr:col>
      <xdr:colOff>361601</xdr:colOff>
      <xdr:row>28</xdr:row>
      <xdr:rowOff>75743</xdr:rowOff>
    </xdr:to>
    <xdr:grpSp>
      <xdr:nvGrpSpPr>
        <xdr:cNvPr id="77" name="Group 76">
          <a:hlinkClick xmlns:r="http://schemas.openxmlformats.org/officeDocument/2006/relationships" r:id="rId6"/>
          <a:extLst>
            <a:ext uri="{FF2B5EF4-FFF2-40B4-BE49-F238E27FC236}">
              <a16:creationId xmlns:a16="http://schemas.microsoft.com/office/drawing/2014/main" id="{664951AF-BDA9-50BC-364F-F346602EB396}"/>
            </a:ext>
          </a:extLst>
        </xdr:cNvPr>
        <xdr:cNvGrpSpPr/>
      </xdr:nvGrpSpPr>
      <xdr:grpSpPr>
        <a:xfrm>
          <a:off x="1172030" y="4860663"/>
          <a:ext cx="1031071" cy="549080"/>
          <a:chOff x="1167797" y="4670163"/>
          <a:chExt cx="1022604" cy="526220"/>
        </a:xfrm>
      </xdr:grpSpPr>
      <xdr:sp macro="" textlink="Processing!M11">
        <xdr:nvSpPr>
          <xdr:cNvPr id="17" name="TextBox 16">
            <a:extLst>
              <a:ext uri="{FF2B5EF4-FFF2-40B4-BE49-F238E27FC236}">
                <a16:creationId xmlns:a16="http://schemas.microsoft.com/office/drawing/2014/main" id="{CE0135D3-ABCC-4D35-B8DD-1835193BB21C}"/>
              </a:ext>
            </a:extLst>
          </xdr:cNvPr>
          <xdr:cNvSpPr txBox="1"/>
        </xdr:nvSpPr>
        <xdr:spPr>
          <a:xfrm>
            <a:off x="1167797" y="49382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4B6E8B-4936-4324-8867-F60A3105E338}" type="TxLink">
              <a:rPr lang="en-US" sz="1400" b="0" i="0" u="none" strike="noStrike">
                <a:solidFill>
                  <a:srgbClr val="6372A4"/>
                </a:solidFill>
                <a:latin typeface="Aptos Narrow"/>
                <a:ea typeface="+mn-ea"/>
                <a:cs typeface="+mn-cs"/>
              </a:rPr>
              <a:pPr marL="0" indent="0" algn="ctr"/>
              <a:t>Investments</a:t>
            </a:fld>
            <a:endParaRPr lang="ru-RU" sz="1400" b="0" i="0" u="none" strike="noStrike">
              <a:solidFill>
                <a:srgbClr val="6372A4"/>
              </a:solidFill>
              <a:latin typeface="Aptos Narrow"/>
              <a:ea typeface="+mn-ea"/>
              <a:cs typeface="+mn-cs"/>
            </a:endParaRPr>
          </a:p>
        </xdr:txBody>
      </xdr:sp>
      <xdr:sp macro="" textlink="">
        <xdr:nvSpPr>
          <xdr:cNvPr id="20" name="Freeform: Shape 19">
            <a:extLst>
              <a:ext uri="{FF2B5EF4-FFF2-40B4-BE49-F238E27FC236}">
                <a16:creationId xmlns:a16="http://schemas.microsoft.com/office/drawing/2014/main" id="{0AC8DE0B-37ED-4AFE-8F10-51AC707C7941}"/>
              </a:ext>
            </a:extLst>
          </xdr:cNvPr>
          <xdr:cNvSpPr/>
        </xdr:nvSpPr>
        <xdr:spPr>
          <a:xfrm>
            <a:off x="1524000" y="4670163"/>
            <a:ext cx="274320" cy="27432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rgbClr val="6372A4"/>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1</xdr:col>
      <xdr:colOff>558197</xdr:colOff>
      <xdr:row>29</xdr:row>
      <xdr:rowOff>31824</xdr:rowOff>
    </xdr:from>
    <xdr:to>
      <xdr:col>3</xdr:col>
      <xdr:colOff>361601</xdr:colOff>
      <xdr:row>32</xdr:row>
      <xdr:rowOff>52883</xdr:rowOff>
    </xdr:to>
    <xdr:grpSp>
      <xdr:nvGrpSpPr>
        <xdr:cNvPr id="78" name="Group 77">
          <a:hlinkClick xmlns:r="http://schemas.openxmlformats.org/officeDocument/2006/relationships" r:id="rId7"/>
          <a:extLst>
            <a:ext uri="{FF2B5EF4-FFF2-40B4-BE49-F238E27FC236}">
              <a16:creationId xmlns:a16="http://schemas.microsoft.com/office/drawing/2014/main" id="{83734F45-6E86-1885-8CA2-81CA458076DC}"/>
            </a:ext>
          </a:extLst>
        </xdr:cNvPr>
        <xdr:cNvGrpSpPr/>
      </xdr:nvGrpSpPr>
      <xdr:grpSpPr>
        <a:xfrm>
          <a:off x="1172030" y="5556324"/>
          <a:ext cx="1031071" cy="592559"/>
          <a:chOff x="1167797" y="5335344"/>
          <a:chExt cx="1022604" cy="569699"/>
        </a:xfrm>
      </xdr:grpSpPr>
      <xdr:sp macro="" textlink="Processing!M12">
        <xdr:nvSpPr>
          <xdr:cNvPr id="18" name="TextBox 17">
            <a:extLst>
              <a:ext uri="{FF2B5EF4-FFF2-40B4-BE49-F238E27FC236}">
                <a16:creationId xmlns:a16="http://schemas.microsoft.com/office/drawing/2014/main" id="{8CDF6E6E-A2A1-4388-8FE1-A02844F56C26}"/>
              </a:ext>
            </a:extLst>
          </xdr:cNvPr>
          <xdr:cNvSpPr txBox="1"/>
        </xdr:nvSpPr>
        <xdr:spPr>
          <a:xfrm>
            <a:off x="1167797" y="56468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45609D-9632-4578-945A-4707F565A20E}" type="TxLink">
              <a:rPr lang="en-US" sz="1400" b="0" i="0" u="none" strike="noStrike">
                <a:solidFill>
                  <a:srgbClr val="6372A4"/>
                </a:solidFill>
                <a:latin typeface="Aptos Narrow"/>
                <a:ea typeface="+mn-ea"/>
                <a:cs typeface="+mn-cs"/>
              </a:rPr>
              <a:pPr marL="0" indent="0" algn="ctr"/>
              <a:t>Debts</a:t>
            </a:fld>
            <a:endParaRPr lang="ru-RU" sz="1400" b="0" i="0" u="none" strike="noStrike">
              <a:solidFill>
                <a:srgbClr val="6372A4"/>
              </a:solidFill>
              <a:latin typeface="Aptos Narrow"/>
              <a:ea typeface="+mn-ea"/>
              <a:cs typeface="+mn-cs"/>
            </a:endParaRPr>
          </a:p>
        </xdr:txBody>
      </xdr:sp>
      <xdr:sp macro="" textlink="">
        <xdr:nvSpPr>
          <xdr:cNvPr id="21" name="Freeform: Shape 20">
            <a:extLst>
              <a:ext uri="{FF2B5EF4-FFF2-40B4-BE49-F238E27FC236}">
                <a16:creationId xmlns:a16="http://schemas.microsoft.com/office/drawing/2014/main" id="{A756F038-D248-4CD0-B8EB-44B975F90B3B}"/>
              </a:ext>
            </a:extLst>
          </xdr:cNvPr>
          <xdr:cNvSpPr/>
        </xdr:nvSpPr>
        <xdr:spPr>
          <a:xfrm>
            <a:off x="1533144" y="5335344"/>
            <a:ext cx="256032" cy="320040"/>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rgbClr val="6372A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xdr:col>
      <xdr:colOff>558197</xdr:colOff>
      <xdr:row>33</xdr:row>
      <xdr:rowOff>41685</xdr:rowOff>
    </xdr:from>
    <xdr:to>
      <xdr:col>3</xdr:col>
      <xdr:colOff>361601</xdr:colOff>
      <xdr:row>36</xdr:row>
      <xdr:rowOff>30023</xdr:rowOff>
    </xdr:to>
    <xdr:grpSp>
      <xdr:nvGrpSpPr>
        <xdr:cNvPr id="81" name="Group 80">
          <a:hlinkClick xmlns:r="http://schemas.openxmlformats.org/officeDocument/2006/relationships" r:id="rId8"/>
          <a:extLst>
            <a:ext uri="{FF2B5EF4-FFF2-40B4-BE49-F238E27FC236}">
              <a16:creationId xmlns:a16="http://schemas.microsoft.com/office/drawing/2014/main" id="{7D73350D-B9CA-B22D-7653-4B4922561FC6}"/>
            </a:ext>
          </a:extLst>
        </xdr:cNvPr>
        <xdr:cNvGrpSpPr/>
      </xdr:nvGrpSpPr>
      <xdr:grpSpPr>
        <a:xfrm>
          <a:off x="1172030" y="6328185"/>
          <a:ext cx="1031071" cy="559838"/>
          <a:chOff x="1167797" y="6076725"/>
          <a:chExt cx="1022604" cy="536978"/>
        </a:xfrm>
      </xdr:grpSpPr>
      <xdr:sp macro="" textlink="Processing!M13">
        <xdr:nvSpPr>
          <xdr:cNvPr id="19" name="TextBox 18">
            <a:extLst>
              <a:ext uri="{FF2B5EF4-FFF2-40B4-BE49-F238E27FC236}">
                <a16:creationId xmlns:a16="http://schemas.microsoft.com/office/drawing/2014/main" id="{843516F2-ADAD-47D9-9CF1-696EFFD3B0C1}"/>
              </a:ext>
            </a:extLst>
          </xdr:cNvPr>
          <xdr:cNvSpPr txBox="1"/>
        </xdr:nvSpPr>
        <xdr:spPr>
          <a:xfrm>
            <a:off x="1167797" y="635553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7EF1B9-3046-4C81-BCC7-0033ADB99090}" type="TxLink">
              <a:rPr lang="en-US" sz="1400" b="0" i="0" u="none" strike="noStrike">
                <a:solidFill>
                  <a:srgbClr val="6372A4"/>
                </a:solidFill>
                <a:latin typeface="Aptos Narrow"/>
                <a:ea typeface="+mn-ea"/>
                <a:cs typeface="+mn-cs"/>
              </a:rPr>
              <a:pPr marL="0" indent="0" algn="ctr"/>
              <a:t>Fin Goals</a:t>
            </a:fld>
            <a:endParaRPr lang="ru-RU" sz="1400" b="0" i="0" u="none" strike="noStrike">
              <a:solidFill>
                <a:srgbClr val="6372A4"/>
              </a:solidFill>
              <a:latin typeface="Aptos Narrow"/>
              <a:ea typeface="+mn-ea"/>
              <a:cs typeface="+mn-cs"/>
            </a:endParaRPr>
          </a:p>
        </xdr:txBody>
      </xdr:sp>
      <xdr:sp macro="" textlink="">
        <xdr:nvSpPr>
          <xdr:cNvPr id="22" name="Freeform: Shape 21">
            <a:extLst>
              <a:ext uri="{FF2B5EF4-FFF2-40B4-BE49-F238E27FC236}">
                <a16:creationId xmlns:a16="http://schemas.microsoft.com/office/drawing/2014/main" id="{8F499988-803A-41FE-B42A-E6F11DA62471}"/>
              </a:ext>
            </a:extLst>
          </xdr:cNvPr>
          <xdr:cNvSpPr/>
        </xdr:nvSpPr>
        <xdr:spPr>
          <a:xfrm>
            <a:off x="1524000" y="6076725"/>
            <a:ext cx="274320" cy="274320"/>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rgbClr val="6372A4"/>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18</xdr:col>
      <xdr:colOff>397017</xdr:colOff>
      <xdr:row>9</xdr:row>
      <xdr:rowOff>96011</xdr:rowOff>
    </xdr:from>
    <xdr:to>
      <xdr:col>21</xdr:col>
      <xdr:colOff>488457</xdr:colOff>
      <xdr:row>15</xdr:row>
      <xdr:rowOff>155447</xdr:rowOff>
    </xdr:to>
    <xdr:grpSp>
      <xdr:nvGrpSpPr>
        <xdr:cNvPr id="23" name="Group 22">
          <a:extLst>
            <a:ext uri="{FF2B5EF4-FFF2-40B4-BE49-F238E27FC236}">
              <a16:creationId xmlns:a16="http://schemas.microsoft.com/office/drawing/2014/main" id="{AE446B6A-25CB-44CA-812B-B003EA63ED4A}"/>
            </a:ext>
          </a:extLst>
        </xdr:cNvPr>
        <xdr:cNvGrpSpPr/>
      </xdr:nvGrpSpPr>
      <xdr:grpSpPr>
        <a:xfrm>
          <a:off x="11446017" y="1810511"/>
          <a:ext cx="1932940" cy="1202436"/>
          <a:chOff x="11312910" y="1741931"/>
          <a:chExt cx="1920240" cy="1156716"/>
        </a:xfrm>
      </xdr:grpSpPr>
      <xdr:sp macro="" textlink="">
        <xdr:nvSpPr>
          <xdr:cNvPr id="24" name="Rectangle: Rounded Corners 23">
            <a:extLst>
              <a:ext uri="{FF2B5EF4-FFF2-40B4-BE49-F238E27FC236}">
                <a16:creationId xmlns:a16="http://schemas.microsoft.com/office/drawing/2014/main" id="{A11CC8DA-35FD-CEA3-6573-D947E1C7EF1E}"/>
              </a:ext>
            </a:extLst>
          </xdr:cNvPr>
          <xdr:cNvSpPr/>
        </xdr:nvSpPr>
        <xdr:spPr>
          <a:xfrm>
            <a:off x="11312910" y="1741931"/>
            <a:ext cx="1920240" cy="1156716"/>
          </a:xfrm>
          <a:prstGeom prst="roundRect">
            <a:avLst>
              <a:gd name="adj" fmla="val 9324"/>
            </a:avLst>
          </a:prstGeom>
          <a:gradFill>
            <a:gsLst>
              <a:gs pos="66000">
                <a:srgbClr val="060839"/>
              </a:gs>
              <a:gs pos="10000">
                <a:srgbClr val="22248D"/>
              </a:gs>
            </a:gsLst>
            <a:lin ang="8100000" scaled="1"/>
          </a:gradFill>
          <a:ln w="12700">
            <a:gradFill flip="none" rotWithShape="1">
              <a:gsLst>
                <a:gs pos="25000">
                  <a:srgbClr val="7079FF"/>
                </a:gs>
                <a:gs pos="100000">
                  <a:srgbClr val="1C1D86"/>
                </a:gs>
              </a:gsLst>
              <a:lin ang="8100000" scaled="1"/>
              <a:tileRect/>
            </a:gradFill>
          </a:ln>
          <a:effectLst>
            <a:outerShdw blurRad="508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25" name="Group 24">
            <a:extLst>
              <a:ext uri="{FF2B5EF4-FFF2-40B4-BE49-F238E27FC236}">
                <a16:creationId xmlns:a16="http://schemas.microsoft.com/office/drawing/2014/main" id="{88BC2052-7120-FA32-2639-6EE968BEF8F8}"/>
              </a:ext>
            </a:extLst>
          </xdr:cNvPr>
          <xdr:cNvGrpSpPr/>
        </xdr:nvGrpSpPr>
        <xdr:grpSpPr>
          <a:xfrm>
            <a:off x="11551920" y="2210873"/>
            <a:ext cx="311804" cy="218833"/>
            <a:chOff x="2716066" y="2011251"/>
            <a:chExt cx="710550" cy="501799"/>
          </a:xfrm>
          <a:solidFill>
            <a:srgbClr val="FBF1BD"/>
          </a:solidFill>
        </xdr:grpSpPr>
        <xdr:sp macro="" textlink="">
          <xdr:nvSpPr>
            <xdr:cNvPr id="27" name="Freeform: Shape 26">
              <a:extLst>
                <a:ext uri="{FF2B5EF4-FFF2-40B4-BE49-F238E27FC236}">
                  <a16:creationId xmlns:a16="http://schemas.microsoft.com/office/drawing/2014/main" id="{00CDDF45-2EA3-3B15-01F0-9AF27EDA5E3B}"/>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8" name="Freeform: Shape 27">
              <a:extLst>
                <a:ext uri="{FF2B5EF4-FFF2-40B4-BE49-F238E27FC236}">
                  <a16:creationId xmlns:a16="http://schemas.microsoft.com/office/drawing/2014/main" id="{0FCFEC95-8329-EFED-3EF6-D88159DA13B0}"/>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9" name="Freeform: Shape 28">
              <a:extLst>
                <a:ext uri="{FF2B5EF4-FFF2-40B4-BE49-F238E27FC236}">
                  <a16:creationId xmlns:a16="http://schemas.microsoft.com/office/drawing/2014/main" id="{30A2CC69-53ED-D8C3-F184-DF79C3888A9B}"/>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0" name="Freeform: Shape 29">
              <a:extLst>
                <a:ext uri="{FF2B5EF4-FFF2-40B4-BE49-F238E27FC236}">
                  <a16:creationId xmlns:a16="http://schemas.microsoft.com/office/drawing/2014/main" id="{AE43F023-964A-D570-ACAB-50B6AD0DDE7B}"/>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1" name="Freeform: Shape 30">
              <a:extLst>
                <a:ext uri="{FF2B5EF4-FFF2-40B4-BE49-F238E27FC236}">
                  <a16:creationId xmlns:a16="http://schemas.microsoft.com/office/drawing/2014/main" id="{6410BB1B-CCCA-26E8-7A46-1F914F938BA7}"/>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2" name="Freeform: Shape 31">
              <a:extLst>
                <a:ext uri="{FF2B5EF4-FFF2-40B4-BE49-F238E27FC236}">
                  <a16:creationId xmlns:a16="http://schemas.microsoft.com/office/drawing/2014/main" id="{ADCC6E87-8DDF-F48E-A909-3DB58156DE7E}"/>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3" name="Rectangle: Rounded Corners 32">
              <a:extLst>
                <a:ext uri="{FF2B5EF4-FFF2-40B4-BE49-F238E27FC236}">
                  <a16:creationId xmlns:a16="http://schemas.microsoft.com/office/drawing/2014/main" id="{AB18E6AC-E2F9-12AC-12E9-8A47EAC01843}"/>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pic>
        <xdr:nvPicPr>
          <xdr:cNvPr id="26" name="Graphic 25" descr="Wi-Fi with solid fill">
            <a:extLst>
              <a:ext uri="{FF2B5EF4-FFF2-40B4-BE49-F238E27FC236}">
                <a16:creationId xmlns:a16="http://schemas.microsoft.com/office/drawing/2014/main" id="{A8D533F3-0C7F-2FF7-665F-5CBD11B5373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rot="5400000">
            <a:off x="12873160" y="1867232"/>
            <a:ext cx="271669" cy="274320"/>
          </a:xfrm>
          <a:prstGeom prst="rect">
            <a:avLst/>
          </a:prstGeom>
        </xdr:spPr>
      </xdr:pic>
    </xdr:grpSp>
    <xdr:clientData/>
  </xdr:twoCellAnchor>
  <xdr:twoCellAnchor>
    <xdr:from>
      <xdr:col>14</xdr:col>
      <xdr:colOff>604780</xdr:colOff>
      <xdr:row>13</xdr:row>
      <xdr:rowOff>7620</xdr:rowOff>
    </xdr:from>
    <xdr:to>
      <xdr:col>16</xdr:col>
      <xdr:colOff>363532</xdr:colOff>
      <xdr:row>14</xdr:row>
      <xdr:rowOff>82906</xdr:rowOff>
    </xdr:to>
    <xdr:sp macro="" textlink="$C$60">
      <xdr:nvSpPr>
        <xdr:cNvPr id="34" name="TextBox 33">
          <a:extLst>
            <a:ext uri="{FF2B5EF4-FFF2-40B4-BE49-F238E27FC236}">
              <a16:creationId xmlns:a16="http://schemas.microsoft.com/office/drawing/2014/main" id="{EEF4DA71-136D-49CE-B107-A23B65230829}"/>
            </a:ext>
          </a:extLst>
        </xdr:cNvPr>
        <xdr:cNvSpPr txBox="1"/>
      </xdr:nvSpPr>
      <xdr:spPr>
        <a:xfrm>
          <a:off x="9139180" y="23850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33B9D-F834-4294-BE87-29F6752F0B43}" type="TxLink">
            <a:rPr lang="en-US" sz="1200" b="0" i="0" u="none" strike="noStrike">
              <a:solidFill>
                <a:schemeClr val="tx2">
                  <a:lumMod val="25000"/>
                  <a:lumOff val="75000"/>
                </a:schemeClr>
              </a:solidFill>
              <a:latin typeface="Aptos Narrow"/>
            </a:rPr>
            <a:pPr algn="ctr"/>
            <a:t> </a:t>
          </a:fld>
          <a:endParaRPr lang="ru-RU" sz="1600" b="0">
            <a:solidFill>
              <a:schemeClr val="tx2">
                <a:lumMod val="25000"/>
                <a:lumOff val="75000"/>
              </a:schemeClr>
            </a:solidFill>
          </a:endParaRPr>
        </a:p>
      </xdr:txBody>
    </xdr:sp>
    <xdr:clientData/>
  </xdr:twoCellAnchor>
  <xdr:twoCellAnchor>
    <xdr:from>
      <xdr:col>14</xdr:col>
      <xdr:colOff>604780</xdr:colOff>
      <xdr:row>14</xdr:row>
      <xdr:rowOff>63292</xdr:rowOff>
    </xdr:from>
    <xdr:to>
      <xdr:col>16</xdr:col>
      <xdr:colOff>363532</xdr:colOff>
      <xdr:row>15</xdr:row>
      <xdr:rowOff>164395</xdr:rowOff>
    </xdr:to>
    <xdr:sp macro="" textlink="$D$55">
      <xdr:nvSpPr>
        <xdr:cNvPr id="35" name="TextBox 34">
          <a:extLst>
            <a:ext uri="{FF2B5EF4-FFF2-40B4-BE49-F238E27FC236}">
              <a16:creationId xmlns:a16="http://schemas.microsoft.com/office/drawing/2014/main" id="{FB5746B7-2C14-4747-ABDD-9E1612E303E8}"/>
            </a:ext>
          </a:extLst>
        </xdr:cNvPr>
        <xdr:cNvSpPr txBox="1"/>
      </xdr:nvSpPr>
      <xdr:spPr>
        <a:xfrm>
          <a:off x="9139180" y="2623612"/>
          <a:ext cx="977952"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2A362-1984-4E0F-B2F1-1722CB1B7A1B}" type="TxLink">
            <a:rPr lang="en-US" sz="2400" b="0" i="0" u="none" strike="noStrike">
              <a:solidFill>
                <a:schemeClr val="bg1"/>
              </a:solidFill>
              <a:latin typeface="Aptos Narrow"/>
            </a:rPr>
            <a:pPr algn="ctr"/>
            <a:t> </a:t>
          </a:fld>
          <a:endParaRPr lang="ru-RU" sz="2400" b="0">
            <a:solidFill>
              <a:schemeClr val="bg1"/>
            </a:solidFill>
          </a:endParaRPr>
        </a:p>
      </xdr:txBody>
    </xdr:sp>
    <xdr:clientData/>
  </xdr:twoCellAnchor>
  <xdr:twoCellAnchor>
    <xdr:from>
      <xdr:col>18</xdr:col>
      <xdr:colOff>388620</xdr:colOff>
      <xdr:row>17</xdr:row>
      <xdr:rowOff>76200</xdr:rowOff>
    </xdr:from>
    <xdr:to>
      <xdr:col>20</xdr:col>
      <xdr:colOff>327660</xdr:colOff>
      <xdr:row>18</xdr:row>
      <xdr:rowOff>151486</xdr:rowOff>
    </xdr:to>
    <xdr:sp macro="" textlink="Processing!M5">
      <xdr:nvSpPr>
        <xdr:cNvPr id="36" name="TextBox 35">
          <a:extLst>
            <a:ext uri="{FF2B5EF4-FFF2-40B4-BE49-F238E27FC236}">
              <a16:creationId xmlns:a16="http://schemas.microsoft.com/office/drawing/2014/main" id="{549C9A1B-9998-45CB-9EAB-D793965FC040}"/>
            </a:ext>
          </a:extLst>
        </xdr:cNvPr>
        <xdr:cNvSpPr txBox="1"/>
      </xdr:nvSpPr>
      <xdr:spPr>
        <a:xfrm>
          <a:off x="1136142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68AF2CF-22FE-455E-865D-C05C3A1B1929}" type="TxLink">
            <a:rPr lang="en-US" sz="1800" b="0" i="0" u="none" strike="noStrike">
              <a:solidFill>
                <a:schemeClr val="tx2">
                  <a:lumMod val="25000"/>
                  <a:lumOff val="75000"/>
                </a:schemeClr>
              </a:solidFill>
              <a:latin typeface="Aptos Narrow"/>
              <a:ea typeface="+mn-ea"/>
              <a:cs typeface="+mn-cs"/>
            </a:rPr>
            <a:pPr marL="0" indent="0" algn="l"/>
            <a:t>Balance:</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19</xdr:col>
      <xdr:colOff>518160</xdr:colOff>
      <xdr:row>17</xdr:row>
      <xdr:rowOff>76200</xdr:rowOff>
    </xdr:from>
    <xdr:to>
      <xdr:col>21</xdr:col>
      <xdr:colOff>457200</xdr:colOff>
      <xdr:row>18</xdr:row>
      <xdr:rowOff>151486</xdr:rowOff>
    </xdr:to>
    <xdr:sp macro="" textlink="Processing!N5">
      <xdr:nvSpPr>
        <xdr:cNvPr id="37" name="TextBox 36">
          <a:extLst>
            <a:ext uri="{FF2B5EF4-FFF2-40B4-BE49-F238E27FC236}">
              <a16:creationId xmlns:a16="http://schemas.microsoft.com/office/drawing/2014/main" id="{5802A098-E7ED-4812-8BC4-9A81F9AAC1A6}"/>
            </a:ext>
          </a:extLst>
        </xdr:cNvPr>
        <xdr:cNvSpPr txBox="1"/>
      </xdr:nvSpPr>
      <xdr:spPr>
        <a:xfrm>
          <a:off x="1210056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E53D2FB-6903-48E7-9ED0-046CDA07F4AF}" type="TxLink">
            <a:rPr lang="en-US" sz="2000" b="0" i="0" u="none" strike="noStrike">
              <a:solidFill>
                <a:schemeClr val="bg1"/>
              </a:solidFill>
              <a:latin typeface="Aptos Narrow"/>
              <a:ea typeface="+mn-ea"/>
              <a:cs typeface="+mn-cs"/>
            </a:rPr>
            <a:pPr algn="r"/>
            <a:t> $4,807 </a:t>
          </a:fld>
          <a:endParaRPr lang="ru-RU" sz="2000" b="0" i="0" u="none" strike="noStrike">
            <a:solidFill>
              <a:schemeClr val="bg1"/>
            </a:solidFill>
            <a:latin typeface="Aptos Narrow"/>
            <a:ea typeface="+mn-ea"/>
            <a:cs typeface="+mn-cs"/>
          </a:endParaRPr>
        </a:p>
      </xdr:txBody>
    </xdr:sp>
    <xdr:clientData/>
  </xdr:twoCellAnchor>
  <xdr:twoCellAnchor>
    <xdr:from>
      <xdr:col>18</xdr:col>
      <xdr:colOff>388925</xdr:colOff>
      <xdr:row>13</xdr:row>
      <xdr:rowOff>144780</xdr:rowOff>
    </xdr:from>
    <xdr:to>
      <xdr:col>21</xdr:col>
      <xdr:colOff>496549</xdr:colOff>
      <xdr:row>15</xdr:row>
      <xdr:rowOff>153161</xdr:rowOff>
    </xdr:to>
    <xdr:sp macro="" textlink="">
      <xdr:nvSpPr>
        <xdr:cNvPr id="38" name="TextBox 37">
          <a:extLst>
            <a:ext uri="{FF2B5EF4-FFF2-40B4-BE49-F238E27FC236}">
              <a16:creationId xmlns:a16="http://schemas.microsoft.com/office/drawing/2014/main" id="{14E9829D-6881-4E45-9558-FE69E074193A}"/>
            </a:ext>
          </a:extLst>
        </xdr:cNvPr>
        <xdr:cNvSpPr txBox="1"/>
      </xdr:nvSpPr>
      <xdr:spPr>
        <a:xfrm>
          <a:off x="11361725" y="2522220"/>
          <a:ext cx="1936424" cy="37414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0">
              <a:solidFill>
                <a:schemeClr val="tx2">
                  <a:lumMod val="25000"/>
                  <a:lumOff val="75000"/>
                </a:schemeClr>
              </a:solidFill>
            </a:rPr>
            <a:t>**** **** **** ****</a:t>
          </a:r>
          <a:endParaRPr lang="ru-RU" sz="1400" b="0">
            <a:solidFill>
              <a:schemeClr val="tx2">
                <a:lumMod val="25000"/>
                <a:lumOff val="75000"/>
              </a:schemeClr>
            </a:solidFill>
          </a:endParaRPr>
        </a:p>
      </xdr:txBody>
    </xdr:sp>
    <xdr:clientData/>
  </xdr:twoCellAnchor>
  <xdr:twoCellAnchor>
    <xdr:from>
      <xdr:col>2</xdr:col>
      <xdr:colOff>251460</xdr:colOff>
      <xdr:row>3</xdr:row>
      <xdr:rowOff>175260</xdr:rowOff>
    </xdr:from>
    <xdr:to>
      <xdr:col>4</xdr:col>
      <xdr:colOff>10212</xdr:colOff>
      <xdr:row>6</xdr:row>
      <xdr:rowOff>137160</xdr:rowOff>
    </xdr:to>
    <xdr:sp macro="" textlink="Processing!A14">
      <xdr:nvSpPr>
        <xdr:cNvPr id="39" name="TextBox 38">
          <a:extLst>
            <a:ext uri="{FF2B5EF4-FFF2-40B4-BE49-F238E27FC236}">
              <a16:creationId xmlns:a16="http://schemas.microsoft.com/office/drawing/2014/main" id="{8F96EB49-A440-4801-9915-7D968DBBF667}"/>
            </a:ext>
          </a:extLst>
        </xdr:cNvPr>
        <xdr:cNvSpPr txBox="1"/>
      </xdr:nvSpPr>
      <xdr:spPr>
        <a:xfrm>
          <a:off x="1470660" y="723900"/>
          <a:ext cx="977952" cy="5105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81E5B34-7D78-4E5B-816E-0F47B84086DD}" type="TxLink">
            <a:rPr lang="en-US" sz="1200" b="0" i="0" u="none" strike="noStrike">
              <a:solidFill>
                <a:schemeClr val="tx2">
                  <a:lumMod val="10000"/>
                  <a:lumOff val="90000"/>
                </a:schemeClr>
              </a:solidFill>
              <a:latin typeface="Aptos Narrow"/>
              <a:ea typeface="+mn-ea"/>
              <a:cs typeface="+mn-cs"/>
            </a:rPr>
            <a:pPr algn="l"/>
            <a:t>PERSONAL FINANCE</a:t>
          </a:fld>
          <a:endParaRPr lang="ru-RU" sz="1200" b="0" i="0" u="none" strike="noStrike">
            <a:solidFill>
              <a:schemeClr val="tx2">
                <a:lumMod val="10000"/>
                <a:lumOff val="90000"/>
              </a:schemeClr>
            </a:solidFill>
            <a:latin typeface="Aptos Narrow"/>
            <a:ea typeface="+mn-ea"/>
            <a:cs typeface="+mn-cs"/>
          </a:endParaRPr>
        </a:p>
      </xdr:txBody>
    </xdr:sp>
    <xdr:clientData/>
  </xdr:twoCellAnchor>
  <xdr:twoCellAnchor>
    <xdr:from>
      <xdr:col>2</xdr:col>
      <xdr:colOff>266700</xdr:colOff>
      <xdr:row>4</xdr:row>
      <xdr:rowOff>64770</xdr:rowOff>
    </xdr:from>
    <xdr:to>
      <xdr:col>2</xdr:col>
      <xdr:colOff>266700</xdr:colOff>
      <xdr:row>6</xdr:row>
      <xdr:rowOff>64770</xdr:rowOff>
    </xdr:to>
    <xdr:cxnSp macro="">
      <xdr:nvCxnSpPr>
        <xdr:cNvPr id="40" name="Straight Connector 39">
          <a:extLst>
            <a:ext uri="{FF2B5EF4-FFF2-40B4-BE49-F238E27FC236}">
              <a16:creationId xmlns:a16="http://schemas.microsoft.com/office/drawing/2014/main" id="{AE7AC182-2DC2-4EE6-9B3D-654903228CC1}"/>
            </a:ext>
          </a:extLst>
        </xdr:cNvPr>
        <xdr:cNvCxnSpPr/>
      </xdr:nvCxnSpPr>
      <xdr:spPr>
        <a:xfrm>
          <a:off x="1485900" y="796290"/>
          <a:ext cx="0" cy="365760"/>
        </a:xfrm>
        <a:prstGeom prst="line">
          <a:avLst/>
        </a:prstGeom>
        <a:ln w="9525">
          <a:solidFill>
            <a:schemeClr val="tx2">
              <a:lumMod val="25000"/>
              <a:lumOff val="7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457200</xdr:colOff>
      <xdr:row>4</xdr:row>
      <xdr:rowOff>60960</xdr:rowOff>
    </xdr:from>
    <xdr:to>
      <xdr:col>2</xdr:col>
      <xdr:colOff>213360</xdr:colOff>
      <xdr:row>6</xdr:row>
      <xdr:rowOff>60960</xdr:rowOff>
    </xdr:to>
    <xdr:pic>
      <xdr:nvPicPr>
        <xdr:cNvPr id="41" name="Graphic 40" descr="Pie chart outline">
          <a:extLst>
            <a:ext uri="{FF2B5EF4-FFF2-40B4-BE49-F238E27FC236}">
              <a16:creationId xmlns:a16="http://schemas.microsoft.com/office/drawing/2014/main" id="{4F5E3D42-AB83-491D-9CF4-431A11470FB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66800" y="792480"/>
          <a:ext cx="365760" cy="365760"/>
        </a:xfrm>
        <a:prstGeom prst="rect">
          <a:avLst/>
        </a:prstGeom>
      </xdr:spPr>
    </xdr:pic>
    <xdr:clientData/>
  </xdr:twoCellAnchor>
  <xdr:twoCellAnchor editAs="oneCell">
    <xdr:from>
      <xdr:col>4</xdr:col>
      <xdr:colOff>434340</xdr:colOff>
      <xdr:row>4</xdr:row>
      <xdr:rowOff>38101</xdr:rowOff>
    </xdr:from>
    <xdr:to>
      <xdr:col>21</xdr:col>
      <xdr:colOff>312420</xdr:colOff>
      <xdr:row>6</xdr:row>
      <xdr:rowOff>83821</xdr:rowOff>
    </xdr:to>
    <mc:AlternateContent xmlns:mc="http://schemas.openxmlformats.org/markup-compatibility/2006" xmlns:a14="http://schemas.microsoft.com/office/drawing/2010/main">
      <mc:Choice Requires="a14">
        <xdr:graphicFrame macro="">
          <xdr:nvGraphicFramePr>
            <xdr:cNvPr id="42" name="Month 3">
              <a:extLst>
                <a:ext uri="{FF2B5EF4-FFF2-40B4-BE49-F238E27FC236}">
                  <a16:creationId xmlns:a16="http://schemas.microsoft.com/office/drawing/2014/main" id="{F20C28B8-6908-4B84-9935-4D3C75E93E97}"/>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2872740" y="769621"/>
              <a:ext cx="10241280" cy="41148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61570</xdr:colOff>
      <xdr:row>21</xdr:row>
      <xdr:rowOff>122671</xdr:rowOff>
    </xdr:from>
    <xdr:to>
      <xdr:col>22</xdr:col>
      <xdr:colOff>183490</xdr:colOff>
      <xdr:row>37</xdr:row>
      <xdr:rowOff>76951</xdr:rowOff>
    </xdr:to>
    <xdr:grpSp>
      <xdr:nvGrpSpPr>
        <xdr:cNvPr id="43" name="Group 42">
          <a:extLst>
            <a:ext uri="{FF2B5EF4-FFF2-40B4-BE49-F238E27FC236}">
              <a16:creationId xmlns:a16="http://schemas.microsoft.com/office/drawing/2014/main" id="{CA719929-2647-430D-B41D-4BF4D5E59867}"/>
            </a:ext>
          </a:extLst>
        </xdr:cNvPr>
        <xdr:cNvGrpSpPr/>
      </xdr:nvGrpSpPr>
      <xdr:grpSpPr>
        <a:xfrm>
          <a:off x="11110570" y="4123171"/>
          <a:ext cx="2577253" cy="3002280"/>
          <a:chOff x="4267200" y="9326880"/>
          <a:chExt cx="2560320" cy="2880360"/>
        </a:xfrm>
      </xdr:grpSpPr>
      <xdr:sp macro="" textlink="">
        <xdr:nvSpPr>
          <xdr:cNvPr id="44" name="Rectangle: Rounded Corners 43">
            <a:extLst>
              <a:ext uri="{FF2B5EF4-FFF2-40B4-BE49-F238E27FC236}">
                <a16:creationId xmlns:a16="http://schemas.microsoft.com/office/drawing/2014/main" id="{F69ED09C-E758-2498-571F-8D7948E1919D}"/>
              </a:ext>
            </a:extLst>
          </xdr:cNvPr>
          <xdr:cNvSpPr/>
        </xdr:nvSpPr>
        <xdr:spPr>
          <a:xfrm>
            <a:off x="4267200" y="9326880"/>
            <a:ext cx="2560320" cy="2880360"/>
          </a:xfrm>
          <a:prstGeom prst="roundRect">
            <a:avLst>
              <a:gd name="adj" fmla="val 7394"/>
            </a:avLst>
          </a:prstGeom>
          <a:gradFill>
            <a:gsLst>
              <a:gs pos="0">
                <a:srgbClr val="2E317C"/>
              </a:gs>
              <a:gs pos="75000">
                <a:srgbClr val="10123A"/>
              </a:gs>
            </a:gsLst>
            <a:lin ang="63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5" name="Oval 44">
            <a:extLst>
              <a:ext uri="{FF2B5EF4-FFF2-40B4-BE49-F238E27FC236}">
                <a16:creationId xmlns:a16="http://schemas.microsoft.com/office/drawing/2014/main" id="{0C1874BB-070B-DD72-74AF-9A25AAF7C034}"/>
              </a:ext>
            </a:extLst>
          </xdr:cNvPr>
          <xdr:cNvSpPr/>
        </xdr:nvSpPr>
        <xdr:spPr>
          <a:xfrm>
            <a:off x="4449470" y="9943860"/>
            <a:ext cx="340345" cy="340345"/>
          </a:xfrm>
          <a:prstGeom prst="ellipse">
            <a:avLst/>
          </a:prstGeom>
          <a:gradFill>
            <a:gsLst>
              <a:gs pos="0">
                <a:srgbClr val="0070B1"/>
              </a:gs>
              <a:gs pos="100000">
                <a:srgbClr val="00B7D2"/>
              </a:gs>
            </a:gsLst>
            <a:lin ang="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6" name="Oval 45">
            <a:extLst>
              <a:ext uri="{FF2B5EF4-FFF2-40B4-BE49-F238E27FC236}">
                <a16:creationId xmlns:a16="http://schemas.microsoft.com/office/drawing/2014/main" id="{CA3ACFAA-7D8D-D4C5-8684-A8580A2D191B}"/>
              </a:ext>
            </a:extLst>
          </xdr:cNvPr>
          <xdr:cNvSpPr/>
        </xdr:nvSpPr>
        <xdr:spPr>
          <a:xfrm>
            <a:off x="4449470" y="10393951"/>
            <a:ext cx="340345" cy="340345"/>
          </a:xfrm>
          <a:prstGeom prst="ellipse">
            <a:avLst/>
          </a:prstGeom>
          <a:gradFill>
            <a:gsLst>
              <a:gs pos="0">
                <a:srgbClr val="8701D9"/>
              </a:gs>
              <a:gs pos="100000">
                <a:srgbClr val="AD27FE"/>
              </a:gs>
            </a:gsLst>
            <a:path path="circle">
              <a:fillToRect t="100000" r="100000"/>
            </a:path>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7" name="Oval 46">
            <a:extLst>
              <a:ext uri="{FF2B5EF4-FFF2-40B4-BE49-F238E27FC236}">
                <a16:creationId xmlns:a16="http://schemas.microsoft.com/office/drawing/2014/main" id="{CC21E560-99A2-68CD-0F23-624CB88437FA}"/>
              </a:ext>
            </a:extLst>
          </xdr:cNvPr>
          <xdr:cNvSpPr/>
        </xdr:nvSpPr>
        <xdr:spPr>
          <a:xfrm>
            <a:off x="4449470" y="10844042"/>
            <a:ext cx="340345" cy="340345"/>
          </a:xfrm>
          <a:prstGeom prst="ellipse">
            <a:avLst/>
          </a:prstGeom>
          <a:gradFill>
            <a:gsLst>
              <a:gs pos="0">
                <a:srgbClr val="476BEE"/>
              </a:gs>
              <a:gs pos="100000">
                <a:srgbClr val="3A5CE2"/>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8" name="Oval 47">
            <a:extLst>
              <a:ext uri="{FF2B5EF4-FFF2-40B4-BE49-F238E27FC236}">
                <a16:creationId xmlns:a16="http://schemas.microsoft.com/office/drawing/2014/main" id="{F228B80E-09DF-9EA4-1DD1-691A63FB66F7}"/>
              </a:ext>
            </a:extLst>
          </xdr:cNvPr>
          <xdr:cNvSpPr/>
        </xdr:nvSpPr>
        <xdr:spPr>
          <a:xfrm>
            <a:off x="4449470" y="11294133"/>
            <a:ext cx="340345" cy="340345"/>
          </a:xfrm>
          <a:prstGeom prst="ellipse">
            <a:avLst/>
          </a:prstGeom>
          <a:gradFill>
            <a:gsLst>
              <a:gs pos="0">
                <a:srgbClr val="8D76FC"/>
              </a:gs>
              <a:gs pos="100000">
                <a:srgbClr val="3647E3"/>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9" name="Oval 48">
            <a:extLst>
              <a:ext uri="{FF2B5EF4-FFF2-40B4-BE49-F238E27FC236}">
                <a16:creationId xmlns:a16="http://schemas.microsoft.com/office/drawing/2014/main" id="{EAE55287-532B-0FCD-7401-460C65886096}"/>
              </a:ext>
            </a:extLst>
          </xdr:cNvPr>
          <xdr:cNvSpPr/>
        </xdr:nvSpPr>
        <xdr:spPr>
          <a:xfrm>
            <a:off x="4449470" y="11744224"/>
            <a:ext cx="340345" cy="340345"/>
          </a:xfrm>
          <a:prstGeom prst="ellipse">
            <a:avLst/>
          </a:prstGeom>
          <a:gradFill>
            <a:gsLst>
              <a:gs pos="0">
                <a:srgbClr val="34349E"/>
              </a:gs>
              <a:gs pos="100000">
                <a:srgbClr val="212469"/>
              </a:gs>
            </a:gsLst>
            <a:lin ang="5400000" scaled="1"/>
          </a:gradFill>
          <a:ln w="9525">
            <a:solidFill>
              <a:srgbClr val="595EFA"/>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0" name="Oval 49">
            <a:extLst>
              <a:ext uri="{FF2B5EF4-FFF2-40B4-BE49-F238E27FC236}">
                <a16:creationId xmlns:a16="http://schemas.microsoft.com/office/drawing/2014/main" id="{E8103B7A-A1A3-6E94-1EB5-889A4B47E8C2}"/>
              </a:ext>
            </a:extLst>
          </xdr:cNvPr>
          <xdr:cNvSpPr/>
        </xdr:nvSpPr>
        <xdr:spPr>
          <a:xfrm>
            <a:off x="4449470" y="9493769"/>
            <a:ext cx="340345" cy="340345"/>
          </a:xfrm>
          <a:prstGeom prst="ellipse">
            <a:avLst/>
          </a:prstGeom>
          <a:gradFill>
            <a:gsLst>
              <a:gs pos="0">
                <a:srgbClr val="FF00FF"/>
              </a:gs>
              <a:gs pos="89000">
                <a:srgbClr val="9933FF"/>
              </a:gs>
            </a:gsLst>
            <a:lin ang="540000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1" name="Freeform: Shape 50">
            <a:extLst>
              <a:ext uri="{FF2B5EF4-FFF2-40B4-BE49-F238E27FC236}">
                <a16:creationId xmlns:a16="http://schemas.microsoft.com/office/drawing/2014/main" id="{FE354CE1-CE38-FB4A-CF96-256BA4928C77}"/>
              </a:ext>
            </a:extLst>
          </xdr:cNvPr>
          <xdr:cNvSpPr/>
        </xdr:nvSpPr>
        <xdr:spPr>
          <a:xfrm>
            <a:off x="4532971" y="10038174"/>
            <a:ext cx="170173" cy="170172"/>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2" name="Freeform: Shape 51">
            <a:extLst>
              <a:ext uri="{FF2B5EF4-FFF2-40B4-BE49-F238E27FC236}">
                <a16:creationId xmlns:a16="http://schemas.microsoft.com/office/drawing/2014/main" id="{78A008E9-EEDB-1485-D120-CED84DE0BDF6}"/>
              </a:ext>
            </a:extLst>
          </xdr:cNvPr>
          <xdr:cNvSpPr/>
        </xdr:nvSpPr>
        <xdr:spPr>
          <a:xfrm>
            <a:off x="4541442" y="9554810"/>
            <a:ext cx="168471" cy="204207"/>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3" name="Freeform: Shape 52">
            <a:extLst>
              <a:ext uri="{FF2B5EF4-FFF2-40B4-BE49-F238E27FC236}">
                <a16:creationId xmlns:a16="http://schemas.microsoft.com/office/drawing/2014/main" id="{1DB5F469-8287-46D8-6B48-90B62F2A968D}"/>
              </a:ext>
            </a:extLst>
          </xdr:cNvPr>
          <xdr:cNvSpPr/>
        </xdr:nvSpPr>
        <xdr:spPr>
          <a:xfrm>
            <a:off x="4540591" y="10472263"/>
            <a:ext cx="170173" cy="170172"/>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4" name="Freeform: Shape 53">
            <a:extLst>
              <a:ext uri="{FF2B5EF4-FFF2-40B4-BE49-F238E27FC236}">
                <a16:creationId xmlns:a16="http://schemas.microsoft.com/office/drawing/2014/main" id="{E3758A72-FA79-2EC9-5CF6-56768C8EC2AC}"/>
              </a:ext>
            </a:extLst>
          </xdr:cNvPr>
          <xdr:cNvSpPr/>
        </xdr:nvSpPr>
        <xdr:spPr>
          <a:xfrm>
            <a:off x="4519782" y="10929212"/>
            <a:ext cx="196549" cy="197992"/>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5" name="Freeform: Shape 54">
            <a:extLst>
              <a:ext uri="{FF2B5EF4-FFF2-40B4-BE49-F238E27FC236}">
                <a16:creationId xmlns:a16="http://schemas.microsoft.com/office/drawing/2014/main" id="{E90B9255-4D89-D792-11F1-053A0F4E21DC}"/>
              </a:ext>
            </a:extLst>
          </xdr:cNvPr>
          <xdr:cNvSpPr/>
        </xdr:nvSpPr>
        <xdr:spPr>
          <a:xfrm>
            <a:off x="4533822" y="11368261"/>
            <a:ext cx="168471" cy="204207"/>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6" name="Freeform: Shape 55">
            <a:extLst>
              <a:ext uri="{FF2B5EF4-FFF2-40B4-BE49-F238E27FC236}">
                <a16:creationId xmlns:a16="http://schemas.microsoft.com/office/drawing/2014/main" id="{36080635-97CF-1D0E-ED99-6422CCCD81FE}"/>
              </a:ext>
            </a:extLst>
          </xdr:cNvPr>
          <xdr:cNvSpPr/>
        </xdr:nvSpPr>
        <xdr:spPr>
          <a:xfrm>
            <a:off x="4527402" y="11821145"/>
            <a:ext cx="196549" cy="193603"/>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8">
        <xdr:nvSpPr>
          <xdr:cNvPr id="57" name="TextBox 56">
            <a:extLst>
              <a:ext uri="{FF2B5EF4-FFF2-40B4-BE49-F238E27FC236}">
                <a16:creationId xmlns:a16="http://schemas.microsoft.com/office/drawing/2014/main" id="{083710B0-6D76-9186-70A9-A882A540E315}"/>
              </a:ext>
            </a:extLst>
          </xdr:cNvPr>
          <xdr:cNvSpPr txBox="1"/>
        </xdr:nvSpPr>
        <xdr:spPr>
          <a:xfrm>
            <a:off x="4845710" y="953186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4AE7E0F-6CB2-4063-94A4-A45F4E960C1B}" type="TxLink">
              <a:rPr lang="en-US" sz="1400" b="0" i="0" u="none" strike="noStrike">
                <a:solidFill>
                  <a:schemeClr val="tx2">
                    <a:lumMod val="25000"/>
                    <a:lumOff val="75000"/>
                  </a:schemeClr>
                </a:solidFill>
                <a:latin typeface="Aptos Narrow"/>
                <a:ea typeface="+mn-ea"/>
                <a:cs typeface="+mn-cs"/>
              </a:rPr>
              <a:pPr marL="0" indent="0" algn="l"/>
              <a:t>Budgeting</a:t>
            </a:fld>
            <a:endParaRPr lang="ru-RU" sz="1400" b="0" i="0" u="none" strike="noStrike">
              <a:solidFill>
                <a:schemeClr val="tx2">
                  <a:lumMod val="25000"/>
                  <a:lumOff val="75000"/>
                </a:schemeClr>
              </a:solidFill>
              <a:latin typeface="Aptos Narrow"/>
              <a:ea typeface="+mn-ea"/>
              <a:cs typeface="+mn-cs"/>
            </a:endParaRPr>
          </a:p>
        </xdr:txBody>
      </xdr:sp>
      <xdr:sp macro="" textlink="Processing!M9">
        <xdr:nvSpPr>
          <xdr:cNvPr id="58" name="TextBox 57">
            <a:extLst>
              <a:ext uri="{FF2B5EF4-FFF2-40B4-BE49-F238E27FC236}">
                <a16:creationId xmlns:a16="http://schemas.microsoft.com/office/drawing/2014/main" id="{79BAE305-3F21-8C17-8C00-3EA8E1167FC8}"/>
              </a:ext>
            </a:extLst>
          </xdr:cNvPr>
          <xdr:cNvSpPr txBox="1"/>
        </xdr:nvSpPr>
        <xdr:spPr>
          <a:xfrm>
            <a:off x="4845710" y="998140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803B8AA-B328-40E4-827C-FF192201FEEE}" type="TxLink">
              <a:rPr lang="en-US" sz="1400" b="0" i="0" u="none" strike="noStrike">
                <a:solidFill>
                  <a:schemeClr val="tx2">
                    <a:lumMod val="25000"/>
                    <a:lumOff val="75000"/>
                  </a:schemeClr>
                </a:solidFill>
                <a:latin typeface="Aptos Narrow"/>
                <a:ea typeface="+mn-ea"/>
                <a:cs typeface="+mn-cs"/>
              </a:rPr>
              <a:pPr marL="0" indent="0" algn="l"/>
              <a:t>Income</a:t>
            </a:fld>
            <a:endParaRPr lang="ru-RU" sz="1400" b="0" i="0" u="none" strike="noStrike">
              <a:solidFill>
                <a:schemeClr val="tx2">
                  <a:lumMod val="25000"/>
                  <a:lumOff val="75000"/>
                </a:schemeClr>
              </a:solidFill>
              <a:latin typeface="Aptos Narrow"/>
              <a:ea typeface="+mn-ea"/>
              <a:cs typeface="+mn-cs"/>
            </a:endParaRPr>
          </a:p>
        </xdr:txBody>
      </xdr:sp>
      <xdr:sp macro="" textlink="Processing!M10">
        <xdr:nvSpPr>
          <xdr:cNvPr id="59" name="TextBox 58">
            <a:extLst>
              <a:ext uri="{FF2B5EF4-FFF2-40B4-BE49-F238E27FC236}">
                <a16:creationId xmlns:a16="http://schemas.microsoft.com/office/drawing/2014/main" id="{B1D7CA55-8D10-812E-CFAD-D92C74C09DB3}"/>
              </a:ext>
            </a:extLst>
          </xdr:cNvPr>
          <xdr:cNvSpPr txBox="1"/>
        </xdr:nvSpPr>
        <xdr:spPr>
          <a:xfrm>
            <a:off x="4845710" y="1043094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E0979E7-208F-463C-B299-22E233A03455}" type="TxLink">
              <a:rPr lang="en-US" sz="1400" b="0" i="0" u="none" strike="noStrike">
                <a:solidFill>
                  <a:schemeClr val="tx2">
                    <a:lumMod val="25000"/>
                    <a:lumOff val="75000"/>
                  </a:schemeClr>
                </a:solidFill>
                <a:latin typeface="Aptos Narrow"/>
                <a:ea typeface="+mn-ea"/>
                <a:cs typeface="+mn-cs"/>
              </a:rPr>
              <a:pPr marL="0" indent="0" algn="l"/>
              <a:t>Expenses</a:t>
            </a:fld>
            <a:endParaRPr lang="ru-RU" sz="1400" b="0" i="0" u="none" strike="noStrike">
              <a:solidFill>
                <a:schemeClr val="tx2">
                  <a:lumMod val="25000"/>
                  <a:lumOff val="75000"/>
                </a:schemeClr>
              </a:solidFill>
              <a:latin typeface="Aptos Narrow"/>
              <a:ea typeface="+mn-ea"/>
              <a:cs typeface="+mn-cs"/>
            </a:endParaRPr>
          </a:p>
        </xdr:txBody>
      </xdr:sp>
      <xdr:sp macro="" textlink="Processing!M11">
        <xdr:nvSpPr>
          <xdr:cNvPr id="60" name="TextBox 59">
            <a:extLst>
              <a:ext uri="{FF2B5EF4-FFF2-40B4-BE49-F238E27FC236}">
                <a16:creationId xmlns:a16="http://schemas.microsoft.com/office/drawing/2014/main" id="{AE7CC935-3F4E-3D11-FD58-BA978998DE50}"/>
              </a:ext>
            </a:extLst>
          </xdr:cNvPr>
          <xdr:cNvSpPr txBox="1"/>
        </xdr:nvSpPr>
        <xdr:spPr>
          <a:xfrm>
            <a:off x="4845710" y="1088048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D46B0B9-C4FB-4C86-9041-33937A177C37}" type="TxLink">
              <a:rPr lang="en-US" sz="1400" b="0" i="0" u="none" strike="noStrike">
                <a:solidFill>
                  <a:schemeClr val="tx2">
                    <a:lumMod val="25000"/>
                    <a:lumOff val="75000"/>
                  </a:schemeClr>
                </a:solidFill>
                <a:latin typeface="Aptos Narrow"/>
                <a:ea typeface="+mn-ea"/>
                <a:cs typeface="+mn-cs"/>
              </a:rPr>
              <a:pPr marL="0" indent="0" algn="l"/>
              <a:t>Investments</a:t>
            </a:fld>
            <a:endParaRPr lang="ru-RU" sz="1400" b="0" i="0" u="none" strike="noStrike">
              <a:solidFill>
                <a:schemeClr val="tx2">
                  <a:lumMod val="25000"/>
                  <a:lumOff val="75000"/>
                </a:schemeClr>
              </a:solidFill>
              <a:latin typeface="Aptos Narrow"/>
              <a:ea typeface="+mn-ea"/>
              <a:cs typeface="+mn-cs"/>
            </a:endParaRPr>
          </a:p>
        </xdr:txBody>
      </xdr:sp>
      <xdr:sp macro="" textlink="Processing!M12">
        <xdr:nvSpPr>
          <xdr:cNvPr id="61" name="TextBox 60">
            <a:extLst>
              <a:ext uri="{FF2B5EF4-FFF2-40B4-BE49-F238E27FC236}">
                <a16:creationId xmlns:a16="http://schemas.microsoft.com/office/drawing/2014/main" id="{B28401D4-4C9F-64EF-D74B-E2323D85ECC4}"/>
              </a:ext>
            </a:extLst>
          </xdr:cNvPr>
          <xdr:cNvSpPr txBox="1"/>
        </xdr:nvSpPr>
        <xdr:spPr>
          <a:xfrm>
            <a:off x="4845710" y="113300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0A64984-0237-49FC-A8C9-01BFCD437C39}" type="TxLink">
              <a:rPr lang="en-US" sz="1400" b="0" i="0" u="none" strike="noStrike">
                <a:solidFill>
                  <a:schemeClr val="tx2">
                    <a:lumMod val="25000"/>
                    <a:lumOff val="75000"/>
                  </a:schemeClr>
                </a:solidFill>
                <a:latin typeface="Aptos Narrow"/>
                <a:ea typeface="+mn-ea"/>
                <a:cs typeface="+mn-cs"/>
              </a:rPr>
              <a:pPr marL="0" indent="0" algn="l"/>
              <a:t>Debts</a:t>
            </a:fld>
            <a:endParaRPr lang="ru-RU" sz="1400" b="0" i="0" u="none" strike="noStrike">
              <a:solidFill>
                <a:schemeClr val="tx2">
                  <a:lumMod val="25000"/>
                  <a:lumOff val="75000"/>
                </a:schemeClr>
              </a:solidFill>
              <a:latin typeface="Aptos Narrow"/>
              <a:ea typeface="+mn-ea"/>
              <a:cs typeface="+mn-cs"/>
            </a:endParaRPr>
          </a:p>
        </xdr:txBody>
      </xdr:sp>
      <xdr:sp macro="" textlink="Processing!M13">
        <xdr:nvSpPr>
          <xdr:cNvPr id="62" name="TextBox 61">
            <a:extLst>
              <a:ext uri="{FF2B5EF4-FFF2-40B4-BE49-F238E27FC236}">
                <a16:creationId xmlns:a16="http://schemas.microsoft.com/office/drawing/2014/main" id="{103CEE17-E2BC-0FEA-BAEA-6D37B35325E2}"/>
              </a:ext>
            </a:extLst>
          </xdr:cNvPr>
          <xdr:cNvSpPr txBox="1"/>
        </xdr:nvSpPr>
        <xdr:spPr>
          <a:xfrm>
            <a:off x="4845710" y="11779554"/>
            <a:ext cx="955932"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8D85436-C5F4-4C17-B031-A064C794EA42}" type="TxLink">
              <a:rPr lang="en-US" sz="1400" b="0" i="0" u="none" strike="noStrike">
                <a:solidFill>
                  <a:schemeClr val="tx2">
                    <a:lumMod val="25000"/>
                    <a:lumOff val="75000"/>
                  </a:schemeClr>
                </a:solidFill>
                <a:latin typeface="Aptos Narrow"/>
                <a:ea typeface="+mn-ea"/>
                <a:cs typeface="+mn-cs"/>
              </a:rPr>
              <a:pPr marL="0" indent="0" algn="l"/>
              <a:t>Fin Goals</a:t>
            </a:fld>
            <a:endParaRPr lang="ru-RU" sz="1400" b="0" i="0" u="none" strike="noStrike">
              <a:solidFill>
                <a:schemeClr val="tx2">
                  <a:lumMod val="25000"/>
                  <a:lumOff val="75000"/>
                </a:schemeClr>
              </a:solidFill>
              <a:latin typeface="Aptos Narrow"/>
              <a:ea typeface="+mn-ea"/>
              <a:cs typeface="+mn-cs"/>
            </a:endParaRPr>
          </a:p>
        </xdr:txBody>
      </xdr:sp>
      <xdr:sp macro="" textlink="Processing!N8">
        <xdr:nvSpPr>
          <xdr:cNvPr id="63" name="TextBox 62">
            <a:extLst>
              <a:ext uri="{FF2B5EF4-FFF2-40B4-BE49-F238E27FC236}">
                <a16:creationId xmlns:a16="http://schemas.microsoft.com/office/drawing/2014/main" id="{805AD17F-7864-E084-6A87-DEA65A179E21}"/>
              </a:ext>
            </a:extLst>
          </xdr:cNvPr>
          <xdr:cNvSpPr txBox="1"/>
        </xdr:nvSpPr>
        <xdr:spPr>
          <a:xfrm>
            <a:off x="5612588" y="9531869"/>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3869D51-62C9-4AAA-AB26-7DC301C4BDAA}" type="TxLink">
              <a:rPr lang="en-US" sz="1400" b="0" i="0" u="none" strike="noStrike">
                <a:solidFill>
                  <a:schemeClr val="tx2">
                    <a:lumMod val="25000"/>
                    <a:lumOff val="75000"/>
                  </a:schemeClr>
                </a:solidFill>
                <a:latin typeface="Aptos Narrow"/>
              </a:rPr>
              <a:pPr algn="r"/>
              <a:t> $88,658 </a:t>
            </a:fld>
            <a:endParaRPr lang="ru-RU" sz="3600">
              <a:solidFill>
                <a:schemeClr val="tx2">
                  <a:lumMod val="25000"/>
                  <a:lumOff val="75000"/>
                </a:schemeClr>
              </a:solidFill>
            </a:endParaRPr>
          </a:p>
        </xdr:txBody>
      </xdr:sp>
      <xdr:sp macro="" textlink="Processing!N9">
        <xdr:nvSpPr>
          <xdr:cNvPr id="64" name="TextBox 63">
            <a:extLst>
              <a:ext uri="{FF2B5EF4-FFF2-40B4-BE49-F238E27FC236}">
                <a16:creationId xmlns:a16="http://schemas.microsoft.com/office/drawing/2014/main" id="{462E63BC-AC67-0215-7368-4D71CD577CAD}"/>
              </a:ext>
            </a:extLst>
          </xdr:cNvPr>
          <xdr:cNvSpPr txBox="1"/>
        </xdr:nvSpPr>
        <xdr:spPr>
          <a:xfrm>
            <a:off x="5612588" y="9981406"/>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8EDAA04-0207-4253-9D11-BE20395AF586}" type="TxLink">
              <a:rPr lang="en-US" sz="1400" b="0" i="0" u="none" strike="noStrike">
                <a:solidFill>
                  <a:schemeClr val="tx2">
                    <a:lumMod val="25000"/>
                    <a:lumOff val="75000"/>
                  </a:schemeClr>
                </a:solidFill>
                <a:latin typeface="Aptos Narrow"/>
              </a:rPr>
              <a:pPr algn="r"/>
              <a:t> $25,558 </a:t>
            </a:fld>
            <a:endParaRPr lang="ru-RU" sz="2800">
              <a:solidFill>
                <a:schemeClr val="tx2">
                  <a:lumMod val="25000"/>
                  <a:lumOff val="75000"/>
                </a:schemeClr>
              </a:solidFill>
            </a:endParaRPr>
          </a:p>
        </xdr:txBody>
      </xdr:sp>
      <xdr:sp macro="" textlink="Processing!N10">
        <xdr:nvSpPr>
          <xdr:cNvPr id="65" name="TextBox 64">
            <a:extLst>
              <a:ext uri="{FF2B5EF4-FFF2-40B4-BE49-F238E27FC236}">
                <a16:creationId xmlns:a16="http://schemas.microsoft.com/office/drawing/2014/main" id="{105EA545-E8C1-248A-16FF-84EA330BFFBB}"/>
              </a:ext>
            </a:extLst>
          </xdr:cNvPr>
          <xdr:cNvSpPr txBox="1"/>
        </xdr:nvSpPr>
        <xdr:spPr>
          <a:xfrm>
            <a:off x="5612588" y="10430943"/>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FDB9043-EE87-4C35-86ED-1EC1EB12F973}" type="TxLink">
              <a:rPr lang="en-US" sz="1400" b="0" i="0" u="none" strike="noStrike">
                <a:solidFill>
                  <a:schemeClr val="tx2">
                    <a:lumMod val="25000"/>
                    <a:lumOff val="75000"/>
                  </a:schemeClr>
                </a:solidFill>
                <a:latin typeface="Aptos Narrow"/>
              </a:rPr>
              <a:pPr algn="r"/>
              <a:t> $19,614 </a:t>
            </a:fld>
            <a:endParaRPr lang="ru-RU" sz="3600">
              <a:solidFill>
                <a:schemeClr val="tx2">
                  <a:lumMod val="25000"/>
                  <a:lumOff val="75000"/>
                </a:schemeClr>
              </a:solidFill>
            </a:endParaRPr>
          </a:p>
        </xdr:txBody>
      </xdr:sp>
      <xdr:sp macro="" textlink="Processing!N11">
        <xdr:nvSpPr>
          <xdr:cNvPr id="66" name="TextBox 65">
            <a:extLst>
              <a:ext uri="{FF2B5EF4-FFF2-40B4-BE49-F238E27FC236}">
                <a16:creationId xmlns:a16="http://schemas.microsoft.com/office/drawing/2014/main" id="{DB9CEA32-866A-ED7A-5904-993F5461F5C6}"/>
              </a:ext>
            </a:extLst>
          </xdr:cNvPr>
          <xdr:cNvSpPr txBox="1"/>
        </xdr:nvSpPr>
        <xdr:spPr>
          <a:xfrm>
            <a:off x="5612588" y="10880480"/>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4A301D6-02CE-4B51-8C1C-C1DAA0FD4D78}" type="TxLink">
              <a:rPr lang="en-US" sz="1400" b="0" i="0" u="none" strike="noStrike">
                <a:solidFill>
                  <a:schemeClr val="tx2">
                    <a:lumMod val="25000"/>
                    <a:lumOff val="75000"/>
                  </a:schemeClr>
                </a:solidFill>
                <a:latin typeface="Aptos Narrow"/>
                <a:ea typeface="+mn-ea"/>
                <a:cs typeface="+mn-cs"/>
              </a:rPr>
              <a:pPr marL="0" indent="0" algn="r"/>
              <a:t> $93,339 </a:t>
            </a:fld>
            <a:endParaRPr lang="ru-RU" sz="2400" b="0" i="0" u="none" strike="noStrike">
              <a:solidFill>
                <a:schemeClr val="tx2">
                  <a:lumMod val="25000"/>
                  <a:lumOff val="75000"/>
                </a:schemeClr>
              </a:solidFill>
              <a:latin typeface="Aptos Narrow"/>
              <a:ea typeface="+mn-ea"/>
              <a:cs typeface="+mn-cs"/>
            </a:endParaRPr>
          </a:p>
        </xdr:txBody>
      </xdr:sp>
      <xdr:sp macro="" textlink="Processing!N12">
        <xdr:nvSpPr>
          <xdr:cNvPr id="67" name="TextBox 66">
            <a:extLst>
              <a:ext uri="{FF2B5EF4-FFF2-40B4-BE49-F238E27FC236}">
                <a16:creationId xmlns:a16="http://schemas.microsoft.com/office/drawing/2014/main" id="{3F1CA749-DA88-7224-F581-3CDD7EC546F1}"/>
              </a:ext>
            </a:extLst>
          </xdr:cNvPr>
          <xdr:cNvSpPr txBox="1"/>
        </xdr:nvSpPr>
        <xdr:spPr>
          <a:xfrm>
            <a:off x="5612588" y="11330017"/>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4A51919-2656-4CB1-A2EA-F6F69BCBFEFC}" type="TxLink">
              <a:rPr lang="en-US" sz="1400" b="0" i="0" u="none" strike="noStrike">
                <a:solidFill>
                  <a:schemeClr val="tx2">
                    <a:lumMod val="25000"/>
                    <a:lumOff val="75000"/>
                  </a:schemeClr>
                </a:solidFill>
                <a:latin typeface="Aptos Narrow"/>
                <a:ea typeface="+mn-ea"/>
                <a:cs typeface="+mn-cs"/>
              </a:rPr>
              <a:pPr marL="0" indent="0" algn="r"/>
              <a:t> $83,970 </a:t>
            </a:fld>
            <a:endParaRPr lang="ru-RU" sz="2400" b="0" i="0" u="none" strike="noStrike">
              <a:solidFill>
                <a:schemeClr val="tx2">
                  <a:lumMod val="25000"/>
                  <a:lumOff val="75000"/>
                </a:schemeClr>
              </a:solidFill>
              <a:latin typeface="Aptos Narrow"/>
              <a:ea typeface="+mn-ea"/>
              <a:cs typeface="+mn-cs"/>
            </a:endParaRPr>
          </a:p>
        </xdr:txBody>
      </xdr:sp>
      <xdr:sp macro="" textlink="Processing!N13">
        <xdr:nvSpPr>
          <xdr:cNvPr id="68" name="TextBox 67">
            <a:extLst>
              <a:ext uri="{FF2B5EF4-FFF2-40B4-BE49-F238E27FC236}">
                <a16:creationId xmlns:a16="http://schemas.microsoft.com/office/drawing/2014/main" id="{FA5F8440-321D-D54C-4545-009EA3305A6A}"/>
              </a:ext>
            </a:extLst>
          </xdr:cNvPr>
          <xdr:cNvSpPr txBox="1"/>
        </xdr:nvSpPr>
        <xdr:spPr>
          <a:xfrm>
            <a:off x="5630570" y="11779554"/>
            <a:ext cx="1075944"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91F611-5F88-480A-B071-E72D3EA7BCC9}" type="TxLink">
              <a:rPr lang="en-US" sz="1400" b="0" i="0" u="none" strike="noStrike">
                <a:solidFill>
                  <a:schemeClr val="tx2">
                    <a:lumMod val="25000"/>
                    <a:lumOff val="75000"/>
                  </a:schemeClr>
                </a:solidFill>
                <a:latin typeface="Aptos Narrow"/>
                <a:ea typeface="+mn-ea"/>
                <a:cs typeface="+mn-cs"/>
              </a:rPr>
              <a:pPr marL="0" indent="0" algn="r"/>
              <a:t> $63,894 </a:t>
            </a:fld>
            <a:endParaRPr lang="ru-RU" sz="2400" b="0" i="0" u="none" strike="noStrike">
              <a:solidFill>
                <a:schemeClr val="tx2">
                  <a:lumMod val="25000"/>
                  <a:lumOff val="75000"/>
                </a:schemeClr>
              </a:solidFill>
              <a:latin typeface="Aptos Narrow"/>
              <a:ea typeface="+mn-ea"/>
              <a:cs typeface="+mn-cs"/>
            </a:endParaRPr>
          </a:p>
        </xdr:txBody>
      </xdr:sp>
    </xdr:grpSp>
    <xdr:clientData/>
  </xdr:twoCellAnchor>
  <xdr:twoCellAnchor>
    <xdr:from>
      <xdr:col>5</xdr:col>
      <xdr:colOff>441426</xdr:colOff>
      <xdr:row>8</xdr:row>
      <xdr:rowOff>53340</xdr:rowOff>
    </xdr:from>
    <xdr:to>
      <xdr:col>8</xdr:col>
      <xdr:colOff>259539</xdr:colOff>
      <xdr:row>9</xdr:row>
      <xdr:rowOff>128626</xdr:rowOff>
    </xdr:to>
    <xdr:sp macro="" textlink="Processing!F76">
      <xdr:nvSpPr>
        <xdr:cNvPr id="69" name="TextBox 68">
          <a:extLst>
            <a:ext uri="{FF2B5EF4-FFF2-40B4-BE49-F238E27FC236}">
              <a16:creationId xmlns:a16="http://schemas.microsoft.com/office/drawing/2014/main" id="{2EC10351-8AEA-4FD4-98B4-A82A5131C33C}"/>
            </a:ext>
          </a:extLst>
        </xdr:cNvPr>
        <xdr:cNvSpPr txBox="1"/>
      </xdr:nvSpPr>
      <xdr:spPr>
        <a:xfrm>
          <a:off x="3489426" y="1516380"/>
          <a:ext cx="16469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08647B8-9F04-4AB5-8D73-2901D3AE4F59}" type="TxLink">
            <a:rPr lang="en-US" sz="1400" b="0" i="0" u="none" strike="noStrike">
              <a:solidFill>
                <a:schemeClr val="bg1"/>
              </a:solidFill>
              <a:latin typeface="Aptos Narrow"/>
              <a:ea typeface="+mn-ea"/>
              <a:cs typeface="+mn-cs"/>
            </a:rPr>
            <a:pPr marL="0" indent="0" algn="ctr"/>
            <a:t>All Expenses</a:t>
          </a:fld>
          <a:endParaRPr lang="ru-RU" sz="1400" b="0" i="0" u="none" strike="noStrike">
            <a:solidFill>
              <a:schemeClr val="bg1"/>
            </a:solidFill>
            <a:latin typeface="Aptos Narrow"/>
            <a:ea typeface="+mn-ea"/>
            <a:cs typeface="+mn-cs"/>
          </a:endParaRPr>
        </a:p>
      </xdr:txBody>
    </xdr:sp>
    <xdr:clientData/>
  </xdr:twoCellAnchor>
  <xdr:twoCellAnchor>
    <xdr:from>
      <xdr:col>10</xdr:col>
      <xdr:colOff>251460</xdr:colOff>
      <xdr:row>7</xdr:row>
      <xdr:rowOff>140946</xdr:rowOff>
    </xdr:from>
    <xdr:to>
      <xdr:col>17</xdr:col>
      <xdr:colOff>449580</xdr:colOff>
      <xdr:row>37</xdr:row>
      <xdr:rowOff>91439</xdr:rowOff>
    </xdr:to>
    <xdr:sp macro="" textlink="">
      <xdr:nvSpPr>
        <xdr:cNvPr id="70" name="Rectangle: Rounded Corners 69">
          <a:extLst>
            <a:ext uri="{FF2B5EF4-FFF2-40B4-BE49-F238E27FC236}">
              <a16:creationId xmlns:a16="http://schemas.microsoft.com/office/drawing/2014/main" id="{8D4A4EB3-F6A8-43FF-9942-CE5DD8701154}"/>
            </a:ext>
          </a:extLst>
        </xdr:cNvPr>
        <xdr:cNvSpPr/>
      </xdr:nvSpPr>
      <xdr:spPr>
        <a:xfrm>
          <a:off x="6347460" y="1421106"/>
          <a:ext cx="4465320" cy="5436893"/>
        </a:xfrm>
        <a:prstGeom prst="roundRect">
          <a:avLst>
            <a:gd name="adj" fmla="val 5126"/>
          </a:avLst>
        </a:prstGeom>
        <a:gradFill>
          <a:gsLst>
            <a:gs pos="0">
              <a:srgbClr val="323687"/>
            </a:gs>
            <a:gs pos="99000">
              <a:srgbClr val="10123A"/>
            </a:gs>
          </a:gsLst>
          <a:lin ang="90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12</xdr:col>
      <xdr:colOff>441464</xdr:colOff>
      <xdr:row>8</xdr:row>
      <xdr:rowOff>53340</xdr:rowOff>
    </xdr:from>
    <xdr:to>
      <xdr:col>15</xdr:col>
      <xdr:colOff>259577</xdr:colOff>
      <xdr:row>9</xdr:row>
      <xdr:rowOff>128626</xdr:rowOff>
    </xdr:to>
    <xdr:sp macro="" textlink="Processing!E86">
      <xdr:nvSpPr>
        <xdr:cNvPr id="75" name="TextBox 74">
          <a:extLst>
            <a:ext uri="{FF2B5EF4-FFF2-40B4-BE49-F238E27FC236}">
              <a16:creationId xmlns:a16="http://schemas.microsoft.com/office/drawing/2014/main" id="{4B87688B-C773-48B7-B05F-D6D0F0F82872}"/>
            </a:ext>
          </a:extLst>
        </xdr:cNvPr>
        <xdr:cNvSpPr txBox="1"/>
      </xdr:nvSpPr>
      <xdr:spPr>
        <a:xfrm>
          <a:off x="7756664" y="1516380"/>
          <a:ext cx="16469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2BB89E-EA56-4976-A73D-BABC1AADC699}" type="TxLink">
            <a:rPr lang="en-US" sz="1400" b="0" i="0" u="none" strike="noStrike">
              <a:solidFill>
                <a:schemeClr val="bg1"/>
              </a:solidFill>
              <a:latin typeface="Aptos Narrow"/>
              <a:ea typeface="+mn-ea"/>
              <a:cs typeface="+mn-cs"/>
            </a:rPr>
            <a:pPr marL="0" indent="0" algn="ctr"/>
            <a:t>Fixed Costs</a:t>
          </a:fld>
          <a:endParaRPr lang="ru-RU" sz="1600" b="0" i="0" u="none" strike="noStrike">
            <a:solidFill>
              <a:schemeClr val="bg1"/>
            </a:solidFill>
            <a:latin typeface="Aptos Narrow"/>
            <a:ea typeface="+mn-ea"/>
            <a:cs typeface="+mn-cs"/>
          </a:endParaRPr>
        </a:p>
      </xdr:txBody>
    </xdr:sp>
    <xdr:clientData/>
  </xdr:twoCellAnchor>
  <xdr:twoCellAnchor>
    <xdr:from>
      <xdr:col>4</xdr:col>
      <xdr:colOff>259080</xdr:colOff>
      <xdr:row>9</xdr:row>
      <xdr:rowOff>7620</xdr:rowOff>
    </xdr:from>
    <xdr:to>
      <xdr:col>9</xdr:col>
      <xdr:colOff>457200</xdr:colOff>
      <xdr:row>37</xdr:row>
      <xdr:rowOff>60960</xdr:rowOff>
    </xdr:to>
    <xdr:graphicFrame macro="">
      <xdr:nvGraphicFramePr>
        <xdr:cNvPr id="76" name="Chart 75">
          <a:extLst>
            <a:ext uri="{FF2B5EF4-FFF2-40B4-BE49-F238E27FC236}">
              <a16:creationId xmlns:a16="http://schemas.microsoft.com/office/drawing/2014/main" id="{ACC60464-F6A2-498A-BB77-8555F0DD8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403860</xdr:colOff>
      <xdr:row>8</xdr:row>
      <xdr:rowOff>160020</xdr:rowOff>
    </xdr:from>
    <xdr:to>
      <xdr:col>17</xdr:col>
      <xdr:colOff>293024</xdr:colOff>
      <xdr:row>27</xdr:row>
      <xdr:rowOff>160020</xdr:rowOff>
    </xdr:to>
    <xdr:graphicFrame macro="">
      <xdr:nvGraphicFramePr>
        <xdr:cNvPr id="79" name="Chart 78">
          <a:extLst>
            <a:ext uri="{FF2B5EF4-FFF2-40B4-BE49-F238E27FC236}">
              <a16:creationId xmlns:a16="http://schemas.microsoft.com/office/drawing/2014/main" id="{A0A9FC52-350F-48F3-ABAE-9040109D2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396240</xdr:colOff>
      <xdr:row>27</xdr:row>
      <xdr:rowOff>175260</xdr:rowOff>
    </xdr:from>
    <xdr:to>
      <xdr:col>17</xdr:col>
      <xdr:colOff>289560</xdr:colOff>
      <xdr:row>37</xdr:row>
      <xdr:rowOff>83820</xdr:rowOff>
    </xdr:to>
    <xdr:graphicFrame macro="">
      <xdr:nvGraphicFramePr>
        <xdr:cNvPr id="80" name="Chart 79">
          <a:extLst>
            <a:ext uri="{FF2B5EF4-FFF2-40B4-BE49-F238E27FC236}">
              <a16:creationId xmlns:a16="http://schemas.microsoft.com/office/drawing/2014/main" id="{D8D4567A-48D8-4951-86D6-0AFE1609F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441464</xdr:colOff>
      <xdr:row>27</xdr:row>
      <xdr:rowOff>68580</xdr:rowOff>
    </xdr:from>
    <xdr:to>
      <xdr:col>15</xdr:col>
      <xdr:colOff>259577</xdr:colOff>
      <xdr:row>28</xdr:row>
      <xdr:rowOff>143866</xdr:rowOff>
    </xdr:to>
    <xdr:sp macro="" textlink="Processing!E86">
      <xdr:nvSpPr>
        <xdr:cNvPr id="83" name="TextBox 82">
          <a:extLst>
            <a:ext uri="{FF2B5EF4-FFF2-40B4-BE49-F238E27FC236}">
              <a16:creationId xmlns:a16="http://schemas.microsoft.com/office/drawing/2014/main" id="{4DE6F29B-7272-872A-4A08-AFF4B979D544}"/>
            </a:ext>
          </a:extLst>
        </xdr:cNvPr>
        <xdr:cNvSpPr txBox="1"/>
      </xdr:nvSpPr>
      <xdr:spPr>
        <a:xfrm>
          <a:off x="7756664" y="5006340"/>
          <a:ext cx="16469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256FF46-C63E-4484-A093-97DC5CB37602}" type="TxLink">
            <a:rPr lang="en-US" sz="1400" b="0" i="0" u="none" strike="noStrike">
              <a:solidFill>
                <a:schemeClr val="bg1"/>
              </a:solidFill>
              <a:latin typeface="Aptos Narrow"/>
              <a:ea typeface="+mn-ea"/>
              <a:cs typeface="+mn-cs"/>
            </a:rPr>
            <a:pPr marL="0" indent="0" algn="ctr"/>
            <a:t>Fixed Costs</a:t>
          </a:fld>
          <a:endParaRPr lang="ru-RU" sz="1600" b="0" i="0" u="none" strike="noStrike">
            <a:solidFill>
              <a:schemeClr val="bg1"/>
            </a:solidFill>
            <a:latin typeface="Aptos Narrow"/>
            <a:ea typeface="+mn-ea"/>
            <a:cs typeface="+mn-cs"/>
          </a:endParaRPr>
        </a:p>
      </xdr:txBody>
    </xdr:sp>
    <xdr:clientData/>
  </xdr:twoCellAnchor>
  <xdr:twoCellAnchor>
    <xdr:from>
      <xdr:col>19</xdr:col>
      <xdr:colOff>394407</xdr:colOff>
      <xdr:row>10</xdr:row>
      <xdr:rowOff>38100</xdr:rowOff>
    </xdr:from>
    <xdr:to>
      <xdr:col>20</xdr:col>
      <xdr:colOff>491067</xdr:colOff>
      <xdr:row>11</xdr:row>
      <xdr:rowOff>129540</xdr:rowOff>
    </xdr:to>
    <xdr:grpSp>
      <xdr:nvGrpSpPr>
        <xdr:cNvPr id="71" name="Group 70">
          <a:extLst>
            <a:ext uri="{FF2B5EF4-FFF2-40B4-BE49-F238E27FC236}">
              <a16:creationId xmlns:a16="http://schemas.microsoft.com/office/drawing/2014/main" id="{9A6B2363-D958-4634-8DD4-C4FE3393FDE7}"/>
            </a:ext>
          </a:extLst>
        </xdr:cNvPr>
        <xdr:cNvGrpSpPr/>
      </xdr:nvGrpSpPr>
      <xdr:grpSpPr>
        <a:xfrm>
          <a:off x="12057240" y="1943100"/>
          <a:ext cx="710494" cy="281940"/>
          <a:chOff x="12047220" y="1861890"/>
          <a:chExt cx="706260" cy="274320"/>
        </a:xfrm>
      </xdr:grpSpPr>
      <xdr:pic>
        <xdr:nvPicPr>
          <xdr:cNvPr id="82" name="Graphic 81" descr="Moon with solid fill">
            <a:extLst>
              <a:ext uri="{FF2B5EF4-FFF2-40B4-BE49-F238E27FC236}">
                <a16:creationId xmlns:a16="http://schemas.microsoft.com/office/drawing/2014/main" id="{A66FE72A-5B41-F66F-B43A-47CB5C097BB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2047220" y="1861890"/>
            <a:ext cx="274320" cy="274320"/>
          </a:xfrm>
          <a:prstGeom prst="rect">
            <a:avLst/>
          </a:prstGeom>
        </xdr:spPr>
      </xdr:pic>
      <xdr:pic>
        <xdr:nvPicPr>
          <xdr:cNvPr id="84" name="Graphic 83" descr="Sun with solid fill">
            <a:hlinkClick xmlns:r="http://schemas.openxmlformats.org/officeDocument/2006/relationships" r:id="rId18"/>
            <a:extLst>
              <a:ext uri="{FF2B5EF4-FFF2-40B4-BE49-F238E27FC236}">
                <a16:creationId xmlns:a16="http://schemas.microsoft.com/office/drawing/2014/main" id="{B9B8F5E9-9383-739C-513B-5848E443AAEC}"/>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2479160" y="1861890"/>
            <a:ext cx="274320" cy="274320"/>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grpSp>
      <xdr:nvGrpSpPr>
        <xdr:cNvPr id="82" name="Group 81">
          <a:extLst>
            <a:ext uri="{FF2B5EF4-FFF2-40B4-BE49-F238E27FC236}">
              <a16:creationId xmlns:a16="http://schemas.microsoft.com/office/drawing/2014/main" id="{6AD2E4B7-709F-4697-9DE7-737398C7F775}"/>
            </a:ext>
          </a:extLst>
        </xdr:cNvPr>
        <xdr:cNvGrpSpPr/>
      </xdr:nvGrpSpPr>
      <xdr:grpSpPr>
        <a:xfrm>
          <a:off x="0" y="0"/>
          <a:ext cx="14224000" cy="8572500"/>
          <a:chOff x="1538344" y="742278"/>
          <a:chExt cx="8961120" cy="5432611"/>
        </a:xfrm>
      </xdr:grpSpPr>
      <xdr:sp macro="" textlink="">
        <xdr:nvSpPr>
          <xdr:cNvPr id="83" name="Rectangle 82">
            <a:extLst>
              <a:ext uri="{FF2B5EF4-FFF2-40B4-BE49-F238E27FC236}">
                <a16:creationId xmlns:a16="http://schemas.microsoft.com/office/drawing/2014/main" id="{2D934B98-D6D3-6301-5BCD-2DBFACB4D1A4}"/>
              </a:ext>
            </a:extLst>
          </xdr:cNvPr>
          <xdr:cNvSpPr/>
        </xdr:nvSpPr>
        <xdr:spPr>
          <a:xfrm>
            <a:off x="1538344" y="742278"/>
            <a:ext cx="8961120" cy="5432611"/>
          </a:xfrm>
          <a:prstGeom prst="rect">
            <a:avLst/>
          </a:prstGeom>
          <a:gradFill flip="none" rotWithShape="1">
            <a:gsLst>
              <a:gs pos="15000">
                <a:srgbClr val="6992F1"/>
              </a:gs>
              <a:gs pos="50000">
                <a:srgbClr val="7269E6"/>
              </a:gs>
              <a:gs pos="100000">
                <a:srgbClr val="6B7BE5"/>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4" name="Rectangle 83">
            <a:extLst>
              <a:ext uri="{FF2B5EF4-FFF2-40B4-BE49-F238E27FC236}">
                <a16:creationId xmlns:a16="http://schemas.microsoft.com/office/drawing/2014/main" id="{22A12629-06DC-4C5A-7FA1-2050A1749B53}"/>
              </a:ext>
            </a:extLst>
          </xdr:cNvPr>
          <xdr:cNvSpPr/>
        </xdr:nvSpPr>
        <xdr:spPr>
          <a:xfrm>
            <a:off x="1538344" y="742278"/>
            <a:ext cx="8961120" cy="5432611"/>
          </a:xfrm>
          <a:prstGeom prst="rect">
            <a:avLst/>
          </a:prstGeom>
          <a:gradFill flip="none" rotWithShape="1">
            <a:gsLst>
              <a:gs pos="0">
                <a:srgbClr val="DC84EE"/>
              </a:gs>
              <a:gs pos="58000">
                <a:srgbClr val="6B92F2">
                  <a:alpha val="0"/>
                </a:srgb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0</xdr:col>
      <xdr:colOff>392238</xdr:colOff>
      <xdr:row>0</xdr:row>
      <xdr:rowOff>167640</xdr:rowOff>
    </xdr:from>
    <xdr:to>
      <xdr:col>23</xdr:col>
      <xdr:colOff>156018</xdr:colOff>
      <xdr:row>40</xdr:row>
      <xdr:rowOff>167640</xdr:rowOff>
    </xdr:to>
    <xdr:sp macro="" textlink="">
      <xdr:nvSpPr>
        <xdr:cNvPr id="3" name="Rectangle: Rounded Corners 2">
          <a:extLst>
            <a:ext uri="{FF2B5EF4-FFF2-40B4-BE49-F238E27FC236}">
              <a16:creationId xmlns:a16="http://schemas.microsoft.com/office/drawing/2014/main" id="{BA401C6B-F7D1-4F1A-A768-012B068364A5}"/>
            </a:ext>
          </a:extLst>
        </xdr:cNvPr>
        <xdr:cNvSpPr/>
      </xdr:nvSpPr>
      <xdr:spPr>
        <a:xfrm>
          <a:off x="392238" y="167640"/>
          <a:ext cx="13784580" cy="7315200"/>
        </a:xfrm>
        <a:prstGeom prst="roundRect">
          <a:avLst>
            <a:gd name="adj" fmla="val 6581"/>
          </a:avLst>
        </a:prstGeom>
        <a:solidFill>
          <a:schemeClr val="bg1"/>
        </a:solidFill>
        <a:ln w="9525">
          <a:gradFill flip="none" rotWithShape="1">
            <a:gsLst>
              <a:gs pos="0">
                <a:srgbClr val="4647A6"/>
              </a:gs>
              <a:gs pos="100000">
                <a:srgbClr val="333787"/>
              </a:gs>
            </a:gsLst>
            <a:lin ang="8100000" scaled="1"/>
            <a:tileRect/>
          </a:gradFill>
        </a:ln>
        <a:effectLst>
          <a:outerShdw blurRad="444500" dist="190500" dir="8100000" algn="tr" rotWithShape="0">
            <a:srgbClr val="0D328D">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ru-RU" sz="1800" kern="1200">
              <a:solidFill>
                <a:schemeClr val="lt1"/>
              </a:solidFill>
              <a:latin typeface="+mn-lt"/>
              <a:ea typeface="+mn-ea"/>
              <a:cs typeface="+mn-cs"/>
            </a:rPr>
            <a:t> </a:t>
          </a:r>
        </a:p>
      </xdr:txBody>
    </xdr:sp>
    <xdr:clientData/>
  </xdr:twoCellAnchor>
  <xdr:twoCellAnchor>
    <xdr:from>
      <xdr:col>1</xdr:col>
      <xdr:colOff>130384</xdr:colOff>
      <xdr:row>2</xdr:row>
      <xdr:rowOff>100665</xdr:rowOff>
    </xdr:from>
    <xdr:to>
      <xdr:col>22</xdr:col>
      <xdr:colOff>473284</xdr:colOff>
      <xdr:row>39</xdr:row>
      <xdr:rowOff>9225</xdr:rowOff>
    </xdr:to>
    <xdr:sp macro="" textlink="">
      <xdr:nvSpPr>
        <xdr:cNvPr id="4" name="Rectangle: Rounded Corners 3">
          <a:extLst>
            <a:ext uri="{FF2B5EF4-FFF2-40B4-BE49-F238E27FC236}">
              <a16:creationId xmlns:a16="http://schemas.microsoft.com/office/drawing/2014/main" id="{49CEA3A1-ECEF-4C92-99F8-AD48EF3D0ED7}"/>
            </a:ext>
          </a:extLst>
        </xdr:cNvPr>
        <xdr:cNvSpPr/>
      </xdr:nvSpPr>
      <xdr:spPr>
        <a:xfrm>
          <a:off x="739984" y="466425"/>
          <a:ext cx="13144500" cy="6675120"/>
        </a:xfrm>
        <a:prstGeom prst="roundRect">
          <a:avLst>
            <a:gd name="adj" fmla="val 5042"/>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4</xdr:row>
      <xdr:rowOff>23019</xdr:rowOff>
    </xdr:from>
    <xdr:to>
      <xdr:col>22</xdr:col>
      <xdr:colOff>183490</xdr:colOff>
      <xdr:row>6</xdr:row>
      <xdr:rowOff>91402</xdr:rowOff>
    </xdr:to>
    <xdr:sp macro="" textlink="">
      <xdr:nvSpPr>
        <xdr:cNvPr id="5" name="Rectangle: Rounded Corners 4">
          <a:extLst>
            <a:ext uri="{FF2B5EF4-FFF2-40B4-BE49-F238E27FC236}">
              <a16:creationId xmlns:a16="http://schemas.microsoft.com/office/drawing/2014/main" id="{A9019952-9998-4F9B-85FC-CE4589B16139}"/>
            </a:ext>
          </a:extLst>
        </xdr:cNvPr>
        <xdr:cNvSpPr/>
      </xdr:nvSpPr>
      <xdr:spPr>
        <a:xfrm>
          <a:off x="2537460" y="754539"/>
          <a:ext cx="11057230" cy="434143"/>
        </a:xfrm>
        <a:prstGeom prst="roundRect">
          <a:avLst>
            <a:gd name="adj" fmla="val 4271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91402</xdr:colOff>
      <xdr:row>7</xdr:row>
      <xdr:rowOff>140946</xdr:rowOff>
    </xdr:from>
    <xdr:to>
      <xdr:col>10</xdr:col>
      <xdr:colOff>45682</xdr:colOff>
      <xdr:row>37</xdr:row>
      <xdr:rowOff>91439</xdr:rowOff>
    </xdr:to>
    <xdr:sp macro="" textlink="">
      <xdr:nvSpPr>
        <xdr:cNvPr id="6" name="Rectangle: Rounded Corners 5">
          <a:extLst>
            <a:ext uri="{FF2B5EF4-FFF2-40B4-BE49-F238E27FC236}">
              <a16:creationId xmlns:a16="http://schemas.microsoft.com/office/drawing/2014/main" id="{F01D8EE8-B687-4242-BD87-B80224F70929}"/>
            </a:ext>
          </a:extLst>
        </xdr:cNvPr>
        <xdr:cNvSpPr/>
      </xdr:nvSpPr>
      <xdr:spPr>
        <a:xfrm>
          <a:off x="2529802" y="1421106"/>
          <a:ext cx="3611880" cy="5436893"/>
        </a:xfrm>
        <a:prstGeom prst="roundRect">
          <a:avLst>
            <a:gd name="adj" fmla="val 6548"/>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18</xdr:col>
      <xdr:colOff>61570</xdr:colOff>
      <xdr:row>7</xdr:row>
      <xdr:rowOff>140948</xdr:rowOff>
    </xdr:from>
    <xdr:to>
      <xdr:col>22</xdr:col>
      <xdr:colOff>183490</xdr:colOff>
      <xdr:row>20</xdr:row>
      <xdr:rowOff>53732</xdr:rowOff>
    </xdr:to>
    <xdr:sp macro="" textlink="">
      <xdr:nvSpPr>
        <xdr:cNvPr id="7" name="Rectangle: Rounded Corners 6">
          <a:extLst>
            <a:ext uri="{FF2B5EF4-FFF2-40B4-BE49-F238E27FC236}">
              <a16:creationId xmlns:a16="http://schemas.microsoft.com/office/drawing/2014/main" id="{56E614FD-D94B-4880-90FF-A01A19A316A1}"/>
            </a:ext>
          </a:extLst>
        </xdr:cNvPr>
        <xdr:cNvSpPr/>
      </xdr:nvSpPr>
      <xdr:spPr>
        <a:xfrm>
          <a:off x="11034370" y="1421108"/>
          <a:ext cx="2560320" cy="2290224"/>
        </a:xfrm>
        <a:prstGeom prst="roundRect">
          <a:avLst>
            <a:gd name="adj" fmla="val 739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428669</xdr:colOff>
      <xdr:row>7</xdr:row>
      <xdr:rowOff>140948</xdr:rowOff>
    </xdr:from>
    <xdr:to>
      <xdr:col>3</xdr:col>
      <xdr:colOff>491130</xdr:colOff>
      <xdr:row>37</xdr:row>
      <xdr:rowOff>95228</xdr:rowOff>
    </xdr:to>
    <xdr:sp macro="" textlink="">
      <xdr:nvSpPr>
        <xdr:cNvPr id="8" name="Rectangle: Rounded Corners 7">
          <a:extLst>
            <a:ext uri="{FF2B5EF4-FFF2-40B4-BE49-F238E27FC236}">
              <a16:creationId xmlns:a16="http://schemas.microsoft.com/office/drawing/2014/main" id="{558137D2-4366-4350-95DB-810260A33220}"/>
            </a:ext>
          </a:extLst>
        </xdr:cNvPr>
        <xdr:cNvSpPr/>
      </xdr:nvSpPr>
      <xdr:spPr>
        <a:xfrm>
          <a:off x="1038269" y="1421108"/>
          <a:ext cx="1281661" cy="5440680"/>
        </a:xfrm>
        <a:prstGeom prst="roundRect">
          <a:avLst>
            <a:gd name="adj" fmla="val 18817"/>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507067</xdr:colOff>
      <xdr:row>9</xdr:row>
      <xdr:rowOff>83820</xdr:rowOff>
    </xdr:from>
    <xdr:to>
      <xdr:col>3</xdr:col>
      <xdr:colOff>412731</xdr:colOff>
      <xdr:row>12</xdr:row>
      <xdr:rowOff>174803</xdr:rowOff>
    </xdr:to>
    <xdr:grpSp>
      <xdr:nvGrpSpPr>
        <xdr:cNvPr id="9" name="Group 8">
          <a:hlinkClick xmlns:r="http://schemas.openxmlformats.org/officeDocument/2006/relationships" r:id="rId1"/>
          <a:extLst>
            <a:ext uri="{FF2B5EF4-FFF2-40B4-BE49-F238E27FC236}">
              <a16:creationId xmlns:a16="http://schemas.microsoft.com/office/drawing/2014/main" id="{347E1039-722B-4E24-BA8C-67AD076484F8}"/>
            </a:ext>
          </a:extLst>
        </xdr:cNvPr>
        <xdr:cNvGrpSpPr/>
      </xdr:nvGrpSpPr>
      <xdr:grpSpPr>
        <a:xfrm>
          <a:off x="1099734" y="1798320"/>
          <a:ext cx="1090997" cy="662483"/>
          <a:chOff x="1116667" y="1729740"/>
          <a:chExt cx="1124864" cy="639623"/>
        </a:xfrm>
      </xdr:grpSpPr>
      <xdr:pic>
        <xdr:nvPicPr>
          <xdr:cNvPr id="10" name="Graphic 9" descr="Home with solid fill">
            <a:extLst>
              <a:ext uri="{FF2B5EF4-FFF2-40B4-BE49-F238E27FC236}">
                <a16:creationId xmlns:a16="http://schemas.microsoft.com/office/drawing/2014/main" id="{A6AA7D06-305A-BDBD-F53D-02DF54F2BDB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63040" y="1729740"/>
            <a:ext cx="426720" cy="426720"/>
          </a:xfrm>
          <a:prstGeom prst="rect">
            <a:avLst/>
          </a:prstGeom>
        </xdr:spPr>
      </xdr:pic>
      <xdr:sp macro="" textlink="Processing!M7">
        <xdr:nvSpPr>
          <xdr:cNvPr id="11" name="TextBox 10">
            <a:extLst>
              <a:ext uri="{FF2B5EF4-FFF2-40B4-BE49-F238E27FC236}">
                <a16:creationId xmlns:a16="http://schemas.microsoft.com/office/drawing/2014/main" id="{B58205C5-7974-2075-B477-BAB206CE6A5D}"/>
              </a:ext>
            </a:extLst>
          </xdr:cNvPr>
          <xdr:cNvSpPr txBox="1"/>
        </xdr:nvSpPr>
        <xdr:spPr>
          <a:xfrm>
            <a:off x="1116667" y="2111197"/>
            <a:ext cx="112486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D42D12-6D1C-4BD6-BF7A-FB3615575702}" type="TxLink">
              <a:rPr lang="en-US" sz="1400" b="0" i="0" u="none" strike="noStrike">
                <a:solidFill>
                  <a:srgbClr val="6372A4"/>
                </a:solidFill>
                <a:latin typeface="Aptos Narrow"/>
                <a:ea typeface="+mn-ea"/>
                <a:cs typeface="+mn-cs"/>
              </a:rPr>
              <a:pPr marL="0" indent="0" algn="ctr"/>
              <a:t>Dashboard</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17</xdr:row>
      <xdr:rowOff>177501</xdr:rowOff>
    </xdr:from>
    <xdr:to>
      <xdr:col>3</xdr:col>
      <xdr:colOff>361601</xdr:colOff>
      <xdr:row>20</xdr:row>
      <xdr:rowOff>121463</xdr:rowOff>
    </xdr:to>
    <xdr:grpSp>
      <xdr:nvGrpSpPr>
        <xdr:cNvPr id="12" name="Group 11">
          <a:hlinkClick xmlns:r="http://schemas.openxmlformats.org/officeDocument/2006/relationships" r:id="rId4"/>
          <a:extLst>
            <a:ext uri="{FF2B5EF4-FFF2-40B4-BE49-F238E27FC236}">
              <a16:creationId xmlns:a16="http://schemas.microsoft.com/office/drawing/2014/main" id="{A298247F-79EC-426F-AFC6-15198811F411}"/>
            </a:ext>
          </a:extLst>
        </xdr:cNvPr>
        <xdr:cNvGrpSpPr/>
      </xdr:nvGrpSpPr>
      <xdr:grpSpPr>
        <a:xfrm>
          <a:off x="1150864" y="3416001"/>
          <a:ext cx="988737" cy="515462"/>
          <a:chOff x="1167797" y="3286461"/>
          <a:chExt cx="1022604" cy="492602"/>
        </a:xfrm>
      </xdr:grpSpPr>
      <xdr:sp macro="" textlink="">
        <xdr:nvSpPr>
          <xdr:cNvPr id="13" name="Freeform: Shape 12">
            <a:extLst>
              <a:ext uri="{FF2B5EF4-FFF2-40B4-BE49-F238E27FC236}">
                <a16:creationId xmlns:a16="http://schemas.microsoft.com/office/drawing/2014/main" id="{C0444706-8D95-70BF-08BB-D22416ABFF7E}"/>
              </a:ext>
            </a:extLst>
          </xdr:cNvPr>
          <xdr:cNvSpPr/>
        </xdr:nvSpPr>
        <xdr:spPr>
          <a:xfrm>
            <a:off x="1524000" y="3286461"/>
            <a:ext cx="274320" cy="274320"/>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rgbClr val="6372A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Processing!M9">
        <xdr:nvSpPr>
          <xdr:cNvPr id="14" name="TextBox 13">
            <a:extLst>
              <a:ext uri="{FF2B5EF4-FFF2-40B4-BE49-F238E27FC236}">
                <a16:creationId xmlns:a16="http://schemas.microsoft.com/office/drawing/2014/main" id="{3C41D519-09FA-53B9-A4CD-ED60036DE7E9}"/>
              </a:ext>
            </a:extLst>
          </xdr:cNvPr>
          <xdr:cNvSpPr txBox="1"/>
        </xdr:nvSpPr>
        <xdr:spPr>
          <a:xfrm>
            <a:off x="1167797" y="352089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72A9F3-49CD-432A-96EE-979AD2E16817}" type="TxLink">
              <a:rPr lang="en-US" sz="1400" b="0" i="0" u="none" strike="noStrike">
                <a:solidFill>
                  <a:srgbClr val="6372A4"/>
                </a:solidFill>
                <a:latin typeface="Aptos Narrow"/>
                <a:ea typeface="+mn-ea"/>
                <a:cs typeface="+mn-cs"/>
              </a:rPr>
              <a:pPr marL="0" indent="0" algn="ctr"/>
              <a:t>Income</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13</xdr:row>
      <xdr:rowOff>160020</xdr:rowOff>
    </xdr:from>
    <xdr:to>
      <xdr:col>3</xdr:col>
      <xdr:colOff>361601</xdr:colOff>
      <xdr:row>16</xdr:row>
      <xdr:rowOff>159563</xdr:rowOff>
    </xdr:to>
    <xdr:grpSp>
      <xdr:nvGrpSpPr>
        <xdr:cNvPr id="15" name="Group 14">
          <a:hlinkClick xmlns:r="http://schemas.openxmlformats.org/officeDocument/2006/relationships" r:id="rId5"/>
          <a:extLst>
            <a:ext uri="{FF2B5EF4-FFF2-40B4-BE49-F238E27FC236}">
              <a16:creationId xmlns:a16="http://schemas.microsoft.com/office/drawing/2014/main" id="{34B24141-CC43-4573-8F7C-4629971AFEBD}"/>
            </a:ext>
          </a:extLst>
        </xdr:cNvPr>
        <xdr:cNvGrpSpPr/>
      </xdr:nvGrpSpPr>
      <xdr:grpSpPr>
        <a:xfrm>
          <a:off x="1150864" y="2636520"/>
          <a:ext cx="988737" cy="571043"/>
          <a:chOff x="1167797" y="2537460"/>
          <a:chExt cx="1022604" cy="548183"/>
        </a:xfrm>
      </xdr:grpSpPr>
      <xdr:sp macro="" textlink="">
        <xdr:nvSpPr>
          <xdr:cNvPr id="16" name="Freeform: Shape 15">
            <a:extLst>
              <a:ext uri="{FF2B5EF4-FFF2-40B4-BE49-F238E27FC236}">
                <a16:creationId xmlns:a16="http://schemas.microsoft.com/office/drawing/2014/main" id="{49B42EF5-40AF-41F9-3641-50638D00D0A7}"/>
              </a:ext>
            </a:extLst>
          </xdr:cNvPr>
          <xdr:cNvSpPr/>
        </xdr:nvSpPr>
        <xdr:spPr>
          <a:xfrm>
            <a:off x="1524000" y="2537460"/>
            <a:ext cx="274320" cy="32004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rgbClr val="6372A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Processing!M8">
        <xdr:nvSpPr>
          <xdr:cNvPr id="17" name="TextBox 16">
            <a:extLst>
              <a:ext uri="{FF2B5EF4-FFF2-40B4-BE49-F238E27FC236}">
                <a16:creationId xmlns:a16="http://schemas.microsoft.com/office/drawing/2014/main" id="{4EC226A4-B69D-3867-1DB2-5BC4C3E98EA5}"/>
              </a:ext>
            </a:extLst>
          </xdr:cNvPr>
          <xdr:cNvSpPr txBox="1"/>
        </xdr:nvSpPr>
        <xdr:spPr>
          <a:xfrm>
            <a:off x="1167797" y="28274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7601D8-A4D6-4CAB-9AF7-1E2B532ACEA4}" type="TxLink">
              <a:rPr lang="en-US" sz="1400" b="0" i="0" u="none" strike="noStrike">
                <a:solidFill>
                  <a:srgbClr val="6372A4"/>
                </a:solidFill>
                <a:latin typeface="Aptos Narrow"/>
                <a:ea typeface="+mn-ea"/>
                <a:cs typeface="+mn-cs"/>
              </a:rPr>
              <a:pPr marL="0" indent="0" algn="ctr"/>
              <a:t>Budgeting</a:t>
            </a:fld>
            <a:endParaRPr lang="ru-RU" sz="1400" b="0" i="0" u="none" strike="noStrike">
              <a:solidFill>
                <a:srgbClr val="6372A4"/>
              </a:solidFill>
              <a:latin typeface="Aptos Narrow"/>
              <a:ea typeface="+mn-ea"/>
              <a:cs typeface="+mn-cs"/>
            </a:endParaRPr>
          </a:p>
        </xdr:txBody>
      </xdr:sp>
    </xdr:grpSp>
    <xdr:clientData/>
  </xdr:twoCellAnchor>
  <xdr:twoCellAnchor>
    <xdr:from>
      <xdr:col>2</xdr:col>
      <xdr:colOff>304800</xdr:colOff>
      <xdr:row>21</xdr:row>
      <xdr:rowOff>141642</xdr:rowOff>
    </xdr:from>
    <xdr:to>
      <xdr:col>2</xdr:col>
      <xdr:colOff>579120</xdr:colOff>
      <xdr:row>23</xdr:row>
      <xdr:rowOff>50202</xdr:rowOff>
    </xdr:to>
    <xdr:sp macro="" textlink="">
      <xdr:nvSpPr>
        <xdr:cNvPr id="18" name="Freeform: Shape 17">
          <a:extLst>
            <a:ext uri="{FF2B5EF4-FFF2-40B4-BE49-F238E27FC236}">
              <a16:creationId xmlns:a16="http://schemas.microsoft.com/office/drawing/2014/main" id="{A755A41E-1F83-47B9-8C7B-629E3DBD427E}"/>
            </a:ext>
          </a:extLst>
        </xdr:cNvPr>
        <xdr:cNvSpPr/>
      </xdr:nvSpPr>
      <xdr:spPr>
        <a:xfrm>
          <a:off x="1524000" y="3982122"/>
          <a:ext cx="274320" cy="274320"/>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rgbClr val="CEC5FF"/>
        </a:solidFill>
        <a:ln w="4366" cap="flat">
          <a:noFill/>
          <a:prstDash val="solid"/>
          <a:miter/>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endParaRPr lang="ru-RU" sz="1800" kern="1200">
            <a:solidFill>
              <a:schemeClr val="tx1"/>
            </a:solidFill>
            <a:latin typeface="+mn-lt"/>
            <a:ea typeface="+mn-ea"/>
            <a:cs typeface="+mn-cs"/>
          </a:endParaRPr>
        </a:p>
      </xdr:txBody>
    </xdr:sp>
    <xdr:clientData/>
  </xdr:twoCellAnchor>
  <xdr:twoCellAnchor>
    <xdr:from>
      <xdr:col>1</xdr:col>
      <xdr:colOff>558197</xdr:colOff>
      <xdr:row>23</xdr:row>
      <xdr:rowOff>23317</xdr:rowOff>
    </xdr:from>
    <xdr:to>
      <xdr:col>3</xdr:col>
      <xdr:colOff>361601</xdr:colOff>
      <xdr:row>24</xdr:row>
      <xdr:rowOff>98603</xdr:rowOff>
    </xdr:to>
    <xdr:sp macro="" textlink="Processing!M10">
      <xdr:nvSpPr>
        <xdr:cNvPr id="19" name="TextBox 18">
          <a:extLst>
            <a:ext uri="{FF2B5EF4-FFF2-40B4-BE49-F238E27FC236}">
              <a16:creationId xmlns:a16="http://schemas.microsoft.com/office/drawing/2014/main" id="{440B2A0D-299F-4620-B2B2-EA7C78C3F240}"/>
            </a:ext>
          </a:extLst>
        </xdr:cNvPr>
        <xdr:cNvSpPr txBox="1"/>
      </xdr:nvSpPr>
      <xdr:spPr>
        <a:xfrm>
          <a:off x="1167797" y="422955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C005A9-DD56-48B7-9D7B-39DD0EC70406}" type="TxLink">
            <a:rPr lang="en-US" sz="1400" b="0" i="0" u="none" strike="noStrike">
              <a:solidFill>
                <a:srgbClr val="A28FFF"/>
              </a:solidFill>
              <a:latin typeface="Aptos Narrow"/>
              <a:ea typeface="+mn-ea"/>
              <a:cs typeface="+mn-cs"/>
            </a:rPr>
            <a:pPr marL="0" indent="0" algn="ctr"/>
            <a:t>Expenses</a:t>
          </a:fld>
          <a:endParaRPr lang="ru-RU" sz="1400" b="0" i="0" u="none" strike="noStrike">
            <a:solidFill>
              <a:srgbClr val="A28FFF"/>
            </a:solidFill>
            <a:latin typeface="Aptos Narrow"/>
            <a:ea typeface="+mn-ea"/>
            <a:cs typeface="+mn-cs"/>
          </a:endParaRPr>
        </a:p>
      </xdr:txBody>
    </xdr:sp>
    <xdr:clientData/>
  </xdr:twoCellAnchor>
  <xdr:twoCellAnchor>
    <xdr:from>
      <xdr:col>1</xdr:col>
      <xdr:colOff>558197</xdr:colOff>
      <xdr:row>25</xdr:row>
      <xdr:rowOff>98163</xdr:rowOff>
    </xdr:from>
    <xdr:to>
      <xdr:col>3</xdr:col>
      <xdr:colOff>361601</xdr:colOff>
      <xdr:row>28</xdr:row>
      <xdr:rowOff>75743</xdr:rowOff>
    </xdr:to>
    <xdr:grpSp>
      <xdr:nvGrpSpPr>
        <xdr:cNvPr id="20" name="Group 19">
          <a:hlinkClick xmlns:r="http://schemas.openxmlformats.org/officeDocument/2006/relationships" r:id="rId6"/>
          <a:extLst>
            <a:ext uri="{FF2B5EF4-FFF2-40B4-BE49-F238E27FC236}">
              <a16:creationId xmlns:a16="http://schemas.microsoft.com/office/drawing/2014/main" id="{2E54B723-4B50-4017-972F-31E580D882C1}"/>
            </a:ext>
          </a:extLst>
        </xdr:cNvPr>
        <xdr:cNvGrpSpPr/>
      </xdr:nvGrpSpPr>
      <xdr:grpSpPr>
        <a:xfrm>
          <a:off x="1150864" y="4860663"/>
          <a:ext cx="988737" cy="549080"/>
          <a:chOff x="1167797" y="4670163"/>
          <a:chExt cx="1022604" cy="526220"/>
        </a:xfrm>
      </xdr:grpSpPr>
      <xdr:sp macro="" textlink="Processing!M11">
        <xdr:nvSpPr>
          <xdr:cNvPr id="21" name="TextBox 20">
            <a:extLst>
              <a:ext uri="{FF2B5EF4-FFF2-40B4-BE49-F238E27FC236}">
                <a16:creationId xmlns:a16="http://schemas.microsoft.com/office/drawing/2014/main" id="{AC9B7AF8-1345-4B11-F230-F5B026F6B1BA}"/>
              </a:ext>
            </a:extLst>
          </xdr:cNvPr>
          <xdr:cNvSpPr txBox="1"/>
        </xdr:nvSpPr>
        <xdr:spPr>
          <a:xfrm>
            <a:off x="1167797" y="49382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4B6E8B-4936-4324-8867-F60A3105E338}" type="TxLink">
              <a:rPr lang="en-US" sz="1400" b="0" i="0" u="none" strike="noStrike">
                <a:solidFill>
                  <a:srgbClr val="6372A4"/>
                </a:solidFill>
                <a:latin typeface="Aptos Narrow"/>
                <a:ea typeface="+mn-ea"/>
                <a:cs typeface="+mn-cs"/>
              </a:rPr>
              <a:pPr marL="0" indent="0" algn="ctr"/>
              <a:t>Investments</a:t>
            </a:fld>
            <a:endParaRPr lang="ru-RU" sz="1400" b="0" i="0" u="none" strike="noStrike">
              <a:solidFill>
                <a:srgbClr val="6372A4"/>
              </a:solidFill>
              <a:latin typeface="Aptos Narrow"/>
              <a:ea typeface="+mn-ea"/>
              <a:cs typeface="+mn-cs"/>
            </a:endParaRPr>
          </a:p>
        </xdr:txBody>
      </xdr:sp>
      <xdr:sp macro="" textlink="">
        <xdr:nvSpPr>
          <xdr:cNvPr id="22" name="Freeform: Shape 21">
            <a:extLst>
              <a:ext uri="{FF2B5EF4-FFF2-40B4-BE49-F238E27FC236}">
                <a16:creationId xmlns:a16="http://schemas.microsoft.com/office/drawing/2014/main" id="{CCC22ED7-2CBF-C773-6CAF-9EFC90A5C88C}"/>
              </a:ext>
            </a:extLst>
          </xdr:cNvPr>
          <xdr:cNvSpPr/>
        </xdr:nvSpPr>
        <xdr:spPr>
          <a:xfrm>
            <a:off x="1524000" y="4670163"/>
            <a:ext cx="274320" cy="27432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rgbClr val="6372A4"/>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1</xdr:col>
      <xdr:colOff>558197</xdr:colOff>
      <xdr:row>29</xdr:row>
      <xdr:rowOff>31824</xdr:rowOff>
    </xdr:from>
    <xdr:to>
      <xdr:col>3</xdr:col>
      <xdr:colOff>361601</xdr:colOff>
      <xdr:row>32</xdr:row>
      <xdr:rowOff>52883</xdr:rowOff>
    </xdr:to>
    <xdr:grpSp>
      <xdr:nvGrpSpPr>
        <xdr:cNvPr id="23" name="Group 22">
          <a:hlinkClick xmlns:r="http://schemas.openxmlformats.org/officeDocument/2006/relationships" r:id="rId7"/>
          <a:extLst>
            <a:ext uri="{FF2B5EF4-FFF2-40B4-BE49-F238E27FC236}">
              <a16:creationId xmlns:a16="http://schemas.microsoft.com/office/drawing/2014/main" id="{C17E796F-68C6-415C-BE2A-2F51090C90EE}"/>
            </a:ext>
          </a:extLst>
        </xdr:cNvPr>
        <xdr:cNvGrpSpPr/>
      </xdr:nvGrpSpPr>
      <xdr:grpSpPr>
        <a:xfrm>
          <a:off x="1150864" y="5556324"/>
          <a:ext cx="988737" cy="592559"/>
          <a:chOff x="1167797" y="5335344"/>
          <a:chExt cx="1022604" cy="569699"/>
        </a:xfrm>
      </xdr:grpSpPr>
      <xdr:sp macro="" textlink="Processing!M12">
        <xdr:nvSpPr>
          <xdr:cNvPr id="24" name="TextBox 23">
            <a:extLst>
              <a:ext uri="{FF2B5EF4-FFF2-40B4-BE49-F238E27FC236}">
                <a16:creationId xmlns:a16="http://schemas.microsoft.com/office/drawing/2014/main" id="{7E9FBA9C-AE38-D07E-8C6D-62870AA8B8CF}"/>
              </a:ext>
            </a:extLst>
          </xdr:cNvPr>
          <xdr:cNvSpPr txBox="1"/>
        </xdr:nvSpPr>
        <xdr:spPr>
          <a:xfrm>
            <a:off x="1167797" y="56468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45609D-9632-4578-945A-4707F565A20E}" type="TxLink">
              <a:rPr lang="en-US" sz="1400" b="0" i="0" u="none" strike="noStrike">
                <a:solidFill>
                  <a:srgbClr val="6372A4"/>
                </a:solidFill>
                <a:latin typeface="Aptos Narrow"/>
                <a:ea typeface="+mn-ea"/>
                <a:cs typeface="+mn-cs"/>
              </a:rPr>
              <a:pPr marL="0" indent="0" algn="ctr"/>
              <a:t>Debts</a:t>
            </a:fld>
            <a:endParaRPr lang="ru-RU" sz="1400" b="0" i="0" u="none" strike="noStrike">
              <a:solidFill>
                <a:srgbClr val="6372A4"/>
              </a:solidFill>
              <a:latin typeface="Aptos Narrow"/>
              <a:ea typeface="+mn-ea"/>
              <a:cs typeface="+mn-cs"/>
            </a:endParaRPr>
          </a:p>
        </xdr:txBody>
      </xdr:sp>
      <xdr:sp macro="" textlink="">
        <xdr:nvSpPr>
          <xdr:cNvPr id="25" name="Freeform: Shape 24">
            <a:extLst>
              <a:ext uri="{FF2B5EF4-FFF2-40B4-BE49-F238E27FC236}">
                <a16:creationId xmlns:a16="http://schemas.microsoft.com/office/drawing/2014/main" id="{5EAC7A47-CE48-34CF-D3B6-6E95026E4DD9}"/>
              </a:ext>
            </a:extLst>
          </xdr:cNvPr>
          <xdr:cNvSpPr/>
        </xdr:nvSpPr>
        <xdr:spPr>
          <a:xfrm>
            <a:off x="1533144" y="5335344"/>
            <a:ext cx="256032" cy="320040"/>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rgbClr val="6372A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xdr:col>
      <xdr:colOff>558197</xdr:colOff>
      <xdr:row>33</xdr:row>
      <xdr:rowOff>41685</xdr:rowOff>
    </xdr:from>
    <xdr:to>
      <xdr:col>3</xdr:col>
      <xdr:colOff>361601</xdr:colOff>
      <xdr:row>36</xdr:row>
      <xdr:rowOff>30023</xdr:rowOff>
    </xdr:to>
    <xdr:grpSp>
      <xdr:nvGrpSpPr>
        <xdr:cNvPr id="26" name="Group 25">
          <a:hlinkClick xmlns:r="http://schemas.openxmlformats.org/officeDocument/2006/relationships" r:id="rId8"/>
          <a:extLst>
            <a:ext uri="{FF2B5EF4-FFF2-40B4-BE49-F238E27FC236}">
              <a16:creationId xmlns:a16="http://schemas.microsoft.com/office/drawing/2014/main" id="{2C36BD17-C0AF-42BF-83EE-8CB1BCF41E08}"/>
            </a:ext>
          </a:extLst>
        </xdr:cNvPr>
        <xdr:cNvGrpSpPr/>
      </xdr:nvGrpSpPr>
      <xdr:grpSpPr>
        <a:xfrm>
          <a:off x="1150864" y="6328185"/>
          <a:ext cx="988737" cy="559838"/>
          <a:chOff x="1167797" y="6076725"/>
          <a:chExt cx="1022604" cy="536978"/>
        </a:xfrm>
      </xdr:grpSpPr>
      <xdr:sp macro="" textlink="Processing!M13">
        <xdr:nvSpPr>
          <xdr:cNvPr id="27" name="TextBox 26">
            <a:extLst>
              <a:ext uri="{FF2B5EF4-FFF2-40B4-BE49-F238E27FC236}">
                <a16:creationId xmlns:a16="http://schemas.microsoft.com/office/drawing/2014/main" id="{90E7F235-7C19-0252-80BD-6BB67459EDA8}"/>
              </a:ext>
            </a:extLst>
          </xdr:cNvPr>
          <xdr:cNvSpPr txBox="1"/>
        </xdr:nvSpPr>
        <xdr:spPr>
          <a:xfrm>
            <a:off x="1167797" y="635553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7EF1B9-3046-4C81-BCC7-0033ADB99090}" type="TxLink">
              <a:rPr lang="en-US" sz="1400" b="0" i="0" u="none" strike="noStrike">
                <a:solidFill>
                  <a:srgbClr val="6372A4"/>
                </a:solidFill>
                <a:latin typeface="Aptos Narrow"/>
                <a:ea typeface="+mn-ea"/>
                <a:cs typeface="+mn-cs"/>
              </a:rPr>
              <a:pPr marL="0" indent="0" algn="ctr"/>
              <a:t>Fin Goals</a:t>
            </a:fld>
            <a:endParaRPr lang="ru-RU" sz="1400" b="0" i="0" u="none" strike="noStrike">
              <a:solidFill>
                <a:srgbClr val="6372A4"/>
              </a:solidFill>
              <a:latin typeface="Aptos Narrow"/>
              <a:ea typeface="+mn-ea"/>
              <a:cs typeface="+mn-cs"/>
            </a:endParaRPr>
          </a:p>
        </xdr:txBody>
      </xdr:sp>
      <xdr:sp macro="" textlink="">
        <xdr:nvSpPr>
          <xdr:cNvPr id="28" name="Freeform: Shape 27">
            <a:extLst>
              <a:ext uri="{FF2B5EF4-FFF2-40B4-BE49-F238E27FC236}">
                <a16:creationId xmlns:a16="http://schemas.microsoft.com/office/drawing/2014/main" id="{55248594-FD54-6E8A-2638-2CEA476BB15A}"/>
              </a:ext>
            </a:extLst>
          </xdr:cNvPr>
          <xdr:cNvSpPr/>
        </xdr:nvSpPr>
        <xdr:spPr>
          <a:xfrm>
            <a:off x="1524000" y="6076725"/>
            <a:ext cx="274320" cy="274320"/>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rgbClr val="6372A4"/>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18</xdr:col>
      <xdr:colOff>397017</xdr:colOff>
      <xdr:row>9</xdr:row>
      <xdr:rowOff>96011</xdr:rowOff>
    </xdr:from>
    <xdr:to>
      <xdr:col>21</xdr:col>
      <xdr:colOff>488457</xdr:colOff>
      <xdr:row>15</xdr:row>
      <xdr:rowOff>155447</xdr:rowOff>
    </xdr:to>
    <xdr:grpSp>
      <xdr:nvGrpSpPr>
        <xdr:cNvPr id="29" name="Group 28">
          <a:extLst>
            <a:ext uri="{FF2B5EF4-FFF2-40B4-BE49-F238E27FC236}">
              <a16:creationId xmlns:a16="http://schemas.microsoft.com/office/drawing/2014/main" id="{15EA73D1-1569-4AEB-820A-676B39F6741C}"/>
            </a:ext>
          </a:extLst>
        </xdr:cNvPr>
        <xdr:cNvGrpSpPr/>
      </xdr:nvGrpSpPr>
      <xdr:grpSpPr>
        <a:xfrm>
          <a:off x="11065017" y="1810511"/>
          <a:ext cx="1869440" cy="1202436"/>
          <a:chOff x="11312910" y="1741931"/>
          <a:chExt cx="1920240" cy="1156716"/>
        </a:xfrm>
      </xdr:grpSpPr>
      <xdr:sp macro="" textlink="">
        <xdr:nvSpPr>
          <xdr:cNvPr id="30" name="Rectangle: Rounded Corners 29">
            <a:extLst>
              <a:ext uri="{FF2B5EF4-FFF2-40B4-BE49-F238E27FC236}">
                <a16:creationId xmlns:a16="http://schemas.microsoft.com/office/drawing/2014/main" id="{2FF055E5-1A73-9439-9715-F85DF7DD8F66}"/>
              </a:ext>
            </a:extLst>
          </xdr:cNvPr>
          <xdr:cNvSpPr/>
        </xdr:nvSpPr>
        <xdr:spPr>
          <a:xfrm>
            <a:off x="11312910" y="1741931"/>
            <a:ext cx="1920240" cy="1156716"/>
          </a:xfrm>
          <a:prstGeom prst="roundRect">
            <a:avLst>
              <a:gd name="adj" fmla="val 9324"/>
            </a:avLst>
          </a:prstGeom>
          <a:gradFill>
            <a:gsLst>
              <a:gs pos="66000">
                <a:srgbClr val="6067EE"/>
              </a:gs>
              <a:gs pos="10000">
                <a:srgbClr val="9CA5F6"/>
              </a:gs>
            </a:gsLst>
            <a:lin ang="8100000" scaled="1"/>
          </a:gradFill>
          <a:ln w="12700">
            <a:noFill/>
          </a:ln>
          <a:effectLst>
            <a:outerShdw blurRad="508000" dist="190500" dir="8100000" algn="tr" rotWithShape="0">
              <a:srgbClr val="0D328D">
                <a:alpha val="6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nvGrpSpPr>
          <xdr:cNvPr id="31" name="Group 30">
            <a:extLst>
              <a:ext uri="{FF2B5EF4-FFF2-40B4-BE49-F238E27FC236}">
                <a16:creationId xmlns:a16="http://schemas.microsoft.com/office/drawing/2014/main" id="{3E0538F1-9B97-3223-8DFB-CA416CE5C367}"/>
              </a:ext>
            </a:extLst>
          </xdr:cNvPr>
          <xdr:cNvGrpSpPr/>
        </xdr:nvGrpSpPr>
        <xdr:grpSpPr>
          <a:xfrm>
            <a:off x="11551920" y="2210873"/>
            <a:ext cx="311804" cy="218833"/>
            <a:chOff x="2716066" y="2011251"/>
            <a:chExt cx="710550" cy="501799"/>
          </a:xfrm>
          <a:solidFill>
            <a:srgbClr val="FBF1BD"/>
          </a:solidFill>
        </xdr:grpSpPr>
        <xdr:sp macro="" textlink="">
          <xdr:nvSpPr>
            <xdr:cNvPr id="33" name="Freeform: Shape 32">
              <a:extLst>
                <a:ext uri="{FF2B5EF4-FFF2-40B4-BE49-F238E27FC236}">
                  <a16:creationId xmlns:a16="http://schemas.microsoft.com/office/drawing/2014/main" id="{9ED1336A-C703-9F3B-0523-2DF093428EAB}"/>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4" name="Freeform: Shape 33">
              <a:extLst>
                <a:ext uri="{FF2B5EF4-FFF2-40B4-BE49-F238E27FC236}">
                  <a16:creationId xmlns:a16="http://schemas.microsoft.com/office/drawing/2014/main" id="{0041C592-B312-0969-42D9-DA75B14AECA9}"/>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5" name="Freeform: Shape 34">
              <a:extLst>
                <a:ext uri="{FF2B5EF4-FFF2-40B4-BE49-F238E27FC236}">
                  <a16:creationId xmlns:a16="http://schemas.microsoft.com/office/drawing/2014/main" id="{2DBC5692-6831-E9FD-E507-11E211D3CA92}"/>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6" name="Freeform: Shape 35">
              <a:extLst>
                <a:ext uri="{FF2B5EF4-FFF2-40B4-BE49-F238E27FC236}">
                  <a16:creationId xmlns:a16="http://schemas.microsoft.com/office/drawing/2014/main" id="{029E87C0-A0E4-205B-BB5C-E92AF647B008}"/>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reeform: Shape 36">
              <a:extLst>
                <a:ext uri="{FF2B5EF4-FFF2-40B4-BE49-F238E27FC236}">
                  <a16:creationId xmlns:a16="http://schemas.microsoft.com/office/drawing/2014/main" id="{2DB43F14-5435-E078-7145-DF352B4D5DC8}"/>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Freeform: Shape 37">
              <a:extLst>
                <a:ext uri="{FF2B5EF4-FFF2-40B4-BE49-F238E27FC236}">
                  <a16:creationId xmlns:a16="http://schemas.microsoft.com/office/drawing/2014/main" id="{13989D2A-7034-4434-44CF-D0CFE01A42A2}"/>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9" name="Rectangle: Rounded Corners 38">
              <a:extLst>
                <a:ext uri="{FF2B5EF4-FFF2-40B4-BE49-F238E27FC236}">
                  <a16:creationId xmlns:a16="http://schemas.microsoft.com/office/drawing/2014/main" id="{646666E2-4C1A-5F5C-1445-5EB4CC4E80B7}"/>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pic>
        <xdr:nvPicPr>
          <xdr:cNvPr id="32" name="Graphic 31" descr="Wi-Fi with solid fill">
            <a:extLst>
              <a:ext uri="{FF2B5EF4-FFF2-40B4-BE49-F238E27FC236}">
                <a16:creationId xmlns:a16="http://schemas.microsoft.com/office/drawing/2014/main" id="{7F9F2829-B3BD-0E47-EC61-1F67D4AF3C0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rot="5400000">
            <a:off x="12873160" y="1867232"/>
            <a:ext cx="271669" cy="274320"/>
          </a:xfrm>
          <a:prstGeom prst="rect">
            <a:avLst/>
          </a:prstGeom>
          <a:effectLst>
            <a:outerShdw blurRad="508000" dist="190500" dir="8100000" algn="tr" rotWithShape="0">
              <a:srgbClr val="0D328D">
                <a:alpha val="60000"/>
              </a:srgbClr>
            </a:outerShdw>
          </a:effectLst>
        </xdr:spPr>
      </xdr:pic>
    </xdr:grpSp>
    <xdr:clientData/>
  </xdr:twoCellAnchor>
  <xdr:twoCellAnchor>
    <xdr:from>
      <xdr:col>14</xdr:col>
      <xdr:colOff>604780</xdr:colOff>
      <xdr:row>13</xdr:row>
      <xdr:rowOff>7620</xdr:rowOff>
    </xdr:from>
    <xdr:to>
      <xdr:col>16</xdr:col>
      <xdr:colOff>363532</xdr:colOff>
      <xdr:row>14</xdr:row>
      <xdr:rowOff>82906</xdr:rowOff>
    </xdr:to>
    <xdr:sp macro="" textlink="$C$60">
      <xdr:nvSpPr>
        <xdr:cNvPr id="40" name="TextBox 39">
          <a:extLst>
            <a:ext uri="{FF2B5EF4-FFF2-40B4-BE49-F238E27FC236}">
              <a16:creationId xmlns:a16="http://schemas.microsoft.com/office/drawing/2014/main" id="{C1991108-C6D5-4A50-8793-B5AE8D7F961B}"/>
            </a:ext>
          </a:extLst>
        </xdr:cNvPr>
        <xdr:cNvSpPr txBox="1"/>
      </xdr:nvSpPr>
      <xdr:spPr>
        <a:xfrm>
          <a:off x="9139180" y="23850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33B9D-F834-4294-BE87-29F6752F0B43}" type="TxLink">
            <a:rPr lang="en-US" sz="1200" b="0" i="0" u="none" strike="noStrike">
              <a:solidFill>
                <a:schemeClr val="tx2">
                  <a:lumMod val="25000"/>
                  <a:lumOff val="75000"/>
                </a:schemeClr>
              </a:solidFill>
              <a:latin typeface="Aptos Narrow"/>
            </a:rPr>
            <a:pPr algn="ctr"/>
            <a:t> </a:t>
          </a:fld>
          <a:endParaRPr lang="ru-RU" sz="1600" b="0">
            <a:solidFill>
              <a:schemeClr val="tx2">
                <a:lumMod val="25000"/>
                <a:lumOff val="75000"/>
              </a:schemeClr>
            </a:solidFill>
          </a:endParaRPr>
        </a:p>
      </xdr:txBody>
    </xdr:sp>
    <xdr:clientData/>
  </xdr:twoCellAnchor>
  <xdr:twoCellAnchor>
    <xdr:from>
      <xdr:col>14</xdr:col>
      <xdr:colOff>604780</xdr:colOff>
      <xdr:row>14</xdr:row>
      <xdr:rowOff>63292</xdr:rowOff>
    </xdr:from>
    <xdr:to>
      <xdr:col>16</xdr:col>
      <xdr:colOff>363532</xdr:colOff>
      <xdr:row>15</xdr:row>
      <xdr:rowOff>164395</xdr:rowOff>
    </xdr:to>
    <xdr:sp macro="" textlink="$D$55">
      <xdr:nvSpPr>
        <xdr:cNvPr id="41" name="TextBox 40">
          <a:extLst>
            <a:ext uri="{FF2B5EF4-FFF2-40B4-BE49-F238E27FC236}">
              <a16:creationId xmlns:a16="http://schemas.microsoft.com/office/drawing/2014/main" id="{989F71CE-B8D5-47BC-8644-88CE332961B0}"/>
            </a:ext>
          </a:extLst>
        </xdr:cNvPr>
        <xdr:cNvSpPr txBox="1"/>
      </xdr:nvSpPr>
      <xdr:spPr>
        <a:xfrm>
          <a:off x="9139180" y="2623612"/>
          <a:ext cx="977952"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2A362-1984-4E0F-B2F1-1722CB1B7A1B}" type="TxLink">
            <a:rPr lang="en-US" sz="2400" b="0" i="0" u="none" strike="noStrike">
              <a:solidFill>
                <a:schemeClr val="bg1"/>
              </a:solidFill>
              <a:latin typeface="Aptos Narrow"/>
            </a:rPr>
            <a:pPr algn="ctr"/>
            <a:t> </a:t>
          </a:fld>
          <a:endParaRPr lang="ru-RU" sz="2400" b="0">
            <a:solidFill>
              <a:schemeClr val="bg1"/>
            </a:solidFill>
          </a:endParaRPr>
        </a:p>
      </xdr:txBody>
    </xdr:sp>
    <xdr:clientData/>
  </xdr:twoCellAnchor>
  <xdr:twoCellAnchor>
    <xdr:from>
      <xdr:col>18</xdr:col>
      <xdr:colOff>388620</xdr:colOff>
      <xdr:row>17</xdr:row>
      <xdr:rowOff>76200</xdr:rowOff>
    </xdr:from>
    <xdr:to>
      <xdr:col>20</xdr:col>
      <xdr:colOff>327660</xdr:colOff>
      <xdr:row>18</xdr:row>
      <xdr:rowOff>151486</xdr:rowOff>
    </xdr:to>
    <xdr:sp macro="" textlink="Processing!M5">
      <xdr:nvSpPr>
        <xdr:cNvPr id="42" name="TextBox 41">
          <a:extLst>
            <a:ext uri="{FF2B5EF4-FFF2-40B4-BE49-F238E27FC236}">
              <a16:creationId xmlns:a16="http://schemas.microsoft.com/office/drawing/2014/main" id="{F4305429-BDAA-4865-97A0-0FC8CE64B653}"/>
            </a:ext>
          </a:extLst>
        </xdr:cNvPr>
        <xdr:cNvSpPr txBox="1"/>
      </xdr:nvSpPr>
      <xdr:spPr>
        <a:xfrm>
          <a:off x="1136142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68AF2CF-22FE-455E-865D-C05C3A1B1929}" type="TxLink">
            <a:rPr lang="en-US" sz="1800" b="0" i="0" u="none" strike="noStrike">
              <a:solidFill>
                <a:srgbClr val="455177"/>
              </a:solidFill>
              <a:latin typeface="Aptos Narrow"/>
              <a:ea typeface="+mn-ea"/>
              <a:cs typeface="+mn-cs"/>
            </a:rPr>
            <a:pPr marL="0" indent="0" algn="l"/>
            <a:t>Balance:</a:t>
          </a:fld>
          <a:endParaRPr lang="ru-RU" sz="1800" b="0" i="0" u="none" strike="noStrike">
            <a:solidFill>
              <a:srgbClr val="455177"/>
            </a:solidFill>
            <a:latin typeface="Aptos Narrow"/>
            <a:ea typeface="+mn-ea"/>
            <a:cs typeface="+mn-cs"/>
          </a:endParaRPr>
        </a:p>
      </xdr:txBody>
    </xdr:sp>
    <xdr:clientData/>
  </xdr:twoCellAnchor>
  <xdr:twoCellAnchor>
    <xdr:from>
      <xdr:col>19</xdr:col>
      <xdr:colOff>518160</xdr:colOff>
      <xdr:row>17</xdr:row>
      <xdr:rowOff>76200</xdr:rowOff>
    </xdr:from>
    <xdr:to>
      <xdr:col>21</xdr:col>
      <xdr:colOff>457200</xdr:colOff>
      <xdr:row>18</xdr:row>
      <xdr:rowOff>151486</xdr:rowOff>
    </xdr:to>
    <xdr:sp macro="" textlink="Processing!N5">
      <xdr:nvSpPr>
        <xdr:cNvPr id="43" name="TextBox 42">
          <a:extLst>
            <a:ext uri="{FF2B5EF4-FFF2-40B4-BE49-F238E27FC236}">
              <a16:creationId xmlns:a16="http://schemas.microsoft.com/office/drawing/2014/main" id="{BCFBE6CC-6B01-4C1F-A7F1-AAB0D34749D0}"/>
            </a:ext>
          </a:extLst>
        </xdr:cNvPr>
        <xdr:cNvSpPr txBox="1"/>
      </xdr:nvSpPr>
      <xdr:spPr>
        <a:xfrm>
          <a:off x="1210056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E53D2FB-6903-48E7-9ED0-046CDA07F4AF}" type="TxLink">
            <a:rPr lang="en-US" sz="2000" b="0" i="0" u="none" strike="noStrike">
              <a:solidFill>
                <a:srgbClr val="455177"/>
              </a:solidFill>
              <a:latin typeface="Aptos Narrow"/>
              <a:ea typeface="+mn-ea"/>
              <a:cs typeface="+mn-cs"/>
            </a:rPr>
            <a:pPr algn="r"/>
            <a:t> $4,807 </a:t>
          </a:fld>
          <a:endParaRPr lang="ru-RU" sz="2000" b="0" i="0" u="none" strike="noStrike">
            <a:solidFill>
              <a:srgbClr val="455177"/>
            </a:solidFill>
            <a:latin typeface="Aptos Narrow"/>
            <a:ea typeface="+mn-ea"/>
            <a:cs typeface="+mn-cs"/>
          </a:endParaRPr>
        </a:p>
      </xdr:txBody>
    </xdr:sp>
    <xdr:clientData/>
  </xdr:twoCellAnchor>
  <xdr:twoCellAnchor>
    <xdr:from>
      <xdr:col>18</xdr:col>
      <xdr:colOff>388925</xdr:colOff>
      <xdr:row>13</xdr:row>
      <xdr:rowOff>144780</xdr:rowOff>
    </xdr:from>
    <xdr:to>
      <xdr:col>21</xdr:col>
      <xdr:colOff>496549</xdr:colOff>
      <xdr:row>15</xdr:row>
      <xdr:rowOff>153161</xdr:rowOff>
    </xdr:to>
    <xdr:sp macro="" textlink="">
      <xdr:nvSpPr>
        <xdr:cNvPr id="44" name="TextBox 43">
          <a:extLst>
            <a:ext uri="{FF2B5EF4-FFF2-40B4-BE49-F238E27FC236}">
              <a16:creationId xmlns:a16="http://schemas.microsoft.com/office/drawing/2014/main" id="{720992A6-C852-4945-B981-928E06D3431E}"/>
            </a:ext>
          </a:extLst>
        </xdr:cNvPr>
        <xdr:cNvSpPr txBox="1"/>
      </xdr:nvSpPr>
      <xdr:spPr>
        <a:xfrm>
          <a:off x="11361725" y="2522220"/>
          <a:ext cx="1936424" cy="37414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0">
              <a:solidFill>
                <a:schemeClr val="tx2">
                  <a:lumMod val="25000"/>
                  <a:lumOff val="75000"/>
                </a:schemeClr>
              </a:solidFill>
            </a:rPr>
            <a:t>**** **** **** ****</a:t>
          </a:r>
          <a:endParaRPr lang="ru-RU" sz="1400" b="0">
            <a:solidFill>
              <a:schemeClr val="tx2">
                <a:lumMod val="25000"/>
                <a:lumOff val="75000"/>
              </a:schemeClr>
            </a:solidFill>
          </a:endParaRPr>
        </a:p>
      </xdr:txBody>
    </xdr:sp>
    <xdr:clientData/>
  </xdr:twoCellAnchor>
  <xdr:twoCellAnchor>
    <xdr:from>
      <xdr:col>2</xdr:col>
      <xdr:colOff>251460</xdr:colOff>
      <xdr:row>3</xdr:row>
      <xdr:rowOff>175260</xdr:rowOff>
    </xdr:from>
    <xdr:to>
      <xdr:col>4</xdr:col>
      <xdr:colOff>10212</xdr:colOff>
      <xdr:row>6</xdr:row>
      <xdr:rowOff>137160</xdr:rowOff>
    </xdr:to>
    <xdr:sp macro="" textlink="Processing!A14">
      <xdr:nvSpPr>
        <xdr:cNvPr id="45" name="TextBox 44">
          <a:extLst>
            <a:ext uri="{FF2B5EF4-FFF2-40B4-BE49-F238E27FC236}">
              <a16:creationId xmlns:a16="http://schemas.microsoft.com/office/drawing/2014/main" id="{CC9B6E5F-484D-4E19-B664-D06159B86082}"/>
            </a:ext>
          </a:extLst>
        </xdr:cNvPr>
        <xdr:cNvSpPr txBox="1"/>
      </xdr:nvSpPr>
      <xdr:spPr>
        <a:xfrm>
          <a:off x="1470660" y="723900"/>
          <a:ext cx="977952" cy="510540"/>
        </a:xfrm>
        <a:prstGeom prst="rect">
          <a:avLst/>
        </a:prstGeom>
        <a:noFill/>
        <a:ln w="9525" cmpd="sng">
          <a:noFill/>
        </a:ln>
        <a:effectLst>
          <a:outerShdw blurRad="50800" dist="38100" dir="8100000" algn="tr" rotWithShape="0">
            <a:srgbClr val="0D328D">
              <a:alpha val="4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81E5B34-7D78-4E5B-816E-0F47B84086DD}" type="TxLink">
            <a:rPr lang="en-US" sz="1200" b="0" i="0" u="none" strike="noStrike">
              <a:solidFill>
                <a:srgbClr val="455177"/>
              </a:solidFill>
              <a:latin typeface="Aptos Narrow"/>
              <a:ea typeface="+mn-ea"/>
              <a:cs typeface="+mn-cs"/>
            </a:rPr>
            <a:pPr algn="l"/>
            <a:t>PERSONAL FINANCE</a:t>
          </a:fld>
          <a:endParaRPr lang="ru-RU" sz="1200" b="0" i="0" u="none" strike="noStrike">
            <a:solidFill>
              <a:srgbClr val="455177"/>
            </a:solidFill>
            <a:latin typeface="Aptos Narrow"/>
            <a:ea typeface="+mn-ea"/>
            <a:cs typeface="+mn-cs"/>
          </a:endParaRPr>
        </a:p>
      </xdr:txBody>
    </xdr:sp>
    <xdr:clientData/>
  </xdr:twoCellAnchor>
  <xdr:twoCellAnchor>
    <xdr:from>
      <xdr:col>2</xdr:col>
      <xdr:colOff>266700</xdr:colOff>
      <xdr:row>4</xdr:row>
      <xdr:rowOff>64770</xdr:rowOff>
    </xdr:from>
    <xdr:to>
      <xdr:col>2</xdr:col>
      <xdr:colOff>266700</xdr:colOff>
      <xdr:row>6</xdr:row>
      <xdr:rowOff>64770</xdr:rowOff>
    </xdr:to>
    <xdr:cxnSp macro="">
      <xdr:nvCxnSpPr>
        <xdr:cNvPr id="46" name="Straight Connector 45">
          <a:extLst>
            <a:ext uri="{FF2B5EF4-FFF2-40B4-BE49-F238E27FC236}">
              <a16:creationId xmlns:a16="http://schemas.microsoft.com/office/drawing/2014/main" id="{78FABD7A-5572-4A6C-8F4F-4AC936F972CA}"/>
            </a:ext>
          </a:extLst>
        </xdr:cNvPr>
        <xdr:cNvCxnSpPr/>
      </xdr:nvCxnSpPr>
      <xdr:spPr>
        <a:xfrm>
          <a:off x="1485900" y="796290"/>
          <a:ext cx="0" cy="365760"/>
        </a:xfrm>
        <a:prstGeom prst="line">
          <a:avLst/>
        </a:prstGeom>
        <a:ln w="9525">
          <a:solidFill>
            <a:srgbClr val="455177"/>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457200</xdr:colOff>
      <xdr:row>4</xdr:row>
      <xdr:rowOff>60960</xdr:rowOff>
    </xdr:from>
    <xdr:to>
      <xdr:col>2</xdr:col>
      <xdr:colOff>213360</xdr:colOff>
      <xdr:row>6</xdr:row>
      <xdr:rowOff>60960</xdr:rowOff>
    </xdr:to>
    <xdr:pic>
      <xdr:nvPicPr>
        <xdr:cNvPr id="47" name="Graphic 46" descr="Pie chart outline">
          <a:extLst>
            <a:ext uri="{FF2B5EF4-FFF2-40B4-BE49-F238E27FC236}">
              <a16:creationId xmlns:a16="http://schemas.microsoft.com/office/drawing/2014/main" id="{D9276109-AA9D-4D2E-9F5E-C61EDFB4FDE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66800" y="792480"/>
          <a:ext cx="365760" cy="365760"/>
        </a:xfrm>
        <a:prstGeom prst="rect">
          <a:avLst/>
        </a:prstGeom>
      </xdr:spPr>
    </xdr:pic>
    <xdr:clientData/>
  </xdr:twoCellAnchor>
  <xdr:twoCellAnchor editAs="oneCell">
    <xdr:from>
      <xdr:col>4</xdr:col>
      <xdr:colOff>434340</xdr:colOff>
      <xdr:row>4</xdr:row>
      <xdr:rowOff>38101</xdr:rowOff>
    </xdr:from>
    <xdr:to>
      <xdr:col>21</xdr:col>
      <xdr:colOff>312420</xdr:colOff>
      <xdr:row>6</xdr:row>
      <xdr:rowOff>83821</xdr:rowOff>
    </xdr:to>
    <mc:AlternateContent xmlns:mc="http://schemas.openxmlformats.org/markup-compatibility/2006" xmlns:a14="http://schemas.microsoft.com/office/drawing/2010/main">
      <mc:Choice Requires="a14">
        <xdr:graphicFrame macro="">
          <xdr:nvGraphicFramePr>
            <xdr:cNvPr id="48" name="Month 10">
              <a:extLst>
                <a:ext uri="{FF2B5EF4-FFF2-40B4-BE49-F238E27FC236}">
                  <a16:creationId xmlns:a16="http://schemas.microsoft.com/office/drawing/2014/main" id="{329DBBB2-FCBE-4FEE-91AD-47B136E2382D}"/>
                </a:ext>
              </a:extLst>
            </xdr:cNvPr>
            <xdr:cNvGraphicFramePr/>
          </xdr:nvGraphicFramePr>
          <xdr:xfrm>
            <a:off x="0" y="0"/>
            <a:ext cx="0" cy="0"/>
          </xdr:xfrm>
          <a:graphic>
            <a:graphicData uri="http://schemas.microsoft.com/office/drawing/2010/slicer">
              <sle:slicer xmlns:sle="http://schemas.microsoft.com/office/drawing/2010/slicer" name="Month 10"/>
            </a:graphicData>
          </a:graphic>
        </xdr:graphicFrame>
      </mc:Choice>
      <mc:Fallback xmlns="">
        <xdr:sp macro="" textlink="">
          <xdr:nvSpPr>
            <xdr:cNvPr id="0" name=""/>
            <xdr:cNvSpPr>
              <a:spLocks noTextEdit="1"/>
            </xdr:cNvSpPr>
          </xdr:nvSpPr>
          <xdr:spPr>
            <a:xfrm>
              <a:off x="2872740" y="769621"/>
              <a:ext cx="10241280" cy="41148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61570</xdr:colOff>
      <xdr:row>21</xdr:row>
      <xdr:rowOff>122671</xdr:rowOff>
    </xdr:from>
    <xdr:to>
      <xdr:col>22</xdr:col>
      <xdr:colOff>183490</xdr:colOff>
      <xdr:row>37</xdr:row>
      <xdr:rowOff>76951</xdr:rowOff>
    </xdr:to>
    <xdr:grpSp>
      <xdr:nvGrpSpPr>
        <xdr:cNvPr id="49" name="Group 48">
          <a:extLst>
            <a:ext uri="{FF2B5EF4-FFF2-40B4-BE49-F238E27FC236}">
              <a16:creationId xmlns:a16="http://schemas.microsoft.com/office/drawing/2014/main" id="{43927B2F-C13C-4BF2-989E-EC2F6856E950}"/>
            </a:ext>
          </a:extLst>
        </xdr:cNvPr>
        <xdr:cNvGrpSpPr/>
      </xdr:nvGrpSpPr>
      <xdr:grpSpPr>
        <a:xfrm>
          <a:off x="10729570" y="4123171"/>
          <a:ext cx="2492587" cy="3002280"/>
          <a:chOff x="4267200" y="9326880"/>
          <a:chExt cx="2560320" cy="2880360"/>
        </a:xfrm>
      </xdr:grpSpPr>
      <xdr:sp macro="" textlink="">
        <xdr:nvSpPr>
          <xdr:cNvPr id="50" name="Rectangle: Rounded Corners 49">
            <a:extLst>
              <a:ext uri="{FF2B5EF4-FFF2-40B4-BE49-F238E27FC236}">
                <a16:creationId xmlns:a16="http://schemas.microsoft.com/office/drawing/2014/main" id="{2B43D235-A53A-D875-D120-FB3ECF31A83E}"/>
              </a:ext>
            </a:extLst>
          </xdr:cNvPr>
          <xdr:cNvSpPr/>
        </xdr:nvSpPr>
        <xdr:spPr>
          <a:xfrm>
            <a:off x="4267200" y="9326880"/>
            <a:ext cx="2560320" cy="2880360"/>
          </a:xfrm>
          <a:prstGeom prst="roundRect">
            <a:avLst>
              <a:gd name="adj" fmla="val 739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51" name="Oval 50">
            <a:extLst>
              <a:ext uri="{FF2B5EF4-FFF2-40B4-BE49-F238E27FC236}">
                <a16:creationId xmlns:a16="http://schemas.microsoft.com/office/drawing/2014/main" id="{4017FB9C-F252-FD53-F7B8-80D3331E32D9}"/>
              </a:ext>
            </a:extLst>
          </xdr:cNvPr>
          <xdr:cNvSpPr/>
        </xdr:nvSpPr>
        <xdr:spPr>
          <a:xfrm>
            <a:off x="4449470" y="9943860"/>
            <a:ext cx="340345" cy="340345"/>
          </a:xfrm>
          <a:prstGeom prst="ellipse">
            <a:avLst/>
          </a:prstGeom>
          <a:gradFill>
            <a:gsLst>
              <a:gs pos="0">
                <a:srgbClr val="0070B1"/>
              </a:gs>
              <a:gs pos="100000">
                <a:srgbClr val="00B7D2"/>
              </a:gs>
            </a:gsLst>
            <a:lin ang="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2" name="Oval 51">
            <a:extLst>
              <a:ext uri="{FF2B5EF4-FFF2-40B4-BE49-F238E27FC236}">
                <a16:creationId xmlns:a16="http://schemas.microsoft.com/office/drawing/2014/main" id="{5897E84F-CCDF-A752-A9D0-FCC45FBA3716}"/>
              </a:ext>
            </a:extLst>
          </xdr:cNvPr>
          <xdr:cNvSpPr/>
        </xdr:nvSpPr>
        <xdr:spPr>
          <a:xfrm>
            <a:off x="4449470" y="10393951"/>
            <a:ext cx="340345" cy="340345"/>
          </a:xfrm>
          <a:prstGeom prst="ellipse">
            <a:avLst/>
          </a:prstGeom>
          <a:gradFill>
            <a:gsLst>
              <a:gs pos="0">
                <a:srgbClr val="8701D9"/>
              </a:gs>
              <a:gs pos="100000">
                <a:srgbClr val="AD27FE"/>
              </a:gs>
            </a:gsLst>
            <a:path path="circle">
              <a:fillToRect t="100000" r="100000"/>
            </a:path>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3" name="Oval 52">
            <a:extLst>
              <a:ext uri="{FF2B5EF4-FFF2-40B4-BE49-F238E27FC236}">
                <a16:creationId xmlns:a16="http://schemas.microsoft.com/office/drawing/2014/main" id="{A2BF391C-CC03-97AE-40A2-A8476C7D88F0}"/>
              </a:ext>
            </a:extLst>
          </xdr:cNvPr>
          <xdr:cNvSpPr/>
        </xdr:nvSpPr>
        <xdr:spPr>
          <a:xfrm>
            <a:off x="4449470" y="10844042"/>
            <a:ext cx="340345" cy="340345"/>
          </a:xfrm>
          <a:prstGeom prst="ellipse">
            <a:avLst/>
          </a:prstGeom>
          <a:gradFill>
            <a:gsLst>
              <a:gs pos="0">
                <a:srgbClr val="476BEE"/>
              </a:gs>
              <a:gs pos="100000">
                <a:srgbClr val="3A5CE2"/>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4" name="Oval 53">
            <a:extLst>
              <a:ext uri="{FF2B5EF4-FFF2-40B4-BE49-F238E27FC236}">
                <a16:creationId xmlns:a16="http://schemas.microsoft.com/office/drawing/2014/main" id="{EFA8CF19-D925-7D8A-A854-C184099B7EC6}"/>
              </a:ext>
            </a:extLst>
          </xdr:cNvPr>
          <xdr:cNvSpPr/>
        </xdr:nvSpPr>
        <xdr:spPr>
          <a:xfrm>
            <a:off x="4449470" y="11294133"/>
            <a:ext cx="340345" cy="340345"/>
          </a:xfrm>
          <a:prstGeom prst="ellipse">
            <a:avLst/>
          </a:prstGeom>
          <a:gradFill>
            <a:gsLst>
              <a:gs pos="0">
                <a:srgbClr val="8D76FC"/>
              </a:gs>
              <a:gs pos="100000">
                <a:srgbClr val="3647E3"/>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5" name="Oval 54">
            <a:extLst>
              <a:ext uri="{FF2B5EF4-FFF2-40B4-BE49-F238E27FC236}">
                <a16:creationId xmlns:a16="http://schemas.microsoft.com/office/drawing/2014/main" id="{CAD22B52-8083-1B12-FD28-A8A5B3C64F29}"/>
              </a:ext>
            </a:extLst>
          </xdr:cNvPr>
          <xdr:cNvSpPr/>
        </xdr:nvSpPr>
        <xdr:spPr>
          <a:xfrm>
            <a:off x="4449470" y="11744224"/>
            <a:ext cx="340345" cy="340345"/>
          </a:xfrm>
          <a:prstGeom prst="ellipse">
            <a:avLst/>
          </a:prstGeom>
          <a:gradFill>
            <a:gsLst>
              <a:gs pos="0">
                <a:srgbClr val="34349E"/>
              </a:gs>
              <a:gs pos="100000">
                <a:srgbClr val="212469"/>
              </a:gs>
            </a:gsLst>
            <a:lin ang="5400000" scaled="1"/>
          </a:gradFill>
          <a:ln w="9525">
            <a:solidFill>
              <a:srgbClr val="595EFA"/>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6" name="Oval 55">
            <a:extLst>
              <a:ext uri="{FF2B5EF4-FFF2-40B4-BE49-F238E27FC236}">
                <a16:creationId xmlns:a16="http://schemas.microsoft.com/office/drawing/2014/main" id="{3C30325C-0C6A-596A-DEA1-BCCB704AB869}"/>
              </a:ext>
            </a:extLst>
          </xdr:cNvPr>
          <xdr:cNvSpPr/>
        </xdr:nvSpPr>
        <xdr:spPr>
          <a:xfrm>
            <a:off x="4449470" y="9493769"/>
            <a:ext cx="340345" cy="340345"/>
          </a:xfrm>
          <a:prstGeom prst="ellipse">
            <a:avLst/>
          </a:prstGeom>
          <a:gradFill>
            <a:gsLst>
              <a:gs pos="0">
                <a:srgbClr val="FF00FF"/>
              </a:gs>
              <a:gs pos="89000">
                <a:srgbClr val="9933FF"/>
              </a:gs>
            </a:gsLst>
            <a:lin ang="540000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7" name="Freeform: Shape 56">
            <a:extLst>
              <a:ext uri="{FF2B5EF4-FFF2-40B4-BE49-F238E27FC236}">
                <a16:creationId xmlns:a16="http://schemas.microsoft.com/office/drawing/2014/main" id="{44362F7E-E74D-1175-0765-90E4C9DFD8B8}"/>
              </a:ext>
            </a:extLst>
          </xdr:cNvPr>
          <xdr:cNvSpPr/>
        </xdr:nvSpPr>
        <xdr:spPr>
          <a:xfrm>
            <a:off x="4532971" y="10038174"/>
            <a:ext cx="170173" cy="170172"/>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8" name="Freeform: Shape 57">
            <a:extLst>
              <a:ext uri="{FF2B5EF4-FFF2-40B4-BE49-F238E27FC236}">
                <a16:creationId xmlns:a16="http://schemas.microsoft.com/office/drawing/2014/main" id="{FAA92564-E6B5-4579-F0F7-3678EB1BD1B9}"/>
              </a:ext>
            </a:extLst>
          </xdr:cNvPr>
          <xdr:cNvSpPr/>
        </xdr:nvSpPr>
        <xdr:spPr>
          <a:xfrm>
            <a:off x="4541442" y="9554810"/>
            <a:ext cx="168471" cy="204207"/>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9" name="Freeform: Shape 58">
            <a:extLst>
              <a:ext uri="{FF2B5EF4-FFF2-40B4-BE49-F238E27FC236}">
                <a16:creationId xmlns:a16="http://schemas.microsoft.com/office/drawing/2014/main" id="{0BDA4A47-7B59-319D-164A-16A8D7DD7DC9}"/>
              </a:ext>
            </a:extLst>
          </xdr:cNvPr>
          <xdr:cNvSpPr/>
        </xdr:nvSpPr>
        <xdr:spPr>
          <a:xfrm>
            <a:off x="4540591" y="10472263"/>
            <a:ext cx="170173" cy="170172"/>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60" name="Freeform: Shape 59">
            <a:extLst>
              <a:ext uri="{FF2B5EF4-FFF2-40B4-BE49-F238E27FC236}">
                <a16:creationId xmlns:a16="http://schemas.microsoft.com/office/drawing/2014/main" id="{A1436D1C-95AC-3316-C47B-81B6AB62C4DA}"/>
              </a:ext>
            </a:extLst>
          </xdr:cNvPr>
          <xdr:cNvSpPr/>
        </xdr:nvSpPr>
        <xdr:spPr>
          <a:xfrm>
            <a:off x="4519782" y="10929212"/>
            <a:ext cx="196549" cy="197992"/>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61" name="Freeform: Shape 60">
            <a:extLst>
              <a:ext uri="{FF2B5EF4-FFF2-40B4-BE49-F238E27FC236}">
                <a16:creationId xmlns:a16="http://schemas.microsoft.com/office/drawing/2014/main" id="{8791954A-B2AB-63B2-4F6C-CE6E5DD88968}"/>
              </a:ext>
            </a:extLst>
          </xdr:cNvPr>
          <xdr:cNvSpPr/>
        </xdr:nvSpPr>
        <xdr:spPr>
          <a:xfrm>
            <a:off x="4533822" y="11368261"/>
            <a:ext cx="168471" cy="204207"/>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2" name="Freeform: Shape 61">
            <a:extLst>
              <a:ext uri="{FF2B5EF4-FFF2-40B4-BE49-F238E27FC236}">
                <a16:creationId xmlns:a16="http://schemas.microsoft.com/office/drawing/2014/main" id="{05EB7A04-79B4-C854-85EF-4142940C91B5}"/>
              </a:ext>
            </a:extLst>
          </xdr:cNvPr>
          <xdr:cNvSpPr/>
        </xdr:nvSpPr>
        <xdr:spPr>
          <a:xfrm>
            <a:off x="4527402" y="11821145"/>
            <a:ext cx="196549" cy="193603"/>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8">
        <xdr:nvSpPr>
          <xdr:cNvPr id="63" name="TextBox 62">
            <a:extLst>
              <a:ext uri="{FF2B5EF4-FFF2-40B4-BE49-F238E27FC236}">
                <a16:creationId xmlns:a16="http://schemas.microsoft.com/office/drawing/2014/main" id="{9C2AC297-817D-7E01-BA7A-9927863A42B8}"/>
              </a:ext>
            </a:extLst>
          </xdr:cNvPr>
          <xdr:cNvSpPr txBox="1"/>
        </xdr:nvSpPr>
        <xdr:spPr>
          <a:xfrm>
            <a:off x="4845710" y="953186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4AE7E0F-6CB2-4063-94A4-A45F4E960C1B}" type="TxLink">
              <a:rPr lang="en-US" sz="1400" b="0" i="0" u="none" strike="noStrike">
                <a:solidFill>
                  <a:srgbClr val="455177"/>
                </a:solidFill>
                <a:latin typeface="Aptos Narrow"/>
                <a:ea typeface="+mn-ea"/>
                <a:cs typeface="+mn-cs"/>
              </a:rPr>
              <a:pPr marL="0" indent="0" algn="l"/>
              <a:t>Budgeting</a:t>
            </a:fld>
            <a:endParaRPr lang="ru-RU" sz="1400" b="0" i="0" u="none" strike="noStrike">
              <a:solidFill>
                <a:srgbClr val="455177"/>
              </a:solidFill>
              <a:latin typeface="Aptos Narrow"/>
              <a:ea typeface="+mn-ea"/>
              <a:cs typeface="+mn-cs"/>
            </a:endParaRPr>
          </a:p>
        </xdr:txBody>
      </xdr:sp>
      <xdr:sp macro="" textlink="Processing!M9">
        <xdr:nvSpPr>
          <xdr:cNvPr id="64" name="TextBox 63">
            <a:extLst>
              <a:ext uri="{FF2B5EF4-FFF2-40B4-BE49-F238E27FC236}">
                <a16:creationId xmlns:a16="http://schemas.microsoft.com/office/drawing/2014/main" id="{5837D168-6661-251A-F240-86B0E637A233}"/>
              </a:ext>
            </a:extLst>
          </xdr:cNvPr>
          <xdr:cNvSpPr txBox="1"/>
        </xdr:nvSpPr>
        <xdr:spPr>
          <a:xfrm>
            <a:off x="4845710" y="998140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803B8AA-B328-40E4-827C-FF192201FEEE}" type="TxLink">
              <a:rPr lang="en-US" sz="1400" b="0" i="0" u="none" strike="noStrike">
                <a:solidFill>
                  <a:srgbClr val="455177"/>
                </a:solidFill>
                <a:latin typeface="Aptos Narrow"/>
                <a:ea typeface="+mn-ea"/>
                <a:cs typeface="+mn-cs"/>
              </a:rPr>
              <a:pPr marL="0" indent="0" algn="l"/>
              <a:t>Income</a:t>
            </a:fld>
            <a:endParaRPr lang="ru-RU" sz="1400" b="0" i="0" u="none" strike="noStrike">
              <a:solidFill>
                <a:srgbClr val="455177"/>
              </a:solidFill>
              <a:latin typeface="Aptos Narrow"/>
              <a:ea typeface="+mn-ea"/>
              <a:cs typeface="+mn-cs"/>
            </a:endParaRPr>
          </a:p>
        </xdr:txBody>
      </xdr:sp>
      <xdr:sp macro="" textlink="Processing!M10">
        <xdr:nvSpPr>
          <xdr:cNvPr id="65" name="TextBox 64">
            <a:extLst>
              <a:ext uri="{FF2B5EF4-FFF2-40B4-BE49-F238E27FC236}">
                <a16:creationId xmlns:a16="http://schemas.microsoft.com/office/drawing/2014/main" id="{C65FC43A-B28F-7780-7C49-3B0BE4418931}"/>
              </a:ext>
            </a:extLst>
          </xdr:cNvPr>
          <xdr:cNvSpPr txBox="1"/>
        </xdr:nvSpPr>
        <xdr:spPr>
          <a:xfrm>
            <a:off x="4845710" y="1043094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E0979E7-208F-463C-B299-22E233A03455}" type="TxLink">
              <a:rPr lang="en-US" sz="1400" b="0" i="0" u="none" strike="noStrike">
                <a:solidFill>
                  <a:srgbClr val="455177"/>
                </a:solidFill>
                <a:latin typeface="Aptos Narrow"/>
                <a:ea typeface="+mn-ea"/>
                <a:cs typeface="+mn-cs"/>
              </a:rPr>
              <a:pPr marL="0" indent="0" algn="l"/>
              <a:t>Expenses</a:t>
            </a:fld>
            <a:endParaRPr lang="ru-RU" sz="1400" b="0" i="0" u="none" strike="noStrike">
              <a:solidFill>
                <a:srgbClr val="455177"/>
              </a:solidFill>
              <a:latin typeface="Aptos Narrow"/>
              <a:ea typeface="+mn-ea"/>
              <a:cs typeface="+mn-cs"/>
            </a:endParaRPr>
          </a:p>
        </xdr:txBody>
      </xdr:sp>
      <xdr:sp macro="" textlink="Processing!M11">
        <xdr:nvSpPr>
          <xdr:cNvPr id="66" name="TextBox 65">
            <a:extLst>
              <a:ext uri="{FF2B5EF4-FFF2-40B4-BE49-F238E27FC236}">
                <a16:creationId xmlns:a16="http://schemas.microsoft.com/office/drawing/2014/main" id="{359D46AD-BFE8-3455-F800-5163C278DC0F}"/>
              </a:ext>
            </a:extLst>
          </xdr:cNvPr>
          <xdr:cNvSpPr txBox="1"/>
        </xdr:nvSpPr>
        <xdr:spPr>
          <a:xfrm>
            <a:off x="4845710" y="1088048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D46B0B9-C4FB-4C86-9041-33937A177C37}" type="TxLink">
              <a:rPr lang="en-US" sz="1400" b="0" i="0" u="none" strike="noStrike">
                <a:solidFill>
                  <a:srgbClr val="455177"/>
                </a:solidFill>
                <a:latin typeface="Aptos Narrow"/>
                <a:ea typeface="+mn-ea"/>
                <a:cs typeface="+mn-cs"/>
              </a:rPr>
              <a:pPr marL="0" indent="0" algn="l"/>
              <a:t>Investments</a:t>
            </a:fld>
            <a:endParaRPr lang="ru-RU" sz="1400" b="0" i="0" u="none" strike="noStrike">
              <a:solidFill>
                <a:srgbClr val="455177"/>
              </a:solidFill>
              <a:latin typeface="Aptos Narrow"/>
              <a:ea typeface="+mn-ea"/>
              <a:cs typeface="+mn-cs"/>
            </a:endParaRPr>
          </a:p>
        </xdr:txBody>
      </xdr:sp>
      <xdr:sp macro="" textlink="Processing!M12">
        <xdr:nvSpPr>
          <xdr:cNvPr id="67" name="TextBox 66">
            <a:extLst>
              <a:ext uri="{FF2B5EF4-FFF2-40B4-BE49-F238E27FC236}">
                <a16:creationId xmlns:a16="http://schemas.microsoft.com/office/drawing/2014/main" id="{6350FBB2-D071-DB0A-1844-E79D1D3FD294}"/>
              </a:ext>
            </a:extLst>
          </xdr:cNvPr>
          <xdr:cNvSpPr txBox="1"/>
        </xdr:nvSpPr>
        <xdr:spPr>
          <a:xfrm>
            <a:off x="4845710" y="113300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0A64984-0237-49FC-A8C9-01BFCD437C39}" type="TxLink">
              <a:rPr lang="en-US" sz="1400" b="0" i="0" u="none" strike="noStrike">
                <a:solidFill>
                  <a:srgbClr val="455177"/>
                </a:solidFill>
                <a:latin typeface="Aptos Narrow"/>
                <a:ea typeface="+mn-ea"/>
                <a:cs typeface="+mn-cs"/>
              </a:rPr>
              <a:pPr marL="0" indent="0" algn="l"/>
              <a:t>Debts</a:t>
            </a:fld>
            <a:endParaRPr lang="ru-RU" sz="1400" b="0" i="0" u="none" strike="noStrike">
              <a:solidFill>
                <a:srgbClr val="455177"/>
              </a:solidFill>
              <a:latin typeface="Aptos Narrow"/>
              <a:ea typeface="+mn-ea"/>
              <a:cs typeface="+mn-cs"/>
            </a:endParaRPr>
          </a:p>
        </xdr:txBody>
      </xdr:sp>
      <xdr:sp macro="" textlink="Processing!M13">
        <xdr:nvSpPr>
          <xdr:cNvPr id="68" name="TextBox 67">
            <a:extLst>
              <a:ext uri="{FF2B5EF4-FFF2-40B4-BE49-F238E27FC236}">
                <a16:creationId xmlns:a16="http://schemas.microsoft.com/office/drawing/2014/main" id="{8ADE3B5F-06D9-B54C-931B-E8CB5E41AEFA}"/>
              </a:ext>
            </a:extLst>
          </xdr:cNvPr>
          <xdr:cNvSpPr txBox="1"/>
        </xdr:nvSpPr>
        <xdr:spPr>
          <a:xfrm>
            <a:off x="4845710" y="11779554"/>
            <a:ext cx="955932"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8D85436-C5F4-4C17-B031-A064C794EA42}" type="TxLink">
              <a:rPr lang="en-US" sz="1400" b="0" i="0" u="none" strike="noStrike">
                <a:solidFill>
                  <a:srgbClr val="455177"/>
                </a:solidFill>
                <a:latin typeface="Aptos Narrow"/>
                <a:ea typeface="+mn-ea"/>
                <a:cs typeface="+mn-cs"/>
              </a:rPr>
              <a:pPr marL="0" indent="0" algn="l"/>
              <a:t>Fin Goals</a:t>
            </a:fld>
            <a:endParaRPr lang="ru-RU" sz="1400" b="0" i="0" u="none" strike="noStrike">
              <a:solidFill>
                <a:srgbClr val="455177"/>
              </a:solidFill>
              <a:latin typeface="Aptos Narrow"/>
              <a:ea typeface="+mn-ea"/>
              <a:cs typeface="+mn-cs"/>
            </a:endParaRPr>
          </a:p>
        </xdr:txBody>
      </xdr:sp>
      <xdr:sp macro="" textlink="Processing!N8">
        <xdr:nvSpPr>
          <xdr:cNvPr id="69" name="TextBox 68">
            <a:extLst>
              <a:ext uri="{FF2B5EF4-FFF2-40B4-BE49-F238E27FC236}">
                <a16:creationId xmlns:a16="http://schemas.microsoft.com/office/drawing/2014/main" id="{7DF74F5F-A641-6DE0-B339-E3542E91B2FA}"/>
              </a:ext>
            </a:extLst>
          </xdr:cNvPr>
          <xdr:cNvSpPr txBox="1"/>
        </xdr:nvSpPr>
        <xdr:spPr>
          <a:xfrm>
            <a:off x="5612588" y="9531869"/>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3869D51-62C9-4AAA-AB26-7DC301C4BDAA}" type="TxLink">
              <a:rPr lang="en-US" sz="1400" b="0" i="0" u="none" strike="noStrike">
                <a:solidFill>
                  <a:srgbClr val="455177"/>
                </a:solidFill>
                <a:latin typeface="Aptos Narrow"/>
              </a:rPr>
              <a:pPr algn="r"/>
              <a:t> $88,658 </a:t>
            </a:fld>
            <a:endParaRPr lang="ru-RU" sz="3600">
              <a:solidFill>
                <a:srgbClr val="455177"/>
              </a:solidFill>
            </a:endParaRPr>
          </a:p>
        </xdr:txBody>
      </xdr:sp>
      <xdr:sp macro="" textlink="Processing!N9">
        <xdr:nvSpPr>
          <xdr:cNvPr id="70" name="TextBox 69">
            <a:extLst>
              <a:ext uri="{FF2B5EF4-FFF2-40B4-BE49-F238E27FC236}">
                <a16:creationId xmlns:a16="http://schemas.microsoft.com/office/drawing/2014/main" id="{E6E7E66F-187D-73EA-1065-A7F8AC036E3D}"/>
              </a:ext>
            </a:extLst>
          </xdr:cNvPr>
          <xdr:cNvSpPr txBox="1"/>
        </xdr:nvSpPr>
        <xdr:spPr>
          <a:xfrm>
            <a:off x="5612588" y="9981406"/>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8EDAA04-0207-4253-9D11-BE20395AF586}" type="TxLink">
              <a:rPr lang="en-US" sz="1400" b="0" i="0" u="none" strike="noStrike">
                <a:solidFill>
                  <a:srgbClr val="455177"/>
                </a:solidFill>
                <a:latin typeface="Aptos Narrow"/>
              </a:rPr>
              <a:pPr algn="r"/>
              <a:t> $25,558 </a:t>
            </a:fld>
            <a:endParaRPr lang="ru-RU" sz="2800">
              <a:solidFill>
                <a:srgbClr val="455177"/>
              </a:solidFill>
            </a:endParaRPr>
          </a:p>
        </xdr:txBody>
      </xdr:sp>
      <xdr:sp macro="" textlink="Processing!N10">
        <xdr:nvSpPr>
          <xdr:cNvPr id="71" name="TextBox 70">
            <a:extLst>
              <a:ext uri="{FF2B5EF4-FFF2-40B4-BE49-F238E27FC236}">
                <a16:creationId xmlns:a16="http://schemas.microsoft.com/office/drawing/2014/main" id="{2005D53B-2C5D-F92F-FBEE-03C3A5293679}"/>
              </a:ext>
            </a:extLst>
          </xdr:cNvPr>
          <xdr:cNvSpPr txBox="1"/>
        </xdr:nvSpPr>
        <xdr:spPr>
          <a:xfrm>
            <a:off x="5612588" y="10430943"/>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FDB9043-EE87-4C35-86ED-1EC1EB12F973}" type="TxLink">
              <a:rPr lang="en-US" sz="1400" b="0" i="0" u="none" strike="noStrike">
                <a:solidFill>
                  <a:srgbClr val="455177"/>
                </a:solidFill>
                <a:latin typeface="Aptos Narrow"/>
              </a:rPr>
              <a:pPr algn="r"/>
              <a:t> $19,614 </a:t>
            </a:fld>
            <a:endParaRPr lang="ru-RU" sz="3600">
              <a:solidFill>
                <a:srgbClr val="455177"/>
              </a:solidFill>
            </a:endParaRPr>
          </a:p>
        </xdr:txBody>
      </xdr:sp>
      <xdr:sp macro="" textlink="Processing!N11">
        <xdr:nvSpPr>
          <xdr:cNvPr id="72" name="TextBox 71">
            <a:extLst>
              <a:ext uri="{FF2B5EF4-FFF2-40B4-BE49-F238E27FC236}">
                <a16:creationId xmlns:a16="http://schemas.microsoft.com/office/drawing/2014/main" id="{FC7C0247-509B-56CB-CF6B-914E3E254FC2}"/>
              </a:ext>
            </a:extLst>
          </xdr:cNvPr>
          <xdr:cNvSpPr txBox="1"/>
        </xdr:nvSpPr>
        <xdr:spPr>
          <a:xfrm>
            <a:off x="5612588" y="10880480"/>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4A301D6-02CE-4B51-8C1C-C1DAA0FD4D78}" type="TxLink">
              <a:rPr lang="en-US" sz="1400" b="0" i="0" u="none" strike="noStrike">
                <a:solidFill>
                  <a:srgbClr val="455177"/>
                </a:solidFill>
                <a:latin typeface="Aptos Narrow"/>
                <a:ea typeface="+mn-ea"/>
                <a:cs typeface="+mn-cs"/>
              </a:rPr>
              <a:pPr marL="0" indent="0" algn="r"/>
              <a:t> $93,339 </a:t>
            </a:fld>
            <a:endParaRPr lang="ru-RU" sz="2400" b="0" i="0" u="none" strike="noStrike">
              <a:solidFill>
                <a:srgbClr val="455177"/>
              </a:solidFill>
              <a:latin typeface="Aptos Narrow"/>
              <a:ea typeface="+mn-ea"/>
              <a:cs typeface="+mn-cs"/>
            </a:endParaRPr>
          </a:p>
        </xdr:txBody>
      </xdr:sp>
      <xdr:sp macro="" textlink="Processing!N12">
        <xdr:nvSpPr>
          <xdr:cNvPr id="73" name="TextBox 72">
            <a:extLst>
              <a:ext uri="{FF2B5EF4-FFF2-40B4-BE49-F238E27FC236}">
                <a16:creationId xmlns:a16="http://schemas.microsoft.com/office/drawing/2014/main" id="{008B8CE6-AF74-7A91-35FF-7A5B148CB7DD}"/>
              </a:ext>
            </a:extLst>
          </xdr:cNvPr>
          <xdr:cNvSpPr txBox="1"/>
        </xdr:nvSpPr>
        <xdr:spPr>
          <a:xfrm>
            <a:off x="5612588" y="11330017"/>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4A51919-2656-4CB1-A2EA-F6F69BCBFEFC}" type="TxLink">
              <a:rPr lang="en-US" sz="1400" b="0" i="0" u="none" strike="noStrike">
                <a:solidFill>
                  <a:srgbClr val="455177"/>
                </a:solidFill>
                <a:latin typeface="Aptos Narrow"/>
                <a:ea typeface="+mn-ea"/>
                <a:cs typeface="+mn-cs"/>
              </a:rPr>
              <a:pPr marL="0" indent="0" algn="r"/>
              <a:t> $83,970 </a:t>
            </a:fld>
            <a:endParaRPr lang="ru-RU" sz="2400" b="0" i="0" u="none" strike="noStrike">
              <a:solidFill>
                <a:srgbClr val="455177"/>
              </a:solidFill>
              <a:latin typeface="Aptos Narrow"/>
              <a:ea typeface="+mn-ea"/>
              <a:cs typeface="+mn-cs"/>
            </a:endParaRPr>
          </a:p>
        </xdr:txBody>
      </xdr:sp>
      <xdr:sp macro="" textlink="Processing!N13">
        <xdr:nvSpPr>
          <xdr:cNvPr id="74" name="TextBox 73">
            <a:extLst>
              <a:ext uri="{FF2B5EF4-FFF2-40B4-BE49-F238E27FC236}">
                <a16:creationId xmlns:a16="http://schemas.microsoft.com/office/drawing/2014/main" id="{F391C644-E112-313D-8E28-0E83D8302ABD}"/>
              </a:ext>
            </a:extLst>
          </xdr:cNvPr>
          <xdr:cNvSpPr txBox="1"/>
        </xdr:nvSpPr>
        <xdr:spPr>
          <a:xfrm>
            <a:off x="5630570" y="11779554"/>
            <a:ext cx="1075944"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91F611-5F88-480A-B071-E72D3EA7BCC9}" type="TxLink">
              <a:rPr lang="en-US" sz="1400" b="0" i="0" u="none" strike="noStrike">
                <a:solidFill>
                  <a:srgbClr val="455177"/>
                </a:solidFill>
                <a:latin typeface="Aptos Narrow"/>
                <a:ea typeface="+mn-ea"/>
                <a:cs typeface="+mn-cs"/>
              </a:rPr>
              <a:pPr marL="0" indent="0" algn="r"/>
              <a:t> $63,894 </a:t>
            </a:fld>
            <a:endParaRPr lang="ru-RU" sz="2400" b="0" i="0" u="none" strike="noStrike">
              <a:solidFill>
                <a:srgbClr val="455177"/>
              </a:solidFill>
              <a:latin typeface="Aptos Narrow"/>
              <a:ea typeface="+mn-ea"/>
              <a:cs typeface="+mn-cs"/>
            </a:endParaRPr>
          </a:p>
        </xdr:txBody>
      </xdr:sp>
    </xdr:grpSp>
    <xdr:clientData/>
  </xdr:twoCellAnchor>
  <xdr:twoCellAnchor>
    <xdr:from>
      <xdr:col>5</xdr:col>
      <xdr:colOff>441426</xdr:colOff>
      <xdr:row>8</xdr:row>
      <xdr:rowOff>53340</xdr:rowOff>
    </xdr:from>
    <xdr:to>
      <xdr:col>8</xdr:col>
      <xdr:colOff>259539</xdr:colOff>
      <xdr:row>9</xdr:row>
      <xdr:rowOff>128626</xdr:rowOff>
    </xdr:to>
    <xdr:sp macro="" textlink="Processing!F76">
      <xdr:nvSpPr>
        <xdr:cNvPr id="75" name="TextBox 74">
          <a:extLst>
            <a:ext uri="{FF2B5EF4-FFF2-40B4-BE49-F238E27FC236}">
              <a16:creationId xmlns:a16="http://schemas.microsoft.com/office/drawing/2014/main" id="{8EBDC1D0-9803-45F2-998D-C257D1C34026}"/>
            </a:ext>
          </a:extLst>
        </xdr:cNvPr>
        <xdr:cNvSpPr txBox="1"/>
      </xdr:nvSpPr>
      <xdr:spPr>
        <a:xfrm>
          <a:off x="3489426" y="1516380"/>
          <a:ext cx="16469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18BE3B5-BD35-417D-B9BB-E121B6E269DC}" type="TxLink">
            <a:rPr lang="en-US" sz="1100" b="0" i="0" u="none" strike="noStrike">
              <a:solidFill>
                <a:srgbClr val="000000"/>
              </a:solidFill>
              <a:latin typeface="Aptos Narrow"/>
              <a:ea typeface="+mn-ea"/>
              <a:cs typeface="+mn-cs"/>
            </a:rPr>
            <a:pPr marL="0" indent="0" algn="ctr"/>
            <a:t>All Expenses</a:t>
          </a:fld>
          <a:endParaRPr lang="ru-RU" sz="1800" b="0" i="0" u="none" strike="noStrike">
            <a:solidFill>
              <a:schemeClr val="bg1"/>
            </a:solidFill>
            <a:latin typeface="Aptos Narrow"/>
            <a:ea typeface="+mn-ea"/>
            <a:cs typeface="+mn-cs"/>
          </a:endParaRPr>
        </a:p>
      </xdr:txBody>
    </xdr:sp>
    <xdr:clientData/>
  </xdr:twoCellAnchor>
  <xdr:twoCellAnchor>
    <xdr:from>
      <xdr:col>10</xdr:col>
      <xdr:colOff>251460</xdr:colOff>
      <xdr:row>7</xdr:row>
      <xdr:rowOff>140946</xdr:rowOff>
    </xdr:from>
    <xdr:to>
      <xdr:col>17</xdr:col>
      <xdr:colOff>449580</xdr:colOff>
      <xdr:row>37</xdr:row>
      <xdr:rowOff>91439</xdr:rowOff>
    </xdr:to>
    <xdr:sp macro="" textlink="">
      <xdr:nvSpPr>
        <xdr:cNvPr id="76" name="Rectangle: Rounded Corners 75">
          <a:extLst>
            <a:ext uri="{FF2B5EF4-FFF2-40B4-BE49-F238E27FC236}">
              <a16:creationId xmlns:a16="http://schemas.microsoft.com/office/drawing/2014/main" id="{A3AE3B66-9EB5-4349-A778-B7C1D97CDC3C}"/>
            </a:ext>
          </a:extLst>
        </xdr:cNvPr>
        <xdr:cNvSpPr/>
      </xdr:nvSpPr>
      <xdr:spPr>
        <a:xfrm>
          <a:off x="6347460" y="1421106"/>
          <a:ext cx="4465320" cy="5436893"/>
        </a:xfrm>
        <a:prstGeom prst="roundRect">
          <a:avLst>
            <a:gd name="adj" fmla="val 5126"/>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12</xdr:col>
      <xdr:colOff>441464</xdr:colOff>
      <xdr:row>8</xdr:row>
      <xdr:rowOff>53340</xdr:rowOff>
    </xdr:from>
    <xdr:to>
      <xdr:col>15</xdr:col>
      <xdr:colOff>259577</xdr:colOff>
      <xdr:row>9</xdr:row>
      <xdr:rowOff>128626</xdr:rowOff>
    </xdr:to>
    <xdr:sp macro="" textlink="Processing!E86">
      <xdr:nvSpPr>
        <xdr:cNvPr id="77" name="TextBox 76">
          <a:extLst>
            <a:ext uri="{FF2B5EF4-FFF2-40B4-BE49-F238E27FC236}">
              <a16:creationId xmlns:a16="http://schemas.microsoft.com/office/drawing/2014/main" id="{DA81A781-351D-4DC8-9D58-6F4567E84016}"/>
            </a:ext>
          </a:extLst>
        </xdr:cNvPr>
        <xdr:cNvSpPr txBox="1"/>
      </xdr:nvSpPr>
      <xdr:spPr>
        <a:xfrm>
          <a:off x="7756664" y="1516380"/>
          <a:ext cx="16469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76419E0-4842-422D-9561-45D05FEB03B8}" type="TxLink">
            <a:rPr lang="en-US" sz="1200" b="0" i="0" u="none" strike="noStrike">
              <a:solidFill>
                <a:srgbClr val="000000"/>
              </a:solidFill>
              <a:latin typeface="Aptos Narrow"/>
              <a:ea typeface="+mn-ea"/>
              <a:cs typeface="+mn-cs"/>
            </a:rPr>
            <a:pPr marL="0" indent="0" algn="ctr"/>
            <a:t>Fixed Costs</a:t>
          </a:fld>
          <a:endParaRPr lang="ru-RU" sz="1600" b="0" i="0" u="none" strike="noStrike">
            <a:solidFill>
              <a:schemeClr val="bg1"/>
            </a:solidFill>
            <a:latin typeface="Aptos Narrow"/>
            <a:ea typeface="+mn-ea"/>
            <a:cs typeface="+mn-cs"/>
          </a:endParaRPr>
        </a:p>
      </xdr:txBody>
    </xdr:sp>
    <xdr:clientData/>
  </xdr:twoCellAnchor>
  <xdr:twoCellAnchor>
    <xdr:from>
      <xdr:col>4</xdr:col>
      <xdr:colOff>259080</xdr:colOff>
      <xdr:row>9</xdr:row>
      <xdr:rowOff>7620</xdr:rowOff>
    </xdr:from>
    <xdr:to>
      <xdr:col>9</xdr:col>
      <xdr:colOff>457200</xdr:colOff>
      <xdr:row>37</xdr:row>
      <xdr:rowOff>60960</xdr:rowOff>
    </xdr:to>
    <xdr:graphicFrame macro="">
      <xdr:nvGraphicFramePr>
        <xdr:cNvPr id="78" name="Chart 77">
          <a:extLst>
            <a:ext uri="{FF2B5EF4-FFF2-40B4-BE49-F238E27FC236}">
              <a16:creationId xmlns:a16="http://schemas.microsoft.com/office/drawing/2014/main" id="{FE6426A6-C2A9-4979-8F7B-DA8CDBBA0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403860</xdr:colOff>
      <xdr:row>8</xdr:row>
      <xdr:rowOff>160020</xdr:rowOff>
    </xdr:from>
    <xdr:to>
      <xdr:col>17</xdr:col>
      <xdr:colOff>293024</xdr:colOff>
      <xdr:row>27</xdr:row>
      <xdr:rowOff>160020</xdr:rowOff>
    </xdr:to>
    <xdr:graphicFrame macro="">
      <xdr:nvGraphicFramePr>
        <xdr:cNvPr id="79" name="Chart 78">
          <a:extLst>
            <a:ext uri="{FF2B5EF4-FFF2-40B4-BE49-F238E27FC236}">
              <a16:creationId xmlns:a16="http://schemas.microsoft.com/office/drawing/2014/main" id="{9502D81D-46CE-4EAA-92C4-BB3FD2D918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396240</xdr:colOff>
      <xdr:row>27</xdr:row>
      <xdr:rowOff>175260</xdr:rowOff>
    </xdr:from>
    <xdr:to>
      <xdr:col>17</xdr:col>
      <xdr:colOff>289560</xdr:colOff>
      <xdr:row>37</xdr:row>
      <xdr:rowOff>83820</xdr:rowOff>
    </xdr:to>
    <xdr:graphicFrame macro="">
      <xdr:nvGraphicFramePr>
        <xdr:cNvPr id="80" name="Chart 79">
          <a:extLst>
            <a:ext uri="{FF2B5EF4-FFF2-40B4-BE49-F238E27FC236}">
              <a16:creationId xmlns:a16="http://schemas.microsoft.com/office/drawing/2014/main" id="{C5C6D6D5-7215-4860-805A-DF17F2828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441464</xdr:colOff>
      <xdr:row>27</xdr:row>
      <xdr:rowOff>68580</xdr:rowOff>
    </xdr:from>
    <xdr:to>
      <xdr:col>15</xdr:col>
      <xdr:colOff>259577</xdr:colOff>
      <xdr:row>28</xdr:row>
      <xdr:rowOff>143866</xdr:rowOff>
    </xdr:to>
    <xdr:sp macro="" textlink="Processing!E86">
      <xdr:nvSpPr>
        <xdr:cNvPr id="81" name="TextBox 80">
          <a:extLst>
            <a:ext uri="{FF2B5EF4-FFF2-40B4-BE49-F238E27FC236}">
              <a16:creationId xmlns:a16="http://schemas.microsoft.com/office/drawing/2014/main" id="{EA655749-DD7C-42D2-8DDF-7EB4153FF08A}"/>
            </a:ext>
          </a:extLst>
        </xdr:cNvPr>
        <xdr:cNvSpPr txBox="1"/>
      </xdr:nvSpPr>
      <xdr:spPr>
        <a:xfrm>
          <a:off x="7756664" y="5006340"/>
          <a:ext cx="16469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9902320-359E-4E1A-8A14-A9950FED3E2E}" type="TxLink">
            <a:rPr lang="en-US" sz="1200" b="0" i="0" u="none" strike="noStrike">
              <a:solidFill>
                <a:srgbClr val="000000"/>
              </a:solidFill>
              <a:latin typeface="Aptos Narrow"/>
              <a:ea typeface="+mn-ea"/>
              <a:cs typeface="+mn-cs"/>
            </a:rPr>
            <a:pPr marL="0" indent="0" algn="ctr"/>
            <a:t>Fixed Costs</a:t>
          </a:fld>
          <a:endParaRPr lang="ru-RU" sz="1600" b="0" i="0" u="none" strike="noStrike">
            <a:solidFill>
              <a:schemeClr val="bg1"/>
            </a:solidFill>
            <a:latin typeface="Aptos Narrow"/>
            <a:ea typeface="+mn-ea"/>
            <a:cs typeface="+mn-cs"/>
          </a:endParaRPr>
        </a:p>
      </xdr:txBody>
    </xdr:sp>
    <xdr:clientData/>
  </xdr:twoCellAnchor>
  <xdr:twoCellAnchor>
    <xdr:from>
      <xdr:col>19</xdr:col>
      <xdr:colOff>394407</xdr:colOff>
      <xdr:row>10</xdr:row>
      <xdr:rowOff>38100</xdr:rowOff>
    </xdr:from>
    <xdr:to>
      <xdr:col>20</xdr:col>
      <xdr:colOff>491067</xdr:colOff>
      <xdr:row>11</xdr:row>
      <xdr:rowOff>129540</xdr:rowOff>
    </xdr:to>
    <xdr:grpSp>
      <xdr:nvGrpSpPr>
        <xdr:cNvPr id="2" name="Group 1">
          <a:extLst>
            <a:ext uri="{FF2B5EF4-FFF2-40B4-BE49-F238E27FC236}">
              <a16:creationId xmlns:a16="http://schemas.microsoft.com/office/drawing/2014/main" id="{1074A2C0-DB33-4FDA-A826-C8C5D90D95BB}"/>
            </a:ext>
          </a:extLst>
        </xdr:cNvPr>
        <xdr:cNvGrpSpPr/>
      </xdr:nvGrpSpPr>
      <xdr:grpSpPr>
        <a:xfrm>
          <a:off x="11655074" y="1943100"/>
          <a:ext cx="689326" cy="281940"/>
          <a:chOff x="12047220" y="1861890"/>
          <a:chExt cx="706260" cy="274320"/>
        </a:xfrm>
      </xdr:grpSpPr>
      <xdr:pic>
        <xdr:nvPicPr>
          <xdr:cNvPr id="85" name="Graphic 84" descr="Moon with solid fill">
            <a:hlinkClick xmlns:r="http://schemas.openxmlformats.org/officeDocument/2006/relationships" r:id="rId16"/>
            <a:extLst>
              <a:ext uri="{FF2B5EF4-FFF2-40B4-BE49-F238E27FC236}">
                <a16:creationId xmlns:a16="http://schemas.microsoft.com/office/drawing/2014/main" id="{79D135B4-94EF-422D-1099-1ADE8937BFC6}"/>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2047220" y="1861890"/>
            <a:ext cx="274320" cy="274320"/>
          </a:xfrm>
          <a:prstGeom prst="rect">
            <a:avLst/>
          </a:prstGeom>
        </xdr:spPr>
      </xdr:pic>
      <xdr:pic>
        <xdr:nvPicPr>
          <xdr:cNvPr id="86" name="Graphic 85" descr="Sun with solid fill">
            <a:extLst>
              <a:ext uri="{FF2B5EF4-FFF2-40B4-BE49-F238E27FC236}">
                <a16:creationId xmlns:a16="http://schemas.microsoft.com/office/drawing/2014/main" id="{C512C141-255E-0B81-3AB9-C2A27C456737}"/>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2479160" y="1861890"/>
            <a:ext cx="274320" cy="274320"/>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30480</xdr:colOff>
      <xdr:row>1</xdr:row>
      <xdr:rowOff>152400</xdr:rowOff>
    </xdr:to>
    <xdr:sp macro="" textlink="">
      <xdr:nvSpPr>
        <xdr:cNvPr id="2" name="Rectangle 1">
          <a:extLst>
            <a:ext uri="{FF2B5EF4-FFF2-40B4-BE49-F238E27FC236}">
              <a16:creationId xmlns:a16="http://schemas.microsoft.com/office/drawing/2014/main" id="{4D953A2B-9198-49CA-900F-96F44621C933}"/>
            </a:ext>
          </a:extLst>
        </xdr:cNvPr>
        <xdr:cNvSpPr/>
      </xdr:nvSpPr>
      <xdr:spPr>
        <a:xfrm>
          <a:off x="0" y="0"/>
          <a:ext cx="640080" cy="335280"/>
        </a:xfrm>
        <a:prstGeom prst="rect">
          <a:avLst/>
        </a:prstGeom>
        <a:solidFill>
          <a:srgbClr val="1214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392238</xdr:colOff>
      <xdr:row>0</xdr:row>
      <xdr:rowOff>167640</xdr:rowOff>
    </xdr:from>
    <xdr:to>
      <xdr:col>23</xdr:col>
      <xdr:colOff>156018</xdr:colOff>
      <xdr:row>40</xdr:row>
      <xdr:rowOff>167640</xdr:rowOff>
    </xdr:to>
    <xdr:sp macro="" textlink="">
      <xdr:nvSpPr>
        <xdr:cNvPr id="3" name="Rectangle: Rounded Corners 2">
          <a:extLst>
            <a:ext uri="{FF2B5EF4-FFF2-40B4-BE49-F238E27FC236}">
              <a16:creationId xmlns:a16="http://schemas.microsoft.com/office/drawing/2014/main" id="{39C4EE91-CB20-4151-BBC2-6B730588EBB2}"/>
            </a:ext>
          </a:extLst>
        </xdr:cNvPr>
        <xdr:cNvSpPr/>
      </xdr:nvSpPr>
      <xdr:spPr>
        <a:xfrm>
          <a:off x="392238" y="167640"/>
          <a:ext cx="13784580" cy="7315200"/>
        </a:xfrm>
        <a:prstGeom prst="roundRect">
          <a:avLst>
            <a:gd name="adj" fmla="val 6581"/>
          </a:avLst>
        </a:prstGeom>
        <a:gradFill flip="none" rotWithShape="1">
          <a:gsLst>
            <a:gs pos="0">
              <a:srgbClr val="1F2357"/>
            </a:gs>
            <a:gs pos="75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ru-RU"/>
            <a:t> </a:t>
          </a:r>
        </a:p>
      </xdr:txBody>
    </xdr:sp>
    <xdr:clientData/>
  </xdr:twoCellAnchor>
  <xdr:twoCellAnchor>
    <xdr:from>
      <xdr:col>1</xdr:col>
      <xdr:colOff>130384</xdr:colOff>
      <xdr:row>2</xdr:row>
      <xdr:rowOff>100665</xdr:rowOff>
    </xdr:from>
    <xdr:to>
      <xdr:col>22</xdr:col>
      <xdr:colOff>473284</xdr:colOff>
      <xdr:row>39</xdr:row>
      <xdr:rowOff>9225</xdr:rowOff>
    </xdr:to>
    <xdr:sp macro="" textlink="">
      <xdr:nvSpPr>
        <xdr:cNvPr id="4" name="Rectangle: Rounded Corners 3">
          <a:extLst>
            <a:ext uri="{FF2B5EF4-FFF2-40B4-BE49-F238E27FC236}">
              <a16:creationId xmlns:a16="http://schemas.microsoft.com/office/drawing/2014/main" id="{5642D4F7-6CCC-45F3-ADF2-7B94620D95B9}"/>
            </a:ext>
          </a:extLst>
        </xdr:cNvPr>
        <xdr:cNvSpPr/>
      </xdr:nvSpPr>
      <xdr:spPr>
        <a:xfrm>
          <a:off x="739984" y="466425"/>
          <a:ext cx="13144500" cy="6675120"/>
        </a:xfrm>
        <a:prstGeom prst="roundRect">
          <a:avLst>
            <a:gd name="adj" fmla="val 5042"/>
          </a:avLst>
        </a:prstGeom>
        <a:gradFill flip="none" rotWithShape="1">
          <a:gsLst>
            <a:gs pos="0">
              <a:srgbClr val="20245A"/>
            </a:gs>
            <a:gs pos="75000">
              <a:srgbClr val="10123B"/>
            </a:gs>
          </a:gsLst>
          <a:lin ang="8100000" scaled="1"/>
          <a:tileRect/>
        </a:gradFill>
        <a:ln w="9525">
          <a:gradFill flip="none" rotWithShape="1">
            <a:gsLst>
              <a:gs pos="0">
                <a:srgbClr val="B9C1FF"/>
              </a:gs>
              <a:gs pos="33000">
                <a:srgbClr val="3D4098"/>
              </a:gs>
              <a:gs pos="100000">
                <a:srgbClr val="333787"/>
              </a:gs>
            </a:gsLst>
            <a:lin ang="9000000" scaled="0"/>
            <a:tileRect/>
          </a:gradFill>
        </a:ln>
        <a:effectLst>
          <a:outerShdw blurRad="2540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4</xdr:row>
      <xdr:rowOff>23019</xdr:rowOff>
    </xdr:from>
    <xdr:to>
      <xdr:col>22</xdr:col>
      <xdr:colOff>183490</xdr:colOff>
      <xdr:row>6</xdr:row>
      <xdr:rowOff>91402</xdr:rowOff>
    </xdr:to>
    <xdr:sp macro="" textlink="">
      <xdr:nvSpPr>
        <xdr:cNvPr id="5" name="Rectangle: Rounded Corners 4">
          <a:extLst>
            <a:ext uri="{FF2B5EF4-FFF2-40B4-BE49-F238E27FC236}">
              <a16:creationId xmlns:a16="http://schemas.microsoft.com/office/drawing/2014/main" id="{ABF91899-306A-4291-A2C8-84F677057B71}"/>
            </a:ext>
          </a:extLst>
        </xdr:cNvPr>
        <xdr:cNvSpPr/>
      </xdr:nvSpPr>
      <xdr:spPr>
        <a:xfrm>
          <a:off x="2537460" y="754539"/>
          <a:ext cx="11057230" cy="434143"/>
        </a:xfrm>
        <a:prstGeom prst="roundRect">
          <a:avLst>
            <a:gd name="adj" fmla="val 42714"/>
          </a:avLst>
        </a:prstGeom>
        <a:gradFill>
          <a:gsLst>
            <a:gs pos="97000">
              <a:srgbClr val="2C3076"/>
            </a:gs>
            <a:gs pos="5000">
              <a:srgbClr val="2C3076"/>
            </a:gs>
            <a:gs pos="0">
              <a:srgbClr val="323687"/>
            </a:gs>
            <a:gs pos="100000">
              <a:srgbClr val="22255C"/>
            </a:gs>
          </a:gsLst>
          <a:lin ang="108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91403</xdr:colOff>
      <xdr:row>7</xdr:row>
      <xdr:rowOff>140946</xdr:rowOff>
    </xdr:from>
    <xdr:to>
      <xdr:col>17</xdr:col>
      <xdr:colOff>441923</xdr:colOff>
      <xdr:row>37</xdr:row>
      <xdr:rowOff>91439</xdr:rowOff>
    </xdr:to>
    <xdr:sp macro="" textlink="">
      <xdr:nvSpPr>
        <xdr:cNvPr id="6" name="Rectangle: Rounded Corners 5">
          <a:extLst>
            <a:ext uri="{FF2B5EF4-FFF2-40B4-BE49-F238E27FC236}">
              <a16:creationId xmlns:a16="http://schemas.microsoft.com/office/drawing/2014/main" id="{500C11C6-EAAD-4052-8831-C079CB3934AB}"/>
            </a:ext>
          </a:extLst>
        </xdr:cNvPr>
        <xdr:cNvSpPr/>
      </xdr:nvSpPr>
      <xdr:spPr>
        <a:xfrm>
          <a:off x="2529803" y="1421106"/>
          <a:ext cx="8275320" cy="5436893"/>
        </a:xfrm>
        <a:prstGeom prst="roundRect">
          <a:avLst>
            <a:gd name="adj" fmla="val 3982"/>
          </a:avLst>
        </a:prstGeom>
        <a:gradFill>
          <a:gsLst>
            <a:gs pos="0">
              <a:srgbClr val="323687"/>
            </a:gs>
            <a:gs pos="69000">
              <a:srgbClr val="10123A"/>
            </a:gs>
          </a:gsLst>
          <a:lin ang="90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18</xdr:col>
      <xdr:colOff>61570</xdr:colOff>
      <xdr:row>7</xdr:row>
      <xdr:rowOff>140948</xdr:rowOff>
    </xdr:from>
    <xdr:to>
      <xdr:col>22</xdr:col>
      <xdr:colOff>183490</xdr:colOff>
      <xdr:row>20</xdr:row>
      <xdr:rowOff>53732</xdr:rowOff>
    </xdr:to>
    <xdr:sp macro="" textlink="">
      <xdr:nvSpPr>
        <xdr:cNvPr id="7" name="Rectangle: Rounded Corners 6">
          <a:extLst>
            <a:ext uri="{FF2B5EF4-FFF2-40B4-BE49-F238E27FC236}">
              <a16:creationId xmlns:a16="http://schemas.microsoft.com/office/drawing/2014/main" id="{5A15F547-C61B-42A2-B982-713A3214533C}"/>
            </a:ext>
          </a:extLst>
        </xdr:cNvPr>
        <xdr:cNvSpPr/>
      </xdr:nvSpPr>
      <xdr:spPr>
        <a:xfrm>
          <a:off x="11034370" y="1421108"/>
          <a:ext cx="2560320" cy="2290224"/>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428669</xdr:colOff>
      <xdr:row>7</xdr:row>
      <xdr:rowOff>140948</xdr:rowOff>
    </xdr:from>
    <xdr:to>
      <xdr:col>3</xdr:col>
      <xdr:colOff>491130</xdr:colOff>
      <xdr:row>37</xdr:row>
      <xdr:rowOff>95228</xdr:rowOff>
    </xdr:to>
    <xdr:sp macro="" textlink="">
      <xdr:nvSpPr>
        <xdr:cNvPr id="8" name="Rectangle: Rounded Corners 7">
          <a:extLst>
            <a:ext uri="{FF2B5EF4-FFF2-40B4-BE49-F238E27FC236}">
              <a16:creationId xmlns:a16="http://schemas.microsoft.com/office/drawing/2014/main" id="{BE425DB5-9318-4A47-9772-24A8E158B4B5}"/>
            </a:ext>
          </a:extLst>
        </xdr:cNvPr>
        <xdr:cNvSpPr/>
      </xdr:nvSpPr>
      <xdr:spPr>
        <a:xfrm>
          <a:off x="1038269" y="1421108"/>
          <a:ext cx="1281661" cy="5440680"/>
        </a:xfrm>
        <a:prstGeom prst="roundRect">
          <a:avLst>
            <a:gd name="adj" fmla="val 18817"/>
          </a:avLst>
        </a:prstGeom>
        <a:gradFill>
          <a:gsLst>
            <a:gs pos="0">
              <a:srgbClr val="2E317C"/>
            </a:gs>
            <a:gs pos="23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507067</xdr:colOff>
      <xdr:row>9</xdr:row>
      <xdr:rowOff>83820</xdr:rowOff>
    </xdr:from>
    <xdr:to>
      <xdr:col>3</xdr:col>
      <xdr:colOff>412731</xdr:colOff>
      <xdr:row>12</xdr:row>
      <xdr:rowOff>174803</xdr:rowOff>
    </xdr:to>
    <xdr:grpSp>
      <xdr:nvGrpSpPr>
        <xdr:cNvPr id="57" name="Group 56">
          <a:hlinkClick xmlns:r="http://schemas.openxmlformats.org/officeDocument/2006/relationships" r:id="rId1"/>
          <a:extLst>
            <a:ext uri="{FF2B5EF4-FFF2-40B4-BE49-F238E27FC236}">
              <a16:creationId xmlns:a16="http://schemas.microsoft.com/office/drawing/2014/main" id="{88236A81-8FBE-AB53-CDF9-A824042EA2AF}"/>
            </a:ext>
          </a:extLst>
        </xdr:cNvPr>
        <xdr:cNvGrpSpPr/>
      </xdr:nvGrpSpPr>
      <xdr:grpSpPr>
        <a:xfrm>
          <a:off x="1120900" y="1798320"/>
          <a:ext cx="1133331" cy="662483"/>
          <a:chOff x="1116667" y="1729740"/>
          <a:chExt cx="1124864" cy="639623"/>
        </a:xfrm>
      </xdr:grpSpPr>
      <xdr:pic>
        <xdr:nvPicPr>
          <xdr:cNvPr id="9" name="Graphic 8" descr="Home with solid fill">
            <a:extLst>
              <a:ext uri="{FF2B5EF4-FFF2-40B4-BE49-F238E27FC236}">
                <a16:creationId xmlns:a16="http://schemas.microsoft.com/office/drawing/2014/main" id="{62395A2D-3949-4C13-94BA-48016A294A3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63040" y="1729740"/>
            <a:ext cx="426720" cy="426720"/>
          </a:xfrm>
          <a:prstGeom prst="rect">
            <a:avLst/>
          </a:prstGeom>
        </xdr:spPr>
      </xdr:pic>
      <xdr:sp macro="" textlink="Processing!M7">
        <xdr:nvSpPr>
          <xdr:cNvPr id="10" name="TextBox 9">
            <a:extLst>
              <a:ext uri="{FF2B5EF4-FFF2-40B4-BE49-F238E27FC236}">
                <a16:creationId xmlns:a16="http://schemas.microsoft.com/office/drawing/2014/main" id="{E75CA6D0-07A4-4D4A-BCB5-D67BF29F26FD}"/>
              </a:ext>
            </a:extLst>
          </xdr:cNvPr>
          <xdr:cNvSpPr txBox="1"/>
        </xdr:nvSpPr>
        <xdr:spPr>
          <a:xfrm>
            <a:off x="1116667" y="2111197"/>
            <a:ext cx="112486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D42D12-6D1C-4BD6-BF7A-FB3615575702}" type="TxLink">
              <a:rPr lang="en-US" sz="1400" b="0" i="0" u="none" strike="noStrike">
                <a:solidFill>
                  <a:srgbClr val="6372A4"/>
                </a:solidFill>
                <a:latin typeface="Aptos Narrow"/>
                <a:ea typeface="+mn-ea"/>
                <a:cs typeface="+mn-cs"/>
              </a:rPr>
              <a:pPr marL="0" indent="0" algn="ctr"/>
              <a:t>Dashboard</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17</xdr:row>
      <xdr:rowOff>177501</xdr:rowOff>
    </xdr:from>
    <xdr:to>
      <xdr:col>3</xdr:col>
      <xdr:colOff>361601</xdr:colOff>
      <xdr:row>20</xdr:row>
      <xdr:rowOff>121463</xdr:rowOff>
    </xdr:to>
    <xdr:grpSp>
      <xdr:nvGrpSpPr>
        <xdr:cNvPr id="59" name="Group 58">
          <a:hlinkClick xmlns:r="http://schemas.openxmlformats.org/officeDocument/2006/relationships" r:id="rId4"/>
          <a:extLst>
            <a:ext uri="{FF2B5EF4-FFF2-40B4-BE49-F238E27FC236}">
              <a16:creationId xmlns:a16="http://schemas.microsoft.com/office/drawing/2014/main" id="{ABBD66D7-1792-11D2-2480-8763E4A5CE42}"/>
            </a:ext>
          </a:extLst>
        </xdr:cNvPr>
        <xdr:cNvGrpSpPr/>
      </xdr:nvGrpSpPr>
      <xdr:grpSpPr>
        <a:xfrm>
          <a:off x="1172030" y="3416001"/>
          <a:ext cx="1031071" cy="515462"/>
          <a:chOff x="1167797" y="3286461"/>
          <a:chExt cx="1022604" cy="492602"/>
        </a:xfrm>
      </xdr:grpSpPr>
      <xdr:sp macro="" textlink="">
        <xdr:nvSpPr>
          <xdr:cNvPr id="11" name="Freeform: Shape 10">
            <a:extLst>
              <a:ext uri="{FF2B5EF4-FFF2-40B4-BE49-F238E27FC236}">
                <a16:creationId xmlns:a16="http://schemas.microsoft.com/office/drawing/2014/main" id="{91FF24CC-F4E3-4925-BF91-4506C4B8783A}"/>
              </a:ext>
            </a:extLst>
          </xdr:cNvPr>
          <xdr:cNvSpPr/>
        </xdr:nvSpPr>
        <xdr:spPr>
          <a:xfrm>
            <a:off x="1524000" y="3286461"/>
            <a:ext cx="274320" cy="274320"/>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9">
        <xdr:nvSpPr>
          <xdr:cNvPr id="12" name="TextBox 11">
            <a:extLst>
              <a:ext uri="{FF2B5EF4-FFF2-40B4-BE49-F238E27FC236}">
                <a16:creationId xmlns:a16="http://schemas.microsoft.com/office/drawing/2014/main" id="{CA0E8FDF-701D-402E-BA6B-2E5442B90B99}"/>
              </a:ext>
            </a:extLst>
          </xdr:cNvPr>
          <xdr:cNvSpPr txBox="1"/>
        </xdr:nvSpPr>
        <xdr:spPr>
          <a:xfrm>
            <a:off x="1167797" y="352089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72A9F3-49CD-432A-96EE-979AD2E16817}" type="TxLink">
              <a:rPr lang="en-US" sz="1400" b="0" i="0" u="none" strike="noStrike">
                <a:solidFill>
                  <a:srgbClr val="6372A4"/>
                </a:solidFill>
                <a:latin typeface="Aptos Narrow"/>
                <a:ea typeface="+mn-ea"/>
                <a:cs typeface="+mn-cs"/>
              </a:rPr>
              <a:pPr marL="0" indent="0" algn="ctr"/>
              <a:t>Income</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13</xdr:row>
      <xdr:rowOff>160020</xdr:rowOff>
    </xdr:from>
    <xdr:to>
      <xdr:col>3</xdr:col>
      <xdr:colOff>361601</xdr:colOff>
      <xdr:row>16</xdr:row>
      <xdr:rowOff>159563</xdr:rowOff>
    </xdr:to>
    <xdr:grpSp>
      <xdr:nvGrpSpPr>
        <xdr:cNvPr id="58" name="Group 57">
          <a:hlinkClick xmlns:r="http://schemas.openxmlformats.org/officeDocument/2006/relationships" r:id="rId5"/>
          <a:extLst>
            <a:ext uri="{FF2B5EF4-FFF2-40B4-BE49-F238E27FC236}">
              <a16:creationId xmlns:a16="http://schemas.microsoft.com/office/drawing/2014/main" id="{242844AE-2BC3-8ADD-9630-5721456D593A}"/>
            </a:ext>
          </a:extLst>
        </xdr:cNvPr>
        <xdr:cNvGrpSpPr/>
      </xdr:nvGrpSpPr>
      <xdr:grpSpPr>
        <a:xfrm>
          <a:off x="1172030" y="2636520"/>
          <a:ext cx="1031071" cy="571043"/>
          <a:chOff x="1167797" y="2537460"/>
          <a:chExt cx="1022604" cy="548183"/>
        </a:xfrm>
      </xdr:grpSpPr>
      <xdr:sp macro="" textlink="">
        <xdr:nvSpPr>
          <xdr:cNvPr id="13" name="Freeform: Shape 12">
            <a:extLst>
              <a:ext uri="{FF2B5EF4-FFF2-40B4-BE49-F238E27FC236}">
                <a16:creationId xmlns:a16="http://schemas.microsoft.com/office/drawing/2014/main" id="{024724C9-EE1C-48ED-AB79-0A4A5E30495B}"/>
              </a:ext>
            </a:extLst>
          </xdr:cNvPr>
          <xdr:cNvSpPr/>
        </xdr:nvSpPr>
        <xdr:spPr>
          <a:xfrm>
            <a:off x="1524000" y="2537460"/>
            <a:ext cx="274320" cy="32004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endParaRPr lang="ru-RU" sz="1800" kern="1200">
              <a:solidFill>
                <a:schemeClr val="tx1"/>
              </a:solidFill>
              <a:latin typeface="+mn-lt"/>
              <a:ea typeface="+mn-ea"/>
              <a:cs typeface="+mn-cs"/>
            </a:endParaRPr>
          </a:p>
        </xdr:txBody>
      </xdr:sp>
      <xdr:sp macro="" textlink="Processing!M8">
        <xdr:nvSpPr>
          <xdr:cNvPr id="14" name="TextBox 13">
            <a:extLst>
              <a:ext uri="{FF2B5EF4-FFF2-40B4-BE49-F238E27FC236}">
                <a16:creationId xmlns:a16="http://schemas.microsoft.com/office/drawing/2014/main" id="{CE344C57-FD78-43F4-B577-922D333000D9}"/>
              </a:ext>
            </a:extLst>
          </xdr:cNvPr>
          <xdr:cNvSpPr txBox="1"/>
        </xdr:nvSpPr>
        <xdr:spPr>
          <a:xfrm>
            <a:off x="1167797" y="28274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7601D8-A4D6-4CAB-9AF7-1E2B532ACEA4}" type="TxLink">
              <a:rPr lang="en-US" sz="1400" b="0" i="0" u="none" strike="noStrike">
                <a:solidFill>
                  <a:srgbClr val="6372A4"/>
                </a:solidFill>
                <a:latin typeface="Aptos Narrow"/>
                <a:ea typeface="+mn-ea"/>
                <a:cs typeface="+mn-cs"/>
              </a:rPr>
              <a:pPr marL="0" indent="0" algn="ctr"/>
              <a:t>Budgeting</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21</xdr:row>
      <xdr:rowOff>141642</xdr:rowOff>
    </xdr:from>
    <xdr:to>
      <xdr:col>3</xdr:col>
      <xdr:colOff>361601</xdr:colOff>
      <xdr:row>24</xdr:row>
      <xdr:rowOff>98603</xdr:rowOff>
    </xdr:to>
    <xdr:grpSp>
      <xdr:nvGrpSpPr>
        <xdr:cNvPr id="60" name="Group 59">
          <a:hlinkClick xmlns:r="http://schemas.openxmlformats.org/officeDocument/2006/relationships" r:id="rId6"/>
          <a:extLst>
            <a:ext uri="{FF2B5EF4-FFF2-40B4-BE49-F238E27FC236}">
              <a16:creationId xmlns:a16="http://schemas.microsoft.com/office/drawing/2014/main" id="{3842D7BB-1B2A-E2F3-5703-B6798B166395}"/>
            </a:ext>
          </a:extLst>
        </xdr:cNvPr>
        <xdr:cNvGrpSpPr/>
      </xdr:nvGrpSpPr>
      <xdr:grpSpPr>
        <a:xfrm>
          <a:off x="1172030" y="4142142"/>
          <a:ext cx="1031071" cy="528461"/>
          <a:chOff x="1167797" y="3982122"/>
          <a:chExt cx="1022604" cy="505601"/>
        </a:xfrm>
      </xdr:grpSpPr>
      <xdr:sp macro="" textlink="">
        <xdr:nvSpPr>
          <xdr:cNvPr id="15" name="Freeform: Shape 14">
            <a:extLst>
              <a:ext uri="{FF2B5EF4-FFF2-40B4-BE49-F238E27FC236}">
                <a16:creationId xmlns:a16="http://schemas.microsoft.com/office/drawing/2014/main" id="{30727697-15EC-4B48-96DF-C7D09C35F0B1}"/>
              </a:ext>
            </a:extLst>
          </xdr:cNvPr>
          <xdr:cNvSpPr/>
        </xdr:nvSpPr>
        <xdr:spPr>
          <a:xfrm>
            <a:off x="1524000" y="3982122"/>
            <a:ext cx="274320" cy="274320"/>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10">
        <xdr:nvSpPr>
          <xdr:cNvPr id="16" name="TextBox 15">
            <a:extLst>
              <a:ext uri="{FF2B5EF4-FFF2-40B4-BE49-F238E27FC236}">
                <a16:creationId xmlns:a16="http://schemas.microsoft.com/office/drawing/2014/main" id="{4D521687-A7EA-4E84-8EF9-5489626EEC55}"/>
              </a:ext>
            </a:extLst>
          </xdr:cNvPr>
          <xdr:cNvSpPr txBox="1"/>
        </xdr:nvSpPr>
        <xdr:spPr>
          <a:xfrm>
            <a:off x="1167797" y="422955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C005A9-DD56-48B7-9D7B-39DD0EC70406}" type="TxLink">
              <a:rPr lang="en-US" sz="1400" b="0" i="0" u="none" strike="noStrike">
                <a:solidFill>
                  <a:srgbClr val="6372A4"/>
                </a:solidFill>
                <a:latin typeface="Aptos Narrow"/>
                <a:ea typeface="+mn-ea"/>
                <a:cs typeface="+mn-cs"/>
              </a:rPr>
              <a:pPr marL="0" indent="0" algn="ctr"/>
              <a:t>Expenses</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27</xdr:row>
      <xdr:rowOff>457</xdr:rowOff>
    </xdr:from>
    <xdr:to>
      <xdr:col>3</xdr:col>
      <xdr:colOff>361601</xdr:colOff>
      <xdr:row>28</xdr:row>
      <xdr:rowOff>75743</xdr:rowOff>
    </xdr:to>
    <xdr:sp macro="" textlink="Processing!M11">
      <xdr:nvSpPr>
        <xdr:cNvPr id="17" name="TextBox 16">
          <a:extLst>
            <a:ext uri="{FF2B5EF4-FFF2-40B4-BE49-F238E27FC236}">
              <a16:creationId xmlns:a16="http://schemas.microsoft.com/office/drawing/2014/main" id="{E7FE4E0A-8292-4270-AEDA-1E0EF46635C0}"/>
            </a:ext>
          </a:extLst>
        </xdr:cNvPr>
        <xdr:cNvSpPr txBox="1"/>
      </xdr:nvSpPr>
      <xdr:spPr>
        <a:xfrm>
          <a:off x="1167797" y="49382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4B6E8B-4936-4324-8867-F60A3105E338}" type="TxLink">
            <a:rPr lang="en-US" sz="1400" b="0" i="0" u="none" strike="noStrike">
              <a:solidFill>
                <a:schemeClr val="bg1"/>
              </a:solidFill>
              <a:latin typeface="Aptos Narrow"/>
              <a:ea typeface="+mn-ea"/>
              <a:cs typeface="+mn-cs"/>
            </a:rPr>
            <a:pPr marL="0" indent="0" algn="ctr"/>
            <a:t>Investments</a:t>
          </a:fld>
          <a:endParaRPr lang="ru-RU" sz="1400" b="0" i="0" u="none" strike="noStrike">
            <a:solidFill>
              <a:schemeClr val="bg1"/>
            </a:solidFill>
            <a:latin typeface="Aptos Narrow"/>
            <a:ea typeface="+mn-ea"/>
            <a:cs typeface="+mn-cs"/>
          </a:endParaRPr>
        </a:p>
      </xdr:txBody>
    </xdr:sp>
    <xdr:clientData/>
  </xdr:twoCellAnchor>
  <xdr:twoCellAnchor>
    <xdr:from>
      <xdr:col>2</xdr:col>
      <xdr:colOff>304800</xdr:colOff>
      <xdr:row>25</xdr:row>
      <xdr:rowOff>98163</xdr:rowOff>
    </xdr:from>
    <xdr:to>
      <xdr:col>2</xdr:col>
      <xdr:colOff>579120</xdr:colOff>
      <xdr:row>27</xdr:row>
      <xdr:rowOff>6723</xdr:rowOff>
    </xdr:to>
    <xdr:sp macro="" textlink="">
      <xdr:nvSpPr>
        <xdr:cNvPr id="20" name="Freeform: Shape 19">
          <a:extLst>
            <a:ext uri="{FF2B5EF4-FFF2-40B4-BE49-F238E27FC236}">
              <a16:creationId xmlns:a16="http://schemas.microsoft.com/office/drawing/2014/main" id="{AC0B5B1A-5EF3-40A7-BCD3-87F55A811A4A}"/>
            </a:ext>
          </a:extLst>
        </xdr:cNvPr>
        <xdr:cNvSpPr/>
      </xdr:nvSpPr>
      <xdr:spPr>
        <a:xfrm>
          <a:off x="1524000" y="4670163"/>
          <a:ext cx="274320" cy="27432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rgbClr val="CEC5FF"/>
        </a:solidFill>
        <a:ln w="4366" cap="flat">
          <a:noFill/>
          <a:prstDash val="solid"/>
          <a:miter/>
        </a:ln>
        <a:effectLst>
          <a:glow rad="101600">
            <a:srgbClr val="0575F1">
              <a:alpha val="40000"/>
            </a:srgbClr>
          </a:glow>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endParaRPr lang="ru-RU" sz="1800" kern="1200">
            <a:solidFill>
              <a:schemeClr val="tx1"/>
            </a:solidFill>
            <a:latin typeface="+mn-lt"/>
            <a:ea typeface="+mn-ea"/>
            <a:cs typeface="+mn-cs"/>
          </a:endParaRPr>
        </a:p>
      </xdr:txBody>
    </xdr:sp>
    <xdr:clientData/>
  </xdr:twoCellAnchor>
  <xdr:twoCellAnchor>
    <xdr:from>
      <xdr:col>1</xdr:col>
      <xdr:colOff>558197</xdr:colOff>
      <xdr:row>29</xdr:row>
      <xdr:rowOff>31824</xdr:rowOff>
    </xdr:from>
    <xdr:to>
      <xdr:col>3</xdr:col>
      <xdr:colOff>361601</xdr:colOff>
      <xdr:row>32</xdr:row>
      <xdr:rowOff>52883</xdr:rowOff>
    </xdr:to>
    <xdr:grpSp>
      <xdr:nvGrpSpPr>
        <xdr:cNvPr id="61" name="Group 60">
          <a:hlinkClick xmlns:r="http://schemas.openxmlformats.org/officeDocument/2006/relationships" r:id="rId7"/>
          <a:extLst>
            <a:ext uri="{FF2B5EF4-FFF2-40B4-BE49-F238E27FC236}">
              <a16:creationId xmlns:a16="http://schemas.microsoft.com/office/drawing/2014/main" id="{6E6290B3-247E-6A81-DF3A-19D0F09ACF0A}"/>
            </a:ext>
          </a:extLst>
        </xdr:cNvPr>
        <xdr:cNvGrpSpPr/>
      </xdr:nvGrpSpPr>
      <xdr:grpSpPr>
        <a:xfrm>
          <a:off x="1172030" y="5556324"/>
          <a:ext cx="1031071" cy="592559"/>
          <a:chOff x="1167797" y="5335344"/>
          <a:chExt cx="1022604" cy="569699"/>
        </a:xfrm>
      </xdr:grpSpPr>
      <xdr:sp macro="" textlink="Processing!M12">
        <xdr:nvSpPr>
          <xdr:cNvPr id="18" name="TextBox 17">
            <a:extLst>
              <a:ext uri="{FF2B5EF4-FFF2-40B4-BE49-F238E27FC236}">
                <a16:creationId xmlns:a16="http://schemas.microsoft.com/office/drawing/2014/main" id="{2044BCAC-0E35-46A2-B0D4-E6D93E764E5F}"/>
              </a:ext>
            </a:extLst>
          </xdr:cNvPr>
          <xdr:cNvSpPr txBox="1"/>
        </xdr:nvSpPr>
        <xdr:spPr>
          <a:xfrm>
            <a:off x="1167797" y="56468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45609D-9632-4578-945A-4707F565A20E}" type="TxLink">
              <a:rPr lang="en-US" sz="1400" b="0" i="0" u="none" strike="noStrike">
                <a:solidFill>
                  <a:srgbClr val="6372A4"/>
                </a:solidFill>
                <a:latin typeface="Aptos Narrow"/>
                <a:ea typeface="+mn-ea"/>
                <a:cs typeface="+mn-cs"/>
              </a:rPr>
              <a:pPr marL="0" indent="0" algn="ctr"/>
              <a:t>Debts</a:t>
            </a:fld>
            <a:endParaRPr lang="ru-RU" sz="1400" b="0" i="0" u="none" strike="noStrike">
              <a:solidFill>
                <a:srgbClr val="6372A4"/>
              </a:solidFill>
              <a:latin typeface="Aptos Narrow"/>
              <a:ea typeface="+mn-ea"/>
              <a:cs typeface="+mn-cs"/>
            </a:endParaRPr>
          </a:p>
        </xdr:txBody>
      </xdr:sp>
      <xdr:sp macro="" textlink="">
        <xdr:nvSpPr>
          <xdr:cNvPr id="21" name="Freeform: Shape 20">
            <a:extLst>
              <a:ext uri="{FF2B5EF4-FFF2-40B4-BE49-F238E27FC236}">
                <a16:creationId xmlns:a16="http://schemas.microsoft.com/office/drawing/2014/main" id="{09527A49-6526-4A83-8513-588BE007AADE}"/>
              </a:ext>
            </a:extLst>
          </xdr:cNvPr>
          <xdr:cNvSpPr/>
        </xdr:nvSpPr>
        <xdr:spPr>
          <a:xfrm>
            <a:off x="1533144" y="5335344"/>
            <a:ext cx="256032" cy="320040"/>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rgbClr val="6372A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xdr:col>
      <xdr:colOff>558197</xdr:colOff>
      <xdr:row>33</xdr:row>
      <xdr:rowOff>41685</xdr:rowOff>
    </xdr:from>
    <xdr:to>
      <xdr:col>3</xdr:col>
      <xdr:colOff>361601</xdr:colOff>
      <xdr:row>36</xdr:row>
      <xdr:rowOff>30023</xdr:rowOff>
    </xdr:to>
    <xdr:grpSp>
      <xdr:nvGrpSpPr>
        <xdr:cNvPr id="62" name="Group 61">
          <a:hlinkClick xmlns:r="http://schemas.openxmlformats.org/officeDocument/2006/relationships" r:id="rId8"/>
          <a:extLst>
            <a:ext uri="{FF2B5EF4-FFF2-40B4-BE49-F238E27FC236}">
              <a16:creationId xmlns:a16="http://schemas.microsoft.com/office/drawing/2014/main" id="{A4AC261F-38F8-A40B-F5A2-C9AF714DE884}"/>
            </a:ext>
          </a:extLst>
        </xdr:cNvPr>
        <xdr:cNvGrpSpPr/>
      </xdr:nvGrpSpPr>
      <xdr:grpSpPr>
        <a:xfrm>
          <a:off x="1172030" y="6328185"/>
          <a:ext cx="1031071" cy="559838"/>
          <a:chOff x="1167797" y="6076725"/>
          <a:chExt cx="1022604" cy="536978"/>
        </a:xfrm>
      </xdr:grpSpPr>
      <xdr:sp macro="" textlink="Processing!M13">
        <xdr:nvSpPr>
          <xdr:cNvPr id="19" name="TextBox 18">
            <a:extLst>
              <a:ext uri="{FF2B5EF4-FFF2-40B4-BE49-F238E27FC236}">
                <a16:creationId xmlns:a16="http://schemas.microsoft.com/office/drawing/2014/main" id="{18155C6C-1048-41DE-AAA9-E4CC34A7AE47}"/>
              </a:ext>
            </a:extLst>
          </xdr:cNvPr>
          <xdr:cNvSpPr txBox="1"/>
        </xdr:nvSpPr>
        <xdr:spPr>
          <a:xfrm>
            <a:off x="1167797" y="635553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7EF1B9-3046-4C81-BCC7-0033ADB99090}" type="TxLink">
              <a:rPr lang="en-US" sz="1400" b="0" i="0" u="none" strike="noStrike">
                <a:solidFill>
                  <a:srgbClr val="6372A4"/>
                </a:solidFill>
                <a:latin typeface="Aptos Narrow"/>
                <a:ea typeface="+mn-ea"/>
                <a:cs typeface="+mn-cs"/>
              </a:rPr>
              <a:pPr marL="0" indent="0" algn="ctr"/>
              <a:t>Fin Goals</a:t>
            </a:fld>
            <a:endParaRPr lang="ru-RU" sz="1400" b="0" i="0" u="none" strike="noStrike">
              <a:solidFill>
                <a:srgbClr val="6372A4"/>
              </a:solidFill>
              <a:latin typeface="Aptos Narrow"/>
              <a:ea typeface="+mn-ea"/>
              <a:cs typeface="+mn-cs"/>
            </a:endParaRPr>
          </a:p>
        </xdr:txBody>
      </xdr:sp>
      <xdr:sp macro="" textlink="">
        <xdr:nvSpPr>
          <xdr:cNvPr id="22" name="Freeform: Shape 21">
            <a:extLst>
              <a:ext uri="{FF2B5EF4-FFF2-40B4-BE49-F238E27FC236}">
                <a16:creationId xmlns:a16="http://schemas.microsoft.com/office/drawing/2014/main" id="{FAEC90B3-3BBE-400B-9772-8D5A0845FD5F}"/>
              </a:ext>
            </a:extLst>
          </xdr:cNvPr>
          <xdr:cNvSpPr/>
        </xdr:nvSpPr>
        <xdr:spPr>
          <a:xfrm>
            <a:off x="1524000" y="6076725"/>
            <a:ext cx="274320" cy="274320"/>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rgbClr val="6372A4"/>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18</xdr:col>
      <xdr:colOff>397017</xdr:colOff>
      <xdr:row>9</xdr:row>
      <xdr:rowOff>96011</xdr:rowOff>
    </xdr:from>
    <xdr:to>
      <xdr:col>21</xdr:col>
      <xdr:colOff>488457</xdr:colOff>
      <xdr:row>15</xdr:row>
      <xdr:rowOff>155447</xdr:rowOff>
    </xdr:to>
    <xdr:grpSp>
      <xdr:nvGrpSpPr>
        <xdr:cNvPr id="23" name="Group 22">
          <a:extLst>
            <a:ext uri="{FF2B5EF4-FFF2-40B4-BE49-F238E27FC236}">
              <a16:creationId xmlns:a16="http://schemas.microsoft.com/office/drawing/2014/main" id="{CE997B44-C8DD-4DC7-8E59-83209B38FBE7}"/>
            </a:ext>
          </a:extLst>
        </xdr:cNvPr>
        <xdr:cNvGrpSpPr/>
      </xdr:nvGrpSpPr>
      <xdr:grpSpPr>
        <a:xfrm>
          <a:off x="11446017" y="1810511"/>
          <a:ext cx="1932940" cy="1202436"/>
          <a:chOff x="11312910" y="1741931"/>
          <a:chExt cx="1920240" cy="1156716"/>
        </a:xfrm>
      </xdr:grpSpPr>
      <xdr:sp macro="" textlink="">
        <xdr:nvSpPr>
          <xdr:cNvPr id="24" name="Rectangle: Rounded Corners 23">
            <a:extLst>
              <a:ext uri="{FF2B5EF4-FFF2-40B4-BE49-F238E27FC236}">
                <a16:creationId xmlns:a16="http://schemas.microsoft.com/office/drawing/2014/main" id="{0C29D82A-B6B8-4568-43BD-D5D166E0554B}"/>
              </a:ext>
            </a:extLst>
          </xdr:cNvPr>
          <xdr:cNvSpPr/>
        </xdr:nvSpPr>
        <xdr:spPr>
          <a:xfrm>
            <a:off x="11312910" y="1741931"/>
            <a:ext cx="1920240" cy="1156716"/>
          </a:xfrm>
          <a:prstGeom prst="roundRect">
            <a:avLst>
              <a:gd name="adj" fmla="val 9324"/>
            </a:avLst>
          </a:prstGeom>
          <a:gradFill>
            <a:gsLst>
              <a:gs pos="66000">
                <a:srgbClr val="060839"/>
              </a:gs>
              <a:gs pos="10000">
                <a:srgbClr val="22248D"/>
              </a:gs>
            </a:gsLst>
            <a:lin ang="8100000" scaled="1"/>
          </a:gradFill>
          <a:ln w="12700">
            <a:gradFill flip="none" rotWithShape="1">
              <a:gsLst>
                <a:gs pos="25000">
                  <a:srgbClr val="7079FF"/>
                </a:gs>
                <a:gs pos="100000">
                  <a:srgbClr val="1C1D86"/>
                </a:gs>
              </a:gsLst>
              <a:lin ang="8100000" scaled="1"/>
              <a:tileRect/>
            </a:gradFill>
          </a:ln>
          <a:effectLst>
            <a:outerShdw blurRad="508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25" name="Group 24">
            <a:extLst>
              <a:ext uri="{FF2B5EF4-FFF2-40B4-BE49-F238E27FC236}">
                <a16:creationId xmlns:a16="http://schemas.microsoft.com/office/drawing/2014/main" id="{6C57EBF7-E1B9-335D-1C11-C01C55E49135}"/>
              </a:ext>
            </a:extLst>
          </xdr:cNvPr>
          <xdr:cNvGrpSpPr/>
        </xdr:nvGrpSpPr>
        <xdr:grpSpPr>
          <a:xfrm>
            <a:off x="11551920" y="2210873"/>
            <a:ext cx="311804" cy="218833"/>
            <a:chOff x="2716066" y="2011251"/>
            <a:chExt cx="710550" cy="501799"/>
          </a:xfrm>
          <a:solidFill>
            <a:srgbClr val="FBF1BD"/>
          </a:solidFill>
        </xdr:grpSpPr>
        <xdr:sp macro="" textlink="">
          <xdr:nvSpPr>
            <xdr:cNvPr id="27" name="Freeform: Shape 26">
              <a:extLst>
                <a:ext uri="{FF2B5EF4-FFF2-40B4-BE49-F238E27FC236}">
                  <a16:creationId xmlns:a16="http://schemas.microsoft.com/office/drawing/2014/main" id="{AD45D655-26F2-AA41-B633-0B48CC524F7C}"/>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8" name="Freeform: Shape 27">
              <a:extLst>
                <a:ext uri="{FF2B5EF4-FFF2-40B4-BE49-F238E27FC236}">
                  <a16:creationId xmlns:a16="http://schemas.microsoft.com/office/drawing/2014/main" id="{40A12583-4FD8-FB75-9A9D-A2F5852E183E}"/>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9" name="Freeform: Shape 28">
              <a:extLst>
                <a:ext uri="{FF2B5EF4-FFF2-40B4-BE49-F238E27FC236}">
                  <a16:creationId xmlns:a16="http://schemas.microsoft.com/office/drawing/2014/main" id="{1FB72118-DAD0-007A-B536-7FEC11E89612}"/>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0" name="Freeform: Shape 29">
              <a:extLst>
                <a:ext uri="{FF2B5EF4-FFF2-40B4-BE49-F238E27FC236}">
                  <a16:creationId xmlns:a16="http://schemas.microsoft.com/office/drawing/2014/main" id="{82570364-E8E2-513A-5075-C4EA60AFD8A1}"/>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1" name="Freeform: Shape 30">
              <a:extLst>
                <a:ext uri="{FF2B5EF4-FFF2-40B4-BE49-F238E27FC236}">
                  <a16:creationId xmlns:a16="http://schemas.microsoft.com/office/drawing/2014/main" id="{5E9B2CAD-45D0-B8D8-E05B-DA36F98249F0}"/>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2" name="Freeform: Shape 31">
              <a:extLst>
                <a:ext uri="{FF2B5EF4-FFF2-40B4-BE49-F238E27FC236}">
                  <a16:creationId xmlns:a16="http://schemas.microsoft.com/office/drawing/2014/main" id="{D08A3C1D-2A47-67CF-7C69-0673B816D656}"/>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3" name="Rectangle: Rounded Corners 32">
              <a:extLst>
                <a:ext uri="{FF2B5EF4-FFF2-40B4-BE49-F238E27FC236}">
                  <a16:creationId xmlns:a16="http://schemas.microsoft.com/office/drawing/2014/main" id="{40D831AC-4E4E-4892-8EE5-27947CCF092E}"/>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pic>
        <xdr:nvPicPr>
          <xdr:cNvPr id="26" name="Graphic 25" descr="Wi-Fi with solid fill">
            <a:extLst>
              <a:ext uri="{FF2B5EF4-FFF2-40B4-BE49-F238E27FC236}">
                <a16:creationId xmlns:a16="http://schemas.microsoft.com/office/drawing/2014/main" id="{67E9EC65-033C-9247-D5D0-8F051F609A5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rot="5400000">
            <a:off x="12873160" y="1867232"/>
            <a:ext cx="271669" cy="274320"/>
          </a:xfrm>
          <a:prstGeom prst="rect">
            <a:avLst/>
          </a:prstGeom>
        </xdr:spPr>
      </xdr:pic>
    </xdr:grpSp>
    <xdr:clientData/>
  </xdr:twoCellAnchor>
  <xdr:twoCellAnchor>
    <xdr:from>
      <xdr:col>14</xdr:col>
      <xdr:colOff>604780</xdr:colOff>
      <xdr:row>13</xdr:row>
      <xdr:rowOff>7620</xdr:rowOff>
    </xdr:from>
    <xdr:to>
      <xdr:col>16</xdr:col>
      <xdr:colOff>363532</xdr:colOff>
      <xdr:row>14</xdr:row>
      <xdr:rowOff>82906</xdr:rowOff>
    </xdr:to>
    <xdr:sp macro="" textlink="$C$60">
      <xdr:nvSpPr>
        <xdr:cNvPr id="34" name="TextBox 33">
          <a:extLst>
            <a:ext uri="{FF2B5EF4-FFF2-40B4-BE49-F238E27FC236}">
              <a16:creationId xmlns:a16="http://schemas.microsoft.com/office/drawing/2014/main" id="{842FF085-0A92-46B0-8C4F-FCD60D515B8E}"/>
            </a:ext>
          </a:extLst>
        </xdr:cNvPr>
        <xdr:cNvSpPr txBox="1"/>
      </xdr:nvSpPr>
      <xdr:spPr>
        <a:xfrm>
          <a:off x="9139180" y="23850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33B9D-F834-4294-BE87-29F6752F0B43}" type="TxLink">
            <a:rPr lang="en-US" sz="1200" b="0" i="0" u="none" strike="noStrike">
              <a:solidFill>
                <a:schemeClr val="tx2">
                  <a:lumMod val="25000"/>
                  <a:lumOff val="75000"/>
                </a:schemeClr>
              </a:solidFill>
              <a:latin typeface="Aptos Narrow"/>
            </a:rPr>
            <a:pPr algn="ctr"/>
            <a:t> </a:t>
          </a:fld>
          <a:endParaRPr lang="ru-RU" sz="1600" b="0">
            <a:solidFill>
              <a:schemeClr val="tx2">
                <a:lumMod val="25000"/>
                <a:lumOff val="75000"/>
              </a:schemeClr>
            </a:solidFill>
          </a:endParaRPr>
        </a:p>
      </xdr:txBody>
    </xdr:sp>
    <xdr:clientData/>
  </xdr:twoCellAnchor>
  <xdr:twoCellAnchor>
    <xdr:from>
      <xdr:col>14</xdr:col>
      <xdr:colOff>604780</xdr:colOff>
      <xdr:row>14</xdr:row>
      <xdr:rowOff>63292</xdr:rowOff>
    </xdr:from>
    <xdr:to>
      <xdr:col>16</xdr:col>
      <xdr:colOff>363532</xdr:colOff>
      <xdr:row>15</xdr:row>
      <xdr:rowOff>164395</xdr:rowOff>
    </xdr:to>
    <xdr:sp macro="" textlink="$D$55">
      <xdr:nvSpPr>
        <xdr:cNvPr id="35" name="TextBox 34">
          <a:extLst>
            <a:ext uri="{FF2B5EF4-FFF2-40B4-BE49-F238E27FC236}">
              <a16:creationId xmlns:a16="http://schemas.microsoft.com/office/drawing/2014/main" id="{CD80E2DE-E3CE-421E-96F6-31207060F0A3}"/>
            </a:ext>
          </a:extLst>
        </xdr:cNvPr>
        <xdr:cNvSpPr txBox="1"/>
      </xdr:nvSpPr>
      <xdr:spPr>
        <a:xfrm>
          <a:off x="9139180" y="2623612"/>
          <a:ext cx="977952"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2A362-1984-4E0F-B2F1-1722CB1B7A1B}" type="TxLink">
            <a:rPr lang="en-US" sz="2400" b="0" i="0" u="none" strike="noStrike">
              <a:solidFill>
                <a:schemeClr val="bg1"/>
              </a:solidFill>
              <a:latin typeface="Aptos Narrow"/>
            </a:rPr>
            <a:pPr algn="ctr"/>
            <a:t> </a:t>
          </a:fld>
          <a:endParaRPr lang="ru-RU" sz="2400" b="0">
            <a:solidFill>
              <a:schemeClr val="bg1"/>
            </a:solidFill>
          </a:endParaRPr>
        </a:p>
      </xdr:txBody>
    </xdr:sp>
    <xdr:clientData/>
  </xdr:twoCellAnchor>
  <xdr:twoCellAnchor>
    <xdr:from>
      <xdr:col>18</xdr:col>
      <xdr:colOff>388620</xdr:colOff>
      <xdr:row>17</xdr:row>
      <xdr:rowOff>76200</xdr:rowOff>
    </xdr:from>
    <xdr:to>
      <xdr:col>20</xdr:col>
      <xdr:colOff>327660</xdr:colOff>
      <xdr:row>18</xdr:row>
      <xdr:rowOff>151486</xdr:rowOff>
    </xdr:to>
    <xdr:sp macro="" textlink="Processing!M5">
      <xdr:nvSpPr>
        <xdr:cNvPr id="36" name="TextBox 35">
          <a:extLst>
            <a:ext uri="{FF2B5EF4-FFF2-40B4-BE49-F238E27FC236}">
              <a16:creationId xmlns:a16="http://schemas.microsoft.com/office/drawing/2014/main" id="{9CB748A6-31B1-4640-AAED-6C133E994472}"/>
            </a:ext>
          </a:extLst>
        </xdr:cNvPr>
        <xdr:cNvSpPr txBox="1"/>
      </xdr:nvSpPr>
      <xdr:spPr>
        <a:xfrm>
          <a:off x="1136142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68AF2CF-22FE-455E-865D-C05C3A1B1929}" type="TxLink">
            <a:rPr lang="en-US" sz="1800" b="0" i="0" u="none" strike="noStrike">
              <a:solidFill>
                <a:schemeClr val="tx2">
                  <a:lumMod val="25000"/>
                  <a:lumOff val="75000"/>
                </a:schemeClr>
              </a:solidFill>
              <a:latin typeface="Aptos Narrow"/>
              <a:ea typeface="+mn-ea"/>
              <a:cs typeface="+mn-cs"/>
            </a:rPr>
            <a:pPr marL="0" indent="0" algn="l"/>
            <a:t>Balance:</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19</xdr:col>
      <xdr:colOff>518160</xdr:colOff>
      <xdr:row>17</xdr:row>
      <xdr:rowOff>76200</xdr:rowOff>
    </xdr:from>
    <xdr:to>
      <xdr:col>21</xdr:col>
      <xdr:colOff>457200</xdr:colOff>
      <xdr:row>18</xdr:row>
      <xdr:rowOff>151486</xdr:rowOff>
    </xdr:to>
    <xdr:sp macro="" textlink="Processing!N5">
      <xdr:nvSpPr>
        <xdr:cNvPr id="37" name="TextBox 36">
          <a:extLst>
            <a:ext uri="{FF2B5EF4-FFF2-40B4-BE49-F238E27FC236}">
              <a16:creationId xmlns:a16="http://schemas.microsoft.com/office/drawing/2014/main" id="{9C1E469F-ED03-498D-BCAA-7231D74D9B02}"/>
            </a:ext>
          </a:extLst>
        </xdr:cNvPr>
        <xdr:cNvSpPr txBox="1"/>
      </xdr:nvSpPr>
      <xdr:spPr>
        <a:xfrm>
          <a:off x="1210056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E53D2FB-6903-48E7-9ED0-046CDA07F4AF}" type="TxLink">
            <a:rPr lang="en-US" sz="2000" b="0" i="0" u="none" strike="noStrike">
              <a:solidFill>
                <a:schemeClr val="bg1"/>
              </a:solidFill>
              <a:latin typeface="Aptos Narrow"/>
              <a:ea typeface="+mn-ea"/>
              <a:cs typeface="+mn-cs"/>
            </a:rPr>
            <a:pPr algn="r"/>
            <a:t> $4,807 </a:t>
          </a:fld>
          <a:endParaRPr lang="ru-RU" sz="2000" b="0" i="0" u="none" strike="noStrike">
            <a:solidFill>
              <a:schemeClr val="bg1"/>
            </a:solidFill>
            <a:latin typeface="Aptos Narrow"/>
            <a:ea typeface="+mn-ea"/>
            <a:cs typeface="+mn-cs"/>
          </a:endParaRPr>
        </a:p>
      </xdr:txBody>
    </xdr:sp>
    <xdr:clientData/>
  </xdr:twoCellAnchor>
  <xdr:twoCellAnchor>
    <xdr:from>
      <xdr:col>18</xdr:col>
      <xdr:colOff>388925</xdr:colOff>
      <xdr:row>13</xdr:row>
      <xdr:rowOff>144780</xdr:rowOff>
    </xdr:from>
    <xdr:to>
      <xdr:col>21</xdr:col>
      <xdr:colOff>496549</xdr:colOff>
      <xdr:row>15</xdr:row>
      <xdr:rowOff>153161</xdr:rowOff>
    </xdr:to>
    <xdr:sp macro="" textlink="">
      <xdr:nvSpPr>
        <xdr:cNvPr id="38" name="TextBox 37">
          <a:extLst>
            <a:ext uri="{FF2B5EF4-FFF2-40B4-BE49-F238E27FC236}">
              <a16:creationId xmlns:a16="http://schemas.microsoft.com/office/drawing/2014/main" id="{5863DF95-838A-4FBD-9125-3F0BDF71E521}"/>
            </a:ext>
          </a:extLst>
        </xdr:cNvPr>
        <xdr:cNvSpPr txBox="1"/>
      </xdr:nvSpPr>
      <xdr:spPr>
        <a:xfrm>
          <a:off x="11361725" y="2522220"/>
          <a:ext cx="1936424" cy="37414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0">
              <a:solidFill>
                <a:schemeClr val="tx2">
                  <a:lumMod val="25000"/>
                  <a:lumOff val="75000"/>
                </a:schemeClr>
              </a:solidFill>
            </a:rPr>
            <a:t>**** **** **** ****</a:t>
          </a:r>
          <a:endParaRPr lang="ru-RU" sz="1400" b="0">
            <a:solidFill>
              <a:schemeClr val="tx2">
                <a:lumMod val="25000"/>
                <a:lumOff val="75000"/>
              </a:schemeClr>
            </a:solidFill>
          </a:endParaRPr>
        </a:p>
      </xdr:txBody>
    </xdr:sp>
    <xdr:clientData/>
  </xdr:twoCellAnchor>
  <xdr:twoCellAnchor>
    <xdr:from>
      <xdr:col>2</xdr:col>
      <xdr:colOff>251460</xdr:colOff>
      <xdr:row>3</xdr:row>
      <xdr:rowOff>175260</xdr:rowOff>
    </xdr:from>
    <xdr:to>
      <xdr:col>4</xdr:col>
      <xdr:colOff>10212</xdr:colOff>
      <xdr:row>6</xdr:row>
      <xdr:rowOff>137160</xdr:rowOff>
    </xdr:to>
    <xdr:sp macro="" textlink="Processing!A14">
      <xdr:nvSpPr>
        <xdr:cNvPr id="39" name="TextBox 38">
          <a:extLst>
            <a:ext uri="{FF2B5EF4-FFF2-40B4-BE49-F238E27FC236}">
              <a16:creationId xmlns:a16="http://schemas.microsoft.com/office/drawing/2014/main" id="{7FB8340D-82D3-44A8-A6BB-34EF3021CA2A}"/>
            </a:ext>
          </a:extLst>
        </xdr:cNvPr>
        <xdr:cNvSpPr txBox="1"/>
      </xdr:nvSpPr>
      <xdr:spPr>
        <a:xfrm>
          <a:off x="1470660" y="723900"/>
          <a:ext cx="977952" cy="5105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81E5B34-7D78-4E5B-816E-0F47B84086DD}" type="TxLink">
            <a:rPr lang="en-US" sz="1200" b="0" i="0" u="none" strike="noStrike">
              <a:solidFill>
                <a:schemeClr val="tx2">
                  <a:lumMod val="10000"/>
                  <a:lumOff val="90000"/>
                </a:schemeClr>
              </a:solidFill>
              <a:latin typeface="Aptos Narrow"/>
              <a:ea typeface="+mn-ea"/>
              <a:cs typeface="+mn-cs"/>
            </a:rPr>
            <a:pPr algn="l"/>
            <a:t>PERSONAL FINANCE</a:t>
          </a:fld>
          <a:endParaRPr lang="ru-RU" sz="1200" b="0" i="0" u="none" strike="noStrike">
            <a:solidFill>
              <a:schemeClr val="tx2">
                <a:lumMod val="10000"/>
                <a:lumOff val="90000"/>
              </a:schemeClr>
            </a:solidFill>
            <a:latin typeface="Aptos Narrow"/>
            <a:ea typeface="+mn-ea"/>
            <a:cs typeface="+mn-cs"/>
          </a:endParaRPr>
        </a:p>
      </xdr:txBody>
    </xdr:sp>
    <xdr:clientData/>
  </xdr:twoCellAnchor>
  <xdr:twoCellAnchor>
    <xdr:from>
      <xdr:col>2</xdr:col>
      <xdr:colOff>266700</xdr:colOff>
      <xdr:row>4</xdr:row>
      <xdr:rowOff>64770</xdr:rowOff>
    </xdr:from>
    <xdr:to>
      <xdr:col>2</xdr:col>
      <xdr:colOff>266700</xdr:colOff>
      <xdr:row>6</xdr:row>
      <xdr:rowOff>64770</xdr:rowOff>
    </xdr:to>
    <xdr:cxnSp macro="">
      <xdr:nvCxnSpPr>
        <xdr:cNvPr id="40" name="Straight Connector 39">
          <a:extLst>
            <a:ext uri="{FF2B5EF4-FFF2-40B4-BE49-F238E27FC236}">
              <a16:creationId xmlns:a16="http://schemas.microsoft.com/office/drawing/2014/main" id="{7F832C9B-FB45-4272-887F-E301CA71F7BF}"/>
            </a:ext>
          </a:extLst>
        </xdr:cNvPr>
        <xdr:cNvCxnSpPr/>
      </xdr:nvCxnSpPr>
      <xdr:spPr>
        <a:xfrm>
          <a:off x="1485900" y="796290"/>
          <a:ext cx="0" cy="365760"/>
        </a:xfrm>
        <a:prstGeom prst="line">
          <a:avLst/>
        </a:prstGeom>
        <a:ln w="9525">
          <a:solidFill>
            <a:schemeClr val="tx2">
              <a:lumMod val="25000"/>
              <a:lumOff val="7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457200</xdr:colOff>
      <xdr:row>4</xdr:row>
      <xdr:rowOff>60960</xdr:rowOff>
    </xdr:from>
    <xdr:to>
      <xdr:col>2</xdr:col>
      <xdr:colOff>213360</xdr:colOff>
      <xdr:row>6</xdr:row>
      <xdr:rowOff>60960</xdr:rowOff>
    </xdr:to>
    <xdr:pic>
      <xdr:nvPicPr>
        <xdr:cNvPr id="41" name="Graphic 40" descr="Pie chart outline">
          <a:extLst>
            <a:ext uri="{FF2B5EF4-FFF2-40B4-BE49-F238E27FC236}">
              <a16:creationId xmlns:a16="http://schemas.microsoft.com/office/drawing/2014/main" id="{BC81ED99-A9D3-49FF-88CA-70F9E35762B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66800" y="792480"/>
          <a:ext cx="365760" cy="365760"/>
        </a:xfrm>
        <a:prstGeom prst="rect">
          <a:avLst/>
        </a:prstGeom>
      </xdr:spPr>
    </xdr:pic>
    <xdr:clientData/>
  </xdr:twoCellAnchor>
  <xdr:twoCellAnchor>
    <xdr:from>
      <xdr:col>4</xdr:col>
      <xdr:colOff>297180</xdr:colOff>
      <xdr:row>8</xdr:row>
      <xdr:rowOff>121920</xdr:rowOff>
    </xdr:from>
    <xdr:to>
      <xdr:col>7</xdr:col>
      <xdr:colOff>266700</xdr:colOff>
      <xdr:row>10</xdr:row>
      <xdr:rowOff>14326</xdr:rowOff>
    </xdr:to>
    <xdr:sp macro="" textlink="Processing!B109">
      <xdr:nvSpPr>
        <xdr:cNvPr id="66" name="TextBox 65">
          <a:extLst>
            <a:ext uri="{FF2B5EF4-FFF2-40B4-BE49-F238E27FC236}">
              <a16:creationId xmlns:a16="http://schemas.microsoft.com/office/drawing/2014/main" id="{EED06B54-5E89-4717-A4F3-428315419F89}"/>
            </a:ext>
          </a:extLst>
        </xdr:cNvPr>
        <xdr:cNvSpPr txBox="1"/>
      </xdr:nvSpPr>
      <xdr:spPr>
        <a:xfrm>
          <a:off x="2735580" y="1584960"/>
          <a:ext cx="179832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F15A1DB-C1D9-46BB-8D2F-E0B41D9637A6}" type="TxLink">
            <a:rPr lang="en-US" sz="1400" b="0" i="0" u="none" strike="noStrike">
              <a:solidFill>
                <a:schemeClr val="tx2">
                  <a:lumMod val="25000"/>
                  <a:lumOff val="75000"/>
                </a:schemeClr>
              </a:solidFill>
              <a:latin typeface="Aptos Narrow"/>
              <a:ea typeface="+mn-ea"/>
              <a:cs typeface="+mn-cs"/>
            </a:rPr>
            <a:pPr marL="0" indent="0" algn="l"/>
            <a:t>Investment Portfolio</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18</xdr:col>
      <xdr:colOff>61570</xdr:colOff>
      <xdr:row>21</xdr:row>
      <xdr:rowOff>122671</xdr:rowOff>
    </xdr:from>
    <xdr:to>
      <xdr:col>22</xdr:col>
      <xdr:colOff>183490</xdr:colOff>
      <xdr:row>37</xdr:row>
      <xdr:rowOff>76951</xdr:rowOff>
    </xdr:to>
    <xdr:grpSp>
      <xdr:nvGrpSpPr>
        <xdr:cNvPr id="73" name="Group 72">
          <a:extLst>
            <a:ext uri="{FF2B5EF4-FFF2-40B4-BE49-F238E27FC236}">
              <a16:creationId xmlns:a16="http://schemas.microsoft.com/office/drawing/2014/main" id="{BA3716D5-1984-4F1D-9EA3-42533E5B9ECC}"/>
            </a:ext>
          </a:extLst>
        </xdr:cNvPr>
        <xdr:cNvGrpSpPr/>
      </xdr:nvGrpSpPr>
      <xdr:grpSpPr>
        <a:xfrm>
          <a:off x="11110570" y="4123171"/>
          <a:ext cx="2577253" cy="3002280"/>
          <a:chOff x="4267200" y="9326880"/>
          <a:chExt cx="2560320" cy="2880360"/>
        </a:xfrm>
      </xdr:grpSpPr>
      <xdr:sp macro="" textlink="">
        <xdr:nvSpPr>
          <xdr:cNvPr id="74" name="Rectangle: Rounded Corners 73">
            <a:extLst>
              <a:ext uri="{FF2B5EF4-FFF2-40B4-BE49-F238E27FC236}">
                <a16:creationId xmlns:a16="http://schemas.microsoft.com/office/drawing/2014/main" id="{7B34FC99-06F1-537F-3331-7D7B33EBC069}"/>
              </a:ext>
            </a:extLst>
          </xdr:cNvPr>
          <xdr:cNvSpPr/>
        </xdr:nvSpPr>
        <xdr:spPr>
          <a:xfrm>
            <a:off x="4267200" y="9326880"/>
            <a:ext cx="2560320" cy="2880360"/>
          </a:xfrm>
          <a:prstGeom prst="roundRect">
            <a:avLst>
              <a:gd name="adj" fmla="val 7394"/>
            </a:avLst>
          </a:prstGeom>
          <a:gradFill>
            <a:gsLst>
              <a:gs pos="0">
                <a:srgbClr val="2E317C"/>
              </a:gs>
              <a:gs pos="75000">
                <a:srgbClr val="10123A"/>
              </a:gs>
            </a:gsLst>
            <a:lin ang="63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75" name="Oval 74">
            <a:extLst>
              <a:ext uri="{FF2B5EF4-FFF2-40B4-BE49-F238E27FC236}">
                <a16:creationId xmlns:a16="http://schemas.microsoft.com/office/drawing/2014/main" id="{5977D634-2374-67EC-4F46-5FDBC1815EED}"/>
              </a:ext>
            </a:extLst>
          </xdr:cNvPr>
          <xdr:cNvSpPr/>
        </xdr:nvSpPr>
        <xdr:spPr>
          <a:xfrm>
            <a:off x="4449470" y="9943860"/>
            <a:ext cx="340345" cy="340345"/>
          </a:xfrm>
          <a:prstGeom prst="ellipse">
            <a:avLst/>
          </a:prstGeom>
          <a:gradFill>
            <a:gsLst>
              <a:gs pos="0">
                <a:srgbClr val="0070B1"/>
              </a:gs>
              <a:gs pos="100000">
                <a:srgbClr val="00B7D2"/>
              </a:gs>
            </a:gsLst>
            <a:lin ang="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6" name="Oval 75">
            <a:extLst>
              <a:ext uri="{FF2B5EF4-FFF2-40B4-BE49-F238E27FC236}">
                <a16:creationId xmlns:a16="http://schemas.microsoft.com/office/drawing/2014/main" id="{D015371F-50DC-D6D9-A26F-343EBFF38074}"/>
              </a:ext>
            </a:extLst>
          </xdr:cNvPr>
          <xdr:cNvSpPr/>
        </xdr:nvSpPr>
        <xdr:spPr>
          <a:xfrm>
            <a:off x="4449470" y="10393951"/>
            <a:ext cx="340345" cy="340345"/>
          </a:xfrm>
          <a:prstGeom prst="ellipse">
            <a:avLst/>
          </a:prstGeom>
          <a:gradFill>
            <a:gsLst>
              <a:gs pos="0">
                <a:srgbClr val="8701D9"/>
              </a:gs>
              <a:gs pos="100000">
                <a:srgbClr val="AD27FE"/>
              </a:gs>
            </a:gsLst>
            <a:path path="circle">
              <a:fillToRect t="100000" r="100000"/>
            </a:path>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7" name="Oval 76">
            <a:extLst>
              <a:ext uri="{FF2B5EF4-FFF2-40B4-BE49-F238E27FC236}">
                <a16:creationId xmlns:a16="http://schemas.microsoft.com/office/drawing/2014/main" id="{37161664-3D19-6DA6-C8DE-11214182AFF4}"/>
              </a:ext>
            </a:extLst>
          </xdr:cNvPr>
          <xdr:cNvSpPr/>
        </xdr:nvSpPr>
        <xdr:spPr>
          <a:xfrm>
            <a:off x="4449470" y="10844042"/>
            <a:ext cx="340345" cy="340345"/>
          </a:xfrm>
          <a:prstGeom prst="ellipse">
            <a:avLst/>
          </a:prstGeom>
          <a:gradFill>
            <a:gsLst>
              <a:gs pos="0">
                <a:srgbClr val="476BEE"/>
              </a:gs>
              <a:gs pos="100000">
                <a:srgbClr val="3A5CE2"/>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8" name="Oval 77">
            <a:extLst>
              <a:ext uri="{FF2B5EF4-FFF2-40B4-BE49-F238E27FC236}">
                <a16:creationId xmlns:a16="http://schemas.microsoft.com/office/drawing/2014/main" id="{77F3F96F-12FF-1AC8-F1AF-DAF10ECB16AB}"/>
              </a:ext>
            </a:extLst>
          </xdr:cNvPr>
          <xdr:cNvSpPr/>
        </xdr:nvSpPr>
        <xdr:spPr>
          <a:xfrm>
            <a:off x="4449470" y="11294133"/>
            <a:ext cx="340345" cy="340345"/>
          </a:xfrm>
          <a:prstGeom prst="ellipse">
            <a:avLst/>
          </a:prstGeom>
          <a:gradFill>
            <a:gsLst>
              <a:gs pos="0">
                <a:srgbClr val="8D76FC"/>
              </a:gs>
              <a:gs pos="100000">
                <a:srgbClr val="3647E3"/>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9" name="Oval 78">
            <a:extLst>
              <a:ext uri="{FF2B5EF4-FFF2-40B4-BE49-F238E27FC236}">
                <a16:creationId xmlns:a16="http://schemas.microsoft.com/office/drawing/2014/main" id="{E0E5DCB8-05AD-E33A-D5D2-EDFF97D18B55}"/>
              </a:ext>
            </a:extLst>
          </xdr:cNvPr>
          <xdr:cNvSpPr/>
        </xdr:nvSpPr>
        <xdr:spPr>
          <a:xfrm>
            <a:off x="4449470" y="11744224"/>
            <a:ext cx="340345" cy="340345"/>
          </a:xfrm>
          <a:prstGeom prst="ellipse">
            <a:avLst/>
          </a:prstGeom>
          <a:gradFill>
            <a:gsLst>
              <a:gs pos="0">
                <a:srgbClr val="34349E"/>
              </a:gs>
              <a:gs pos="100000">
                <a:srgbClr val="212469"/>
              </a:gs>
            </a:gsLst>
            <a:lin ang="5400000" scaled="1"/>
          </a:gradFill>
          <a:ln w="9525">
            <a:solidFill>
              <a:srgbClr val="595EFA"/>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0" name="Oval 79">
            <a:extLst>
              <a:ext uri="{FF2B5EF4-FFF2-40B4-BE49-F238E27FC236}">
                <a16:creationId xmlns:a16="http://schemas.microsoft.com/office/drawing/2014/main" id="{3AEEC2D8-FE77-09B7-2A67-25B70D1B8DDD}"/>
              </a:ext>
            </a:extLst>
          </xdr:cNvPr>
          <xdr:cNvSpPr/>
        </xdr:nvSpPr>
        <xdr:spPr>
          <a:xfrm>
            <a:off x="4449470" y="9493769"/>
            <a:ext cx="340345" cy="340345"/>
          </a:xfrm>
          <a:prstGeom prst="ellipse">
            <a:avLst/>
          </a:prstGeom>
          <a:gradFill>
            <a:gsLst>
              <a:gs pos="0">
                <a:srgbClr val="FF00FF"/>
              </a:gs>
              <a:gs pos="89000">
                <a:srgbClr val="9933FF"/>
              </a:gs>
            </a:gsLst>
            <a:lin ang="540000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1" name="Freeform: Shape 80">
            <a:extLst>
              <a:ext uri="{FF2B5EF4-FFF2-40B4-BE49-F238E27FC236}">
                <a16:creationId xmlns:a16="http://schemas.microsoft.com/office/drawing/2014/main" id="{3D962112-0DD4-83F6-6249-492B355DDBE0}"/>
              </a:ext>
            </a:extLst>
          </xdr:cNvPr>
          <xdr:cNvSpPr/>
        </xdr:nvSpPr>
        <xdr:spPr>
          <a:xfrm>
            <a:off x="4532971" y="10038174"/>
            <a:ext cx="170173" cy="170172"/>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82" name="Freeform: Shape 81">
            <a:extLst>
              <a:ext uri="{FF2B5EF4-FFF2-40B4-BE49-F238E27FC236}">
                <a16:creationId xmlns:a16="http://schemas.microsoft.com/office/drawing/2014/main" id="{5127DCF7-FE47-F03D-9E8F-BC3A751497F7}"/>
              </a:ext>
            </a:extLst>
          </xdr:cNvPr>
          <xdr:cNvSpPr/>
        </xdr:nvSpPr>
        <xdr:spPr>
          <a:xfrm>
            <a:off x="4541442" y="9554810"/>
            <a:ext cx="168471" cy="204207"/>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83" name="Freeform: Shape 82">
            <a:extLst>
              <a:ext uri="{FF2B5EF4-FFF2-40B4-BE49-F238E27FC236}">
                <a16:creationId xmlns:a16="http://schemas.microsoft.com/office/drawing/2014/main" id="{5661EF1E-A815-A761-1DC2-8F164BBB97BB}"/>
              </a:ext>
            </a:extLst>
          </xdr:cNvPr>
          <xdr:cNvSpPr/>
        </xdr:nvSpPr>
        <xdr:spPr>
          <a:xfrm>
            <a:off x="4540591" y="10472263"/>
            <a:ext cx="170173" cy="170172"/>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84" name="Freeform: Shape 83">
            <a:extLst>
              <a:ext uri="{FF2B5EF4-FFF2-40B4-BE49-F238E27FC236}">
                <a16:creationId xmlns:a16="http://schemas.microsoft.com/office/drawing/2014/main" id="{F644AAC4-37E8-3348-5904-1D587943B3B0}"/>
              </a:ext>
            </a:extLst>
          </xdr:cNvPr>
          <xdr:cNvSpPr/>
        </xdr:nvSpPr>
        <xdr:spPr>
          <a:xfrm>
            <a:off x="4519782" y="10929212"/>
            <a:ext cx="196549" cy="197992"/>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85" name="Freeform: Shape 84">
            <a:extLst>
              <a:ext uri="{FF2B5EF4-FFF2-40B4-BE49-F238E27FC236}">
                <a16:creationId xmlns:a16="http://schemas.microsoft.com/office/drawing/2014/main" id="{97D20DEF-31D6-F78A-4F79-B68D41A9FBDE}"/>
              </a:ext>
            </a:extLst>
          </xdr:cNvPr>
          <xdr:cNvSpPr/>
        </xdr:nvSpPr>
        <xdr:spPr>
          <a:xfrm>
            <a:off x="4533822" y="11368261"/>
            <a:ext cx="168471" cy="204207"/>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6" name="Freeform: Shape 85">
            <a:extLst>
              <a:ext uri="{FF2B5EF4-FFF2-40B4-BE49-F238E27FC236}">
                <a16:creationId xmlns:a16="http://schemas.microsoft.com/office/drawing/2014/main" id="{019DBFAC-7B33-7492-B4B1-5C85B86E2452}"/>
              </a:ext>
            </a:extLst>
          </xdr:cNvPr>
          <xdr:cNvSpPr/>
        </xdr:nvSpPr>
        <xdr:spPr>
          <a:xfrm>
            <a:off x="4527402" y="11821145"/>
            <a:ext cx="196549" cy="193603"/>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8">
        <xdr:nvSpPr>
          <xdr:cNvPr id="87" name="TextBox 86">
            <a:extLst>
              <a:ext uri="{FF2B5EF4-FFF2-40B4-BE49-F238E27FC236}">
                <a16:creationId xmlns:a16="http://schemas.microsoft.com/office/drawing/2014/main" id="{F150801C-57E5-BD98-33C3-97DFF2FD8793}"/>
              </a:ext>
            </a:extLst>
          </xdr:cNvPr>
          <xdr:cNvSpPr txBox="1"/>
        </xdr:nvSpPr>
        <xdr:spPr>
          <a:xfrm>
            <a:off x="4845710" y="953186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4AE7E0F-6CB2-4063-94A4-A45F4E960C1B}" type="TxLink">
              <a:rPr lang="en-US" sz="1400" b="0" i="0" u="none" strike="noStrike">
                <a:solidFill>
                  <a:schemeClr val="tx2">
                    <a:lumMod val="25000"/>
                    <a:lumOff val="75000"/>
                  </a:schemeClr>
                </a:solidFill>
                <a:latin typeface="Aptos Narrow"/>
                <a:ea typeface="+mn-ea"/>
                <a:cs typeface="+mn-cs"/>
              </a:rPr>
              <a:pPr marL="0" indent="0" algn="l"/>
              <a:t>Budgeting</a:t>
            </a:fld>
            <a:endParaRPr lang="ru-RU" sz="1400" b="0" i="0" u="none" strike="noStrike">
              <a:solidFill>
                <a:schemeClr val="tx2">
                  <a:lumMod val="25000"/>
                  <a:lumOff val="75000"/>
                </a:schemeClr>
              </a:solidFill>
              <a:latin typeface="Aptos Narrow"/>
              <a:ea typeface="+mn-ea"/>
              <a:cs typeface="+mn-cs"/>
            </a:endParaRPr>
          </a:p>
        </xdr:txBody>
      </xdr:sp>
      <xdr:sp macro="" textlink="Processing!M9">
        <xdr:nvSpPr>
          <xdr:cNvPr id="88" name="TextBox 87">
            <a:extLst>
              <a:ext uri="{FF2B5EF4-FFF2-40B4-BE49-F238E27FC236}">
                <a16:creationId xmlns:a16="http://schemas.microsoft.com/office/drawing/2014/main" id="{91FF3B92-323C-0896-2756-46306BE65C47}"/>
              </a:ext>
            </a:extLst>
          </xdr:cNvPr>
          <xdr:cNvSpPr txBox="1"/>
        </xdr:nvSpPr>
        <xdr:spPr>
          <a:xfrm>
            <a:off x="4845710" y="998140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803B8AA-B328-40E4-827C-FF192201FEEE}" type="TxLink">
              <a:rPr lang="en-US" sz="1400" b="0" i="0" u="none" strike="noStrike">
                <a:solidFill>
                  <a:schemeClr val="tx2">
                    <a:lumMod val="25000"/>
                    <a:lumOff val="75000"/>
                  </a:schemeClr>
                </a:solidFill>
                <a:latin typeface="Aptos Narrow"/>
                <a:ea typeface="+mn-ea"/>
                <a:cs typeface="+mn-cs"/>
              </a:rPr>
              <a:pPr marL="0" indent="0" algn="l"/>
              <a:t>Income</a:t>
            </a:fld>
            <a:endParaRPr lang="ru-RU" sz="1400" b="0" i="0" u="none" strike="noStrike">
              <a:solidFill>
                <a:schemeClr val="tx2">
                  <a:lumMod val="25000"/>
                  <a:lumOff val="75000"/>
                </a:schemeClr>
              </a:solidFill>
              <a:latin typeface="Aptos Narrow"/>
              <a:ea typeface="+mn-ea"/>
              <a:cs typeface="+mn-cs"/>
            </a:endParaRPr>
          </a:p>
        </xdr:txBody>
      </xdr:sp>
      <xdr:sp macro="" textlink="Processing!M10">
        <xdr:nvSpPr>
          <xdr:cNvPr id="89" name="TextBox 88">
            <a:extLst>
              <a:ext uri="{FF2B5EF4-FFF2-40B4-BE49-F238E27FC236}">
                <a16:creationId xmlns:a16="http://schemas.microsoft.com/office/drawing/2014/main" id="{7F1D34FB-CADB-2717-E34F-371D8FABD19D}"/>
              </a:ext>
            </a:extLst>
          </xdr:cNvPr>
          <xdr:cNvSpPr txBox="1"/>
        </xdr:nvSpPr>
        <xdr:spPr>
          <a:xfrm>
            <a:off x="4845710" y="1043094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E0979E7-208F-463C-B299-22E233A03455}" type="TxLink">
              <a:rPr lang="en-US" sz="1400" b="0" i="0" u="none" strike="noStrike">
                <a:solidFill>
                  <a:schemeClr val="tx2">
                    <a:lumMod val="25000"/>
                    <a:lumOff val="75000"/>
                  </a:schemeClr>
                </a:solidFill>
                <a:latin typeface="Aptos Narrow"/>
                <a:ea typeface="+mn-ea"/>
                <a:cs typeface="+mn-cs"/>
              </a:rPr>
              <a:pPr marL="0" indent="0" algn="l"/>
              <a:t>Expenses</a:t>
            </a:fld>
            <a:endParaRPr lang="ru-RU" sz="1400" b="0" i="0" u="none" strike="noStrike">
              <a:solidFill>
                <a:schemeClr val="tx2">
                  <a:lumMod val="25000"/>
                  <a:lumOff val="75000"/>
                </a:schemeClr>
              </a:solidFill>
              <a:latin typeface="Aptos Narrow"/>
              <a:ea typeface="+mn-ea"/>
              <a:cs typeface="+mn-cs"/>
            </a:endParaRPr>
          </a:p>
        </xdr:txBody>
      </xdr:sp>
      <xdr:sp macro="" textlink="Processing!M11">
        <xdr:nvSpPr>
          <xdr:cNvPr id="90" name="TextBox 89">
            <a:extLst>
              <a:ext uri="{FF2B5EF4-FFF2-40B4-BE49-F238E27FC236}">
                <a16:creationId xmlns:a16="http://schemas.microsoft.com/office/drawing/2014/main" id="{D7A2758E-E0BF-7B08-63AB-CABFBF893157}"/>
              </a:ext>
            </a:extLst>
          </xdr:cNvPr>
          <xdr:cNvSpPr txBox="1"/>
        </xdr:nvSpPr>
        <xdr:spPr>
          <a:xfrm>
            <a:off x="4845710" y="1088048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D46B0B9-C4FB-4C86-9041-33937A177C37}" type="TxLink">
              <a:rPr lang="en-US" sz="1400" b="0" i="0" u="none" strike="noStrike">
                <a:solidFill>
                  <a:schemeClr val="tx2">
                    <a:lumMod val="25000"/>
                    <a:lumOff val="75000"/>
                  </a:schemeClr>
                </a:solidFill>
                <a:latin typeface="Aptos Narrow"/>
                <a:ea typeface="+mn-ea"/>
                <a:cs typeface="+mn-cs"/>
              </a:rPr>
              <a:pPr marL="0" indent="0" algn="l"/>
              <a:t>Investments</a:t>
            </a:fld>
            <a:endParaRPr lang="ru-RU" sz="1400" b="0" i="0" u="none" strike="noStrike">
              <a:solidFill>
                <a:schemeClr val="tx2">
                  <a:lumMod val="25000"/>
                  <a:lumOff val="75000"/>
                </a:schemeClr>
              </a:solidFill>
              <a:latin typeface="Aptos Narrow"/>
              <a:ea typeface="+mn-ea"/>
              <a:cs typeface="+mn-cs"/>
            </a:endParaRPr>
          </a:p>
        </xdr:txBody>
      </xdr:sp>
      <xdr:sp macro="" textlink="Processing!M12">
        <xdr:nvSpPr>
          <xdr:cNvPr id="91" name="TextBox 90">
            <a:extLst>
              <a:ext uri="{FF2B5EF4-FFF2-40B4-BE49-F238E27FC236}">
                <a16:creationId xmlns:a16="http://schemas.microsoft.com/office/drawing/2014/main" id="{49349217-1F9A-8FCC-D6A4-32AF7A23107C}"/>
              </a:ext>
            </a:extLst>
          </xdr:cNvPr>
          <xdr:cNvSpPr txBox="1"/>
        </xdr:nvSpPr>
        <xdr:spPr>
          <a:xfrm>
            <a:off x="4845710" y="113300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0A64984-0237-49FC-A8C9-01BFCD437C39}" type="TxLink">
              <a:rPr lang="en-US" sz="1400" b="0" i="0" u="none" strike="noStrike">
                <a:solidFill>
                  <a:schemeClr val="tx2">
                    <a:lumMod val="25000"/>
                    <a:lumOff val="75000"/>
                  </a:schemeClr>
                </a:solidFill>
                <a:latin typeface="Aptos Narrow"/>
                <a:ea typeface="+mn-ea"/>
                <a:cs typeface="+mn-cs"/>
              </a:rPr>
              <a:pPr marL="0" indent="0" algn="l"/>
              <a:t>Debts</a:t>
            </a:fld>
            <a:endParaRPr lang="ru-RU" sz="1400" b="0" i="0" u="none" strike="noStrike">
              <a:solidFill>
                <a:schemeClr val="tx2">
                  <a:lumMod val="25000"/>
                  <a:lumOff val="75000"/>
                </a:schemeClr>
              </a:solidFill>
              <a:latin typeface="Aptos Narrow"/>
              <a:ea typeface="+mn-ea"/>
              <a:cs typeface="+mn-cs"/>
            </a:endParaRPr>
          </a:p>
        </xdr:txBody>
      </xdr:sp>
      <xdr:sp macro="" textlink="Processing!M13">
        <xdr:nvSpPr>
          <xdr:cNvPr id="92" name="TextBox 91">
            <a:extLst>
              <a:ext uri="{FF2B5EF4-FFF2-40B4-BE49-F238E27FC236}">
                <a16:creationId xmlns:a16="http://schemas.microsoft.com/office/drawing/2014/main" id="{EC76FE6C-14E4-0184-5C72-2D04A7981ABF}"/>
              </a:ext>
            </a:extLst>
          </xdr:cNvPr>
          <xdr:cNvSpPr txBox="1"/>
        </xdr:nvSpPr>
        <xdr:spPr>
          <a:xfrm>
            <a:off x="4845710" y="11779554"/>
            <a:ext cx="955932"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8D85436-C5F4-4C17-B031-A064C794EA42}" type="TxLink">
              <a:rPr lang="en-US" sz="1400" b="0" i="0" u="none" strike="noStrike">
                <a:solidFill>
                  <a:schemeClr val="tx2">
                    <a:lumMod val="25000"/>
                    <a:lumOff val="75000"/>
                  </a:schemeClr>
                </a:solidFill>
                <a:latin typeface="Aptos Narrow"/>
                <a:ea typeface="+mn-ea"/>
                <a:cs typeface="+mn-cs"/>
              </a:rPr>
              <a:pPr marL="0" indent="0" algn="l"/>
              <a:t>Fin Goals</a:t>
            </a:fld>
            <a:endParaRPr lang="ru-RU" sz="1400" b="0" i="0" u="none" strike="noStrike">
              <a:solidFill>
                <a:schemeClr val="tx2">
                  <a:lumMod val="25000"/>
                  <a:lumOff val="75000"/>
                </a:schemeClr>
              </a:solidFill>
              <a:latin typeface="Aptos Narrow"/>
              <a:ea typeface="+mn-ea"/>
              <a:cs typeface="+mn-cs"/>
            </a:endParaRPr>
          </a:p>
        </xdr:txBody>
      </xdr:sp>
      <xdr:sp macro="" textlink="Processing!N8">
        <xdr:nvSpPr>
          <xdr:cNvPr id="93" name="TextBox 92">
            <a:extLst>
              <a:ext uri="{FF2B5EF4-FFF2-40B4-BE49-F238E27FC236}">
                <a16:creationId xmlns:a16="http://schemas.microsoft.com/office/drawing/2014/main" id="{6CC5104D-2512-7F9E-0A7F-35AEE09FB52A}"/>
              </a:ext>
            </a:extLst>
          </xdr:cNvPr>
          <xdr:cNvSpPr txBox="1"/>
        </xdr:nvSpPr>
        <xdr:spPr>
          <a:xfrm>
            <a:off x="5612588" y="9531869"/>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3869D51-62C9-4AAA-AB26-7DC301C4BDAA}" type="TxLink">
              <a:rPr lang="en-US" sz="1400" b="0" i="0" u="none" strike="noStrike">
                <a:solidFill>
                  <a:schemeClr val="tx2">
                    <a:lumMod val="25000"/>
                    <a:lumOff val="75000"/>
                  </a:schemeClr>
                </a:solidFill>
                <a:latin typeface="Aptos Narrow"/>
              </a:rPr>
              <a:pPr algn="r"/>
              <a:t> $88,658 </a:t>
            </a:fld>
            <a:endParaRPr lang="ru-RU" sz="3600">
              <a:solidFill>
                <a:schemeClr val="tx2">
                  <a:lumMod val="25000"/>
                  <a:lumOff val="75000"/>
                </a:schemeClr>
              </a:solidFill>
            </a:endParaRPr>
          </a:p>
        </xdr:txBody>
      </xdr:sp>
      <xdr:sp macro="" textlink="Processing!N9">
        <xdr:nvSpPr>
          <xdr:cNvPr id="94" name="TextBox 93">
            <a:extLst>
              <a:ext uri="{FF2B5EF4-FFF2-40B4-BE49-F238E27FC236}">
                <a16:creationId xmlns:a16="http://schemas.microsoft.com/office/drawing/2014/main" id="{B44C0585-1BF2-A669-6E88-666BF41E388A}"/>
              </a:ext>
            </a:extLst>
          </xdr:cNvPr>
          <xdr:cNvSpPr txBox="1"/>
        </xdr:nvSpPr>
        <xdr:spPr>
          <a:xfrm>
            <a:off x="5612588" y="9981406"/>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8EDAA04-0207-4253-9D11-BE20395AF586}" type="TxLink">
              <a:rPr lang="en-US" sz="1400" b="0" i="0" u="none" strike="noStrike">
                <a:solidFill>
                  <a:schemeClr val="tx2">
                    <a:lumMod val="25000"/>
                    <a:lumOff val="75000"/>
                  </a:schemeClr>
                </a:solidFill>
                <a:latin typeface="Aptos Narrow"/>
              </a:rPr>
              <a:pPr algn="r"/>
              <a:t> $25,558 </a:t>
            </a:fld>
            <a:endParaRPr lang="ru-RU" sz="2800">
              <a:solidFill>
                <a:schemeClr val="tx2">
                  <a:lumMod val="25000"/>
                  <a:lumOff val="75000"/>
                </a:schemeClr>
              </a:solidFill>
            </a:endParaRPr>
          </a:p>
        </xdr:txBody>
      </xdr:sp>
      <xdr:sp macro="" textlink="Processing!N10">
        <xdr:nvSpPr>
          <xdr:cNvPr id="95" name="TextBox 94">
            <a:extLst>
              <a:ext uri="{FF2B5EF4-FFF2-40B4-BE49-F238E27FC236}">
                <a16:creationId xmlns:a16="http://schemas.microsoft.com/office/drawing/2014/main" id="{9BF745D9-5EF4-E0D8-608C-6115BD103E5F}"/>
              </a:ext>
            </a:extLst>
          </xdr:cNvPr>
          <xdr:cNvSpPr txBox="1"/>
        </xdr:nvSpPr>
        <xdr:spPr>
          <a:xfrm>
            <a:off x="5612588" y="10430943"/>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FDB9043-EE87-4C35-86ED-1EC1EB12F973}" type="TxLink">
              <a:rPr lang="en-US" sz="1400" b="0" i="0" u="none" strike="noStrike">
                <a:solidFill>
                  <a:schemeClr val="tx2">
                    <a:lumMod val="25000"/>
                    <a:lumOff val="75000"/>
                  </a:schemeClr>
                </a:solidFill>
                <a:latin typeface="Aptos Narrow"/>
              </a:rPr>
              <a:pPr algn="r"/>
              <a:t> $19,614 </a:t>
            </a:fld>
            <a:endParaRPr lang="ru-RU" sz="3600">
              <a:solidFill>
                <a:schemeClr val="tx2">
                  <a:lumMod val="25000"/>
                  <a:lumOff val="75000"/>
                </a:schemeClr>
              </a:solidFill>
            </a:endParaRPr>
          </a:p>
        </xdr:txBody>
      </xdr:sp>
      <xdr:sp macro="" textlink="Processing!N11">
        <xdr:nvSpPr>
          <xdr:cNvPr id="96" name="TextBox 95">
            <a:extLst>
              <a:ext uri="{FF2B5EF4-FFF2-40B4-BE49-F238E27FC236}">
                <a16:creationId xmlns:a16="http://schemas.microsoft.com/office/drawing/2014/main" id="{2E935EEF-829A-D14E-6952-66D736131D34}"/>
              </a:ext>
            </a:extLst>
          </xdr:cNvPr>
          <xdr:cNvSpPr txBox="1"/>
        </xdr:nvSpPr>
        <xdr:spPr>
          <a:xfrm>
            <a:off x="5612588" y="10880480"/>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4A301D6-02CE-4B51-8C1C-C1DAA0FD4D78}" type="TxLink">
              <a:rPr lang="en-US" sz="1400" b="0" i="0" u="none" strike="noStrike">
                <a:solidFill>
                  <a:schemeClr val="tx2">
                    <a:lumMod val="25000"/>
                    <a:lumOff val="75000"/>
                  </a:schemeClr>
                </a:solidFill>
                <a:latin typeface="Aptos Narrow"/>
                <a:ea typeface="+mn-ea"/>
                <a:cs typeface="+mn-cs"/>
              </a:rPr>
              <a:pPr marL="0" indent="0" algn="r"/>
              <a:t> $93,339 </a:t>
            </a:fld>
            <a:endParaRPr lang="ru-RU" sz="2400" b="0" i="0" u="none" strike="noStrike">
              <a:solidFill>
                <a:schemeClr val="tx2">
                  <a:lumMod val="25000"/>
                  <a:lumOff val="75000"/>
                </a:schemeClr>
              </a:solidFill>
              <a:latin typeface="Aptos Narrow"/>
              <a:ea typeface="+mn-ea"/>
              <a:cs typeface="+mn-cs"/>
            </a:endParaRPr>
          </a:p>
        </xdr:txBody>
      </xdr:sp>
      <xdr:sp macro="" textlink="Processing!N12">
        <xdr:nvSpPr>
          <xdr:cNvPr id="97" name="TextBox 96">
            <a:extLst>
              <a:ext uri="{FF2B5EF4-FFF2-40B4-BE49-F238E27FC236}">
                <a16:creationId xmlns:a16="http://schemas.microsoft.com/office/drawing/2014/main" id="{50F99C9B-3250-11E5-1850-CAB0E6A9D391}"/>
              </a:ext>
            </a:extLst>
          </xdr:cNvPr>
          <xdr:cNvSpPr txBox="1"/>
        </xdr:nvSpPr>
        <xdr:spPr>
          <a:xfrm>
            <a:off x="5612588" y="11330017"/>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4A51919-2656-4CB1-A2EA-F6F69BCBFEFC}" type="TxLink">
              <a:rPr lang="en-US" sz="1400" b="0" i="0" u="none" strike="noStrike">
                <a:solidFill>
                  <a:schemeClr val="tx2">
                    <a:lumMod val="25000"/>
                    <a:lumOff val="75000"/>
                  </a:schemeClr>
                </a:solidFill>
                <a:latin typeface="Aptos Narrow"/>
                <a:ea typeface="+mn-ea"/>
                <a:cs typeface="+mn-cs"/>
              </a:rPr>
              <a:pPr marL="0" indent="0" algn="r"/>
              <a:t> $83,970 </a:t>
            </a:fld>
            <a:endParaRPr lang="ru-RU" sz="2400" b="0" i="0" u="none" strike="noStrike">
              <a:solidFill>
                <a:schemeClr val="tx2">
                  <a:lumMod val="25000"/>
                  <a:lumOff val="75000"/>
                </a:schemeClr>
              </a:solidFill>
              <a:latin typeface="Aptos Narrow"/>
              <a:ea typeface="+mn-ea"/>
              <a:cs typeface="+mn-cs"/>
            </a:endParaRPr>
          </a:p>
        </xdr:txBody>
      </xdr:sp>
      <xdr:sp macro="" textlink="Processing!N13">
        <xdr:nvSpPr>
          <xdr:cNvPr id="98" name="TextBox 97">
            <a:extLst>
              <a:ext uri="{FF2B5EF4-FFF2-40B4-BE49-F238E27FC236}">
                <a16:creationId xmlns:a16="http://schemas.microsoft.com/office/drawing/2014/main" id="{EC8B5AA4-2C6D-312B-0C11-9D0E98C16A3A}"/>
              </a:ext>
            </a:extLst>
          </xdr:cNvPr>
          <xdr:cNvSpPr txBox="1"/>
        </xdr:nvSpPr>
        <xdr:spPr>
          <a:xfrm>
            <a:off x="5630570" y="11779554"/>
            <a:ext cx="1075944"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91F611-5F88-480A-B071-E72D3EA7BCC9}" type="TxLink">
              <a:rPr lang="en-US" sz="1400" b="0" i="0" u="none" strike="noStrike">
                <a:solidFill>
                  <a:schemeClr val="tx2">
                    <a:lumMod val="25000"/>
                    <a:lumOff val="75000"/>
                  </a:schemeClr>
                </a:solidFill>
                <a:latin typeface="Aptos Narrow"/>
                <a:ea typeface="+mn-ea"/>
                <a:cs typeface="+mn-cs"/>
              </a:rPr>
              <a:pPr marL="0" indent="0" algn="r"/>
              <a:t> $63,894 </a:t>
            </a:fld>
            <a:endParaRPr lang="ru-RU" sz="2400" b="0" i="0" u="none" strike="noStrike">
              <a:solidFill>
                <a:schemeClr val="tx2">
                  <a:lumMod val="25000"/>
                  <a:lumOff val="75000"/>
                </a:schemeClr>
              </a:solidFill>
              <a:latin typeface="Aptos Narrow"/>
              <a:ea typeface="+mn-ea"/>
              <a:cs typeface="+mn-cs"/>
            </a:endParaRPr>
          </a:p>
        </xdr:txBody>
      </xdr:sp>
    </xdr:grpSp>
    <xdr:clientData/>
  </xdr:twoCellAnchor>
  <xdr:twoCellAnchor>
    <xdr:from>
      <xdr:col>6</xdr:col>
      <xdr:colOff>7620</xdr:colOff>
      <xdr:row>23</xdr:row>
      <xdr:rowOff>175260</xdr:rowOff>
    </xdr:from>
    <xdr:to>
      <xdr:col>16</xdr:col>
      <xdr:colOff>213360</xdr:colOff>
      <xdr:row>37</xdr:row>
      <xdr:rowOff>7620</xdr:rowOff>
    </xdr:to>
    <xdr:graphicFrame macro="">
      <xdr:nvGraphicFramePr>
        <xdr:cNvPr id="43" name="Chart 42">
          <a:extLst>
            <a:ext uri="{FF2B5EF4-FFF2-40B4-BE49-F238E27FC236}">
              <a16:creationId xmlns:a16="http://schemas.microsoft.com/office/drawing/2014/main" id="{BCA0142B-86CF-4645-ACF2-AB0DE786A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485099</xdr:colOff>
      <xdr:row>2</xdr:row>
      <xdr:rowOff>28566</xdr:rowOff>
    </xdr:from>
    <xdr:to>
      <xdr:col>17</xdr:col>
      <xdr:colOff>562143</xdr:colOff>
      <xdr:row>31</xdr:row>
      <xdr:rowOff>100423</xdr:rowOff>
    </xdr:to>
    <xdr:graphicFrame macro="">
      <xdr:nvGraphicFramePr>
        <xdr:cNvPr id="99" name="Chart 98">
          <a:extLst>
            <a:ext uri="{FF2B5EF4-FFF2-40B4-BE49-F238E27FC236}">
              <a16:creationId xmlns:a16="http://schemas.microsoft.com/office/drawing/2014/main" id="{B019F223-2189-46FF-B753-B1E620A09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283591</xdr:colOff>
      <xdr:row>22</xdr:row>
      <xdr:rowOff>167640</xdr:rowOff>
    </xdr:from>
    <xdr:to>
      <xdr:col>16</xdr:col>
      <xdr:colOff>161671</xdr:colOff>
      <xdr:row>36</xdr:row>
      <xdr:rowOff>99060</xdr:rowOff>
    </xdr:to>
    <mc:AlternateContent xmlns:mc="http://schemas.openxmlformats.org/markup-compatibility/2006">
      <mc:Choice xmlns:cx4="http://schemas.microsoft.com/office/drawing/2016/5/10/chartex" Requires="cx4">
        <xdr:graphicFrame macro="">
          <xdr:nvGraphicFramePr>
            <xdr:cNvPr id="100" name="Chart 99">
              <a:extLst>
                <a:ext uri="{FF2B5EF4-FFF2-40B4-BE49-F238E27FC236}">
                  <a16:creationId xmlns:a16="http://schemas.microsoft.com/office/drawing/2014/main" id="{8CA0FF6F-6532-4378-AD65-8D2356DB10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3331591" y="4358640"/>
              <a:ext cx="6583680" cy="25984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271181</xdr:colOff>
      <xdr:row>16</xdr:row>
      <xdr:rowOff>152244</xdr:rowOff>
    </xdr:from>
    <xdr:to>
      <xdr:col>11</xdr:col>
      <xdr:colOff>433904</xdr:colOff>
      <xdr:row>21</xdr:row>
      <xdr:rowOff>11647</xdr:rowOff>
    </xdr:to>
    <xdr:sp macro="" textlink="">
      <xdr:nvSpPr>
        <xdr:cNvPr id="48" name="Chord 47">
          <a:extLst>
            <a:ext uri="{FF2B5EF4-FFF2-40B4-BE49-F238E27FC236}">
              <a16:creationId xmlns:a16="http://schemas.microsoft.com/office/drawing/2014/main" id="{A1C04324-ABD3-4EF9-BDED-0CD201541644}"/>
            </a:ext>
          </a:extLst>
        </xdr:cNvPr>
        <xdr:cNvSpPr/>
      </xdr:nvSpPr>
      <xdr:spPr>
        <a:xfrm rot="7403334">
          <a:off x="6371204" y="3043821"/>
          <a:ext cx="764278" cy="772323"/>
        </a:xfrm>
        <a:prstGeom prst="chord">
          <a:avLst>
            <a:gd name="adj1" fmla="val 3344007"/>
            <a:gd name="adj2" fmla="val 14265053"/>
          </a:avLst>
        </a:prstGeom>
        <a:solidFill>
          <a:srgbClr val="CAD4FA">
            <a:alpha val="20000"/>
          </a:srgbClr>
        </a:solidFill>
        <a:ln w="12700">
          <a:solidFill>
            <a:schemeClr val="tx2">
              <a:lumMod val="25000"/>
              <a:lumOff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editAs="oneCell">
    <xdr:from>
      <xdr:col>4</xdr:col>
      <xdr:colOff>434340</xdr:colOff>
      <xdr:row>4</xdr:row>
      <xdr:rowOff>38101</xdr:rowOff>
    </xdr:from>
    <xdr:to>
      <xdr:col>21</xdr:col>
      <xdr:colOff>312420</xdr:colOff>
      <xdr:row>6</xdr:row>
      <xdr:rowOff>83821</xdr:rowOff>
    </xdr:to>
    <mc:AlternateContent xmlns:mc="http://schemas.openxmlformats.org/markup-compatibility/2006" xmlns:a14="http://schemas.microsoft.com/office/drawing/2010/main">
      <mc:Choice Requires="a14">
        <xdr:graphicFrame macro="">
          <xdr:nvGraphicFramePr>
            <xdr:cNvPr id="42" name="Month 4">
              <a:extLst>
                <a:ext uri="{FF2B5EF4-FFF2-40B4-BE49-F238E27FC236}">
                  <a16:creationId xmlns:a16="http://schemas.microsoft.com/office/drawing/2014/main" id="{72E5FC77-47CF-4698-A294-10E0B7C60A3E}"/>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2872740" y="769621"/>
              <a:ext cx="10241280" cy="41148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350520</xdr:colOff>
      <xdr:row>21</xdr:row>
      <xdr:rowOff>60960</xdr:rowOff>
    </xdr:from>
    <xdr:to>
      <xdr:col>6</xdr:col>
      <xdr:colOff>153924</xdr:colOff>
      <xdr:row>22</xdr:row>
      <xdr:rowOff>136246</xdr:rowOff>
    </xdr:to>
    <xdr:sp macro="" textlink="Processing!H110">
      <xdr:nvSpPr>
        <xdr:cNvPr id="44" name="TextBox 43">
          <a:extLst>
            <a:ext uri="{FF2B5EF4-FFF2-40B4-BE49-F238E27FC236}">
              <a16:creationId xmlns:a16="http://schemas.microsoft.com/office/drawing/2014/main" id="{09AF6802-D374-443C-9302-6BAC33E2616B}"/>
            </a:ext>
          </a:extLst>
        </xdr:cNvPr>
        <xdr:cNvSpPr txBox="1"/>
      </xdr:nvSpPr>
      <xdr:spPr>
        <a:xfrm>
          <a:off x="2788920" y="390144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D355C87-417F-4711-A22D-C7426930091E}" type="TxLink">
            <a:rPr lang="en-US" sz="1200" b="0" i="0" u="none" strike="noStrike">
              <a:solidFill>
                <a:schemeClr val="bg1"/>
              </a:solidFill>
              <a:latin typeface="Aptos Narrow"/>
              <a:ea typeface="+mn-ea"/>
              <a:cs typeface="+mn-cs"/>
            </a:rPr>
            <a:pPr marL="0" indent="0" algn="r"/>
            <a:t>Start Price</a:t>
          </a:fld>
          <a:endParaRPr lang="ru-RU" sz="1600" b="0" i="0" u="none" strike="noStrike">
            <a:solidFill>
              <a:schemeClr val="bg1"/>
            </a:solidFill>
            <a:latin typeface="Aptos Narrow"/>
            <a:ea typeface="+mn-ea"/>
            <a:cs typeface="+mn-cs"/>
          </a:endParaRPr>
        </a:p>
      </xdr:txBody>
    </xdr:sp>
    <xdr:clientData/>
  </xdr:twoCellAnchor>
  <xdr:twoCellAnchor>
    <xdr:from>
      <xdr:col>6</xdr:col>
      <xdr:colOff>152400</xdr:colOff>
      <xdr:row>21</xdr:row>
      <xdr:rowOff>60960</xdr:rowOff>
    </xdr:from>
    <xdr:to>
      <xdr:col>7</xdr:col>
      <xdr:colOff>565404</xdr:colOff>
      <xdr:row>22</xdr:row>
      <xdr:rowOff>136246</xdr:rowOff>
    </xdr:to>
    <xdr:sp macro="" textlink="Processing!I110">
      <xdr:nvSpPr>
        <xdr:cNvPr id="45" name="TextBox 44">
          <a:extLst>
            <a:ext uri="{FF2B5EF4-FFF2-40B4-BE49-F238E27FC236}">
              <a16:creationId xmlns:a16="http://schemas.microsoft.com/office/drawing/2014/main" id="{89F89E80-8E12-F0CA-2965-53DAF06FD5CE}"/>
            </a:ext>
          </a:extLst>
        </xdr:cNvPr>
        <xdr:cNvSpPr txBox="1"/>
      </xdr:nvSpPr>
      <xdr:spPr>
        <a:xfrm>
          <a:off x="3810000" y="390144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513FF58-5928-4873-9D6E-61C5C8F805FD}" type="TxLink">
            <a:rPr lang="en-US" sz="1400" b="0" i="0" u="none" strike="noStrike">
              <a:solidFill>
                <a:schemeClr val="tx2">
                  <a:lumMod val="25000"/>
                  <a:lumOff val="75000"/>
                </a:schemeClr>
              </a:solidFill>
              <a:latin typeface="Aptos Narrow"/>
              <a:ea typeface="+mn-ea"/>
              <a:cs typeface="+mn-cs"/>
            </a:rPr>
            <a:pPr marL="0" indent="0" algn="l"/>
            <a:t>$3,301</a:t>
          </a:fld>
          <a:endParaRPr lang="ru-RU" sz="2000" b="0" i="0" u="none" strike="noStrike">
            <a:solidFill>
              <a:schemeClr val="tx2">
                <a:lumMod val="25000"/>
                <a:lumOff val="75000"/>
              </a:schemeClr>
            </a:solidFill>
            <a:latin typeface="Aptos Narrow"/>
            <a:ea typeface="+mn-ea"/>
            <a:cs typeface="+mn-cs"/>
          </a:endParaRPr>
        </a:p>
      </xdr:txBody>
    </xdr:sp>
    <xdr:clientData/>
  </xdr:twoCellAnchor>
  <xdr:twoCellAnchor>
    <xdr:from>
      <xdr:col>7</xdr:col>
      <xdr:colOff>358140</xdr:colOff>
      <xdr:row>21</xdr:row>
      <xdr:rowOff>60960</xdr:rowOff>
    </xdr:from>
    <xdr:to>
      <xdr:col>8</xdr:col>
      <xdr:colOff>289560</xdr:colOff>
      <xdr:row>22</xdr:row>
      <xdr:rowOff>136246</xdr:rowOff>
    </xdr:to>
    <xdr:sp macro="" textlink="Processing!E110">
      <xdr:nvSpPr>
        <xdr:cNvPr id="46" name="TextBox 45">
          <a:extLst>
            <a:ext uri="{FF2B5EF4-FFF2-40B4-BE49-F238E27FC236}">
              <a16:creationId xmlns:a16="http://schemas.microsoft.com/office/drawing/2014/main" id="{CCF1F9DC-9725-DD94-6535-5825478D533D}"/>
            </a:ext>
          </a:extLst>
        </xdr:cNvPr>
        <xdr:cNvSpPr txBox="1"/>
      </xdr:nvSpPr>
      <xdr:spPr>
        <a:xfrm>
          <a:off x="4625340" y="3901440"/>
          <a:ext cx="54102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85B1049-E026-4751-9F4D-B43A19C3459F}" type="TxLink">
            <a:rPr lang="en-US" sz="1200" b="0" i="0" u="none" strike="noStrike">
              <a:solidFill>
                <a:schemeClr val="bg1"/>
              </a:solidFill>
              <a:latin typeface="Aptos Narrow"/>
              <a:ea typeface="+mn-ea"/>
              <a:cs typeface="+mn-cs"/>
            </a:rPr>
            <a:pPr marL="0" indent="0" algn="l"/>
            <a:t>PCH</a:t>
          </a:fld>
          <a:endParaRPr lang="ru-RU" sz="2400" b="0" i="0" u="none" strike="noStrike">
            <a:solidFill>
              <a:schemeClr val="bg1"/>
            </a:solidFill>
            <a:latin typeface="Aptos Narrow"/>
            <a:ea typeface="+mn-ea"/>
            <a:cs typeface="+mn-cs"/>
          </a:endParaRPr>
        </a:p>
      </xdr:txBody>
    </xdr:sp>
    <xdr:clientData/>
  </xdr:twoCellAnchor>
  <xdr:twoCellAnchor>
    <xdr:from>
      <xdr:col>8</xdr:col>
      <xdr:colOff>129540</xdr:colOff>
      <xdr:row>21</xdr:row>
      <xdr:rowOff>60960</xdr:rowOff>
    </xdr:from>
    <xdr:to>
      <xdr:col>9</xdr:col>
      <xdr:colOff>220980</xdr:colOff>
      <xdr:row>22</xdr:row>
      <xdr:rowOff>136246</xdr:rowOff>
    </xdr:to>
    <xdr:sp macro="" textlink="Processing!I114">
      <xdr:nvSpPr>
        <xdr:cNvPr id="47" name="TextBox 46">
          <a:extLst>
            <a:ext uri="{FF2B5EF4-FFF2-40B4-BE49-F238E27FC236}">
              <a16:creationId xmlns:a16="http://schemas.microsoft.com/office/drawing/2014/main" id="{CDB8B4E4-0813-9961-FEDB-C7A2A841E53A}"/>
            </a:ext>
          </a:extLst>
        </xdr:cNvPr>
        <xdr:cNvSpPr txBox="1"/>
      </xdr:nvSpPr>
      <xdr:spPr>
        <a:xfrm>
          <a:off x="5006340" y="3901440"/>
          <a:ext cx="7010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9BC327D-3176-4175-99DB-2F82C1A44DC4}" type="TxLink">
            <a:rPr lang="en-US" sz="1400" b="0" i="0" u="none" strike="noStrike">
              <a:solidFill>
                <a:srgbClr val="00B7D2"/>
              </a:solidFill>
              <a:latin typeface="Aptos Narrow"/>
              <a:ea typeface="+mn-ea"/>
              <a:cs typeface="+mn-cs"/>
            </a:rPr>
            <a:pPr marL="0" indent="0" algn="l"/>
            <a:t> </a:t>
          </a:fld>
          <a:endParaRPr lang="ru-RU" sz="3200" b="0" i="0" u="none" strike="noStrike">
            <a:solidFill>
              <a:srgbClr val="00B7D2"/>
            </a:solidFill>
            <a:latin typeface="Aptos Narrow"/>
            <a:ea typeface="+mn-ea"/>
            <a:cs typeface="+mn-cs"/>
          </a:endParaRPr>
        </a:p>
      </xdr:txBody>
    </xdr:sp>
    <xdr:clientData/>
  </xdr:twoCellAnchor>
  <xdr:twoCellAnchor>
    <xdr:from>
      <xdr:col>8</xdr:col>
      <xdr:colOff>129540</xdr:colOff>
      <xdr:row>21</xdr:row>
      <xdr:rowOff>60960</xdr:rowOff>
    </xdr:from>
    <xdr:to>
      <xdr:col>9</xdr:col>
      <xdr:colOff>274320</xdr:colOff>
      <xdr:row>22</xdr:row>
      <xdr:rowOff>136246</xdr:rowOff>
    </xdr:to>
    <xdr:sp macro="" textlink="Processing!I115">
      <xdr:nvSpPr>
        <xdr:cNvPr id="49" name="TextBox 48">
          <a:extLst>
            <a:ext uri="{FF2B5EF4-FFF2-40B4-BE49-F238E27FC236}">
              <a16:creationId xmlns:a16="http://schemas.microsoft.com/office/drawing/2014/main" id="{DED9891B-5100-9F27-8026-F7C5653030FD}"/>
            </a:ext>
          </a:extLst>
        </xdr:cNvPr>
        <xdr:cNvSpPr txBox="1"/>
      </xdr:nvSpPr>
      <xdr:spPr>
        <a:xfrm>
          <a:off x="5006340" y="3901440"/>
          <a:ext cx="75438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A2EB6C-D35C-4E74-ABD8-05F351571FC2}" type="TxLink">
            <a:rPr lang="en-US" sz="1400" b="0" i="0" u="none" strike="noStrike">
              <a:solidFill>
                <a:srgbClr val="FF00FF"/>
              </a:solidFill>
              <a:latin typeface="Aptos Narrow"/>
              <a:ea typeface="+mn-ea"/>
              <a:cs typeface="+mn-cs"/>
            </a:rPr>
            <a:pPr marL="0" indent="0" algn="l"/>
            <a:t>-30%</a:t>
          </a:fld>
          <a:endParaRPr lang="ru-RU" sz="3200" b="0" i="0" u="none" strike="noStrike">
            <a:solidFill>
              <a:srgbClr val="FF00FF"/>
            </a:solidFill>
            <a:latin typeface="Aptos Narrow"/>
            <a:ea typeface="+mn-ea"/>
            <a:cs typeface="+mn-cs"/>
          </a:endParaRPr>
        </a:p>
      </xdr:txBody>
    </xdr:sp>
    <xdr:clientData/>
  </xdr:twoCellAnchor>
  <xdr:twoCellAnchor>
    <xdr:from>
      <xdr:col>9</xdr:col>
      <xdr:colOff>137160</xdr:colOff>
      <xdr:row>21</xdr:row>
      <xdr:rowOff>60960</xdr:rowOff>
    </xdr:from>
    <xdr:to>
      <xdr:col>10</xdr:col>
      <xdr:colOff>373380</xdr:colOff>
      <xdr:row>22</xdr:row>
      <xdr:rowOff>136246</xdr:rowOff>
    </xdr:to>
    <xdr:sp macro="" textlink="Processing!I116">
      <xdr:nvSpPr>
        <xdr:cNvPr id="50" name="TextBox 49">
          <a:extLst>
            <a:ext uri="{FF2B5EF4-FFF2-40B4-BE49-F238E27FC236}">
              <a16:creationId xmlns:a16="http://schemas.microsoft.com/office/drawing/2014/main" id="{4D76A646-8BD2-0A70-F782-57790151E8FA}"/>
            </a:ext>
          </a:extLst>
        </xdr:cNvPr>
        <xdr:cNvSpPr txBox="1"/>
      </xdr:nvSpPr>
      <xdr:spPr>
        <a:xfrm>
          <a:off x="5623560" y="3901440"/>
          <a:ext cx="84582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795FB74-8CC2-4A54-BFAA-F7476F986514}" type="TxLink">
            <a:rPr lang="en-US" sz="1400" b="0" i="0" u="none" strike="noStrike">
              <a:solidFill>
                <a:srgbClr val="00B7D2"/>
              </a:solidFill>
              <a:latin typeface="Aptos Narrow"/>
              <a:ea typeface="+mn-ea"/>
              <a:cs typeface="+mn-cs"/>
            </a:rPr>
            <a:pPr marL="0" indent="0" algn="l"/>
            <a:t> </a:t>
          </a:fld>
          <a:endParaRPr lang="ru-RU" sz="3600" b="0" i="0" u="none" strike="noStrike">
            <a:solidFill>
              <a:srgbClr val="00B7D2"/>
            </a:solidFill>
            <a:latin typeface="Aptos Narrow"/>
            <a:ea typeface="+mn-ea"/>
            <a:cs typeface="+mn-cs"/>
          </a:endParaRPr>
        </a:p>
      </xdr:txBody>
    </xdr:sp>
    <xdr:clientData/>
  </xdr:twoCellAnchor>
  <xdr:twoCellAnchor>
    <xdr:from>
      <xdr:col>10</xdr:col>
      <xdr:colOff>411480</xdr:colOff>
      <xdr:row>21</xdr:row>
      <xdr:rowOff>60960</xdr:rowOff>
    </xdr:from>
    <xdr:to>
      <xdr:col>11</xdr:col>
      <xdr:colOff>342900</xdr:colOff>
      <xdr:row>22</xdr:row>
      <xdr:rowOff>136246</xdr:rowOff>
    </xdr:to>
    <xdr:sp macro="" textlink="Processing!F110">
      <xdr:nvSpPr>
        <xdr:cNvPr id="51" name="TextBox 50">
          <a:extLst>
            <a:ext uri="{FF2B5EF4-FFF2-40B4-BE49-F238E27FC236}">
              <a16:creationId xmlns:a16="http://schemas.microsoft.com/office/drawing/2014/main" id="{364A9564-51B5-9BCA-ABAD-CB0F5C1E57DC}"/>
            </a:ext>
          </a:extLst>
        </xdr:cNvPr>
        <xdr:cNvSpPr txBox="1"/>
      </xdr:nvSpPr>
      <xdr:spPr>
        <a:xfrm>
          <a:off x="6507480" y="3901440"/>
          <a:ext cx="54102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FFCDA58-5131-445E-A252-FD6836879BD5}" type="TxLink">
            <a:rPr lang="en-US" sz="1200" b="0" i="0" u="none" strike="noStrike">
              <a:solidFill>
                <a:schemeClr val="bg1"/>
              </a:solidFill>
              <a:latin typeface="Aptos Narrow"/>
              <a:ea typeface="+mn-ea"/>
              <a:cs typeface="+mn-cs"/>
            </a:rPr>
            <a:pPr marL="0" indent="0" algn="l"/>
            <a:t>TVL</a:t>
          </a:fld>
          <a:endParaRPr lang="ru-RU" sz="2800" b="0" i="0" u="none" strike="noStrike">
            <a:solidFill>
              <a:schemeClr val="bg1"/>
            </a:solidFill>
            <a:latin typeface="Aptos Narrow"/>
            <a:ea typeface="+mn-ea"/>
            <a:cs typeface="+mn-cs"/>
          </a:endParaRPr>
        </a:p>
      </xdr:txBody>
    </xdr:sp>
    <xdr:clientData/>
  </xdr:twoCellAnchor>
  <xdr:twoCellAnchor>
    <xdr:from>
      <xdr:col>9</xdr:col>
      <xdr:colOff>137160</xdr:colOff>
      <xdr:row>21</xdr:row>
      <xdr:rowOff>60960</xdr:rowOff>
    </xdr:from>
    <xdr:to>
      <xdr:col>10</xdr:col>
      <xdr:colOff>373380</xdr:colOff>
      <xdr:row>22</xdr:row>
      <xdr:rowOff>136246</xdr:rowOff>
    </xdr:to>
    <xdr:sp macro="" textlink="Processing!I117">
      <xdr:nvSpPr>
        <xdr:cNvPr id="52" name="TextBox 51">
          <a:extLst>
            <a:ext uri="{FF2B5EF4-FFF2-40B4-BE49-F238E27FC236}">
              <a16:creationId xmlns:a16="http://schemas.microsoft.com/office/drawing/2014/main" id="{E764AD9B-B875-5E04-267B-86917D5FDE05}"/>
            </a:ext>
          </a:extLst>
        </xdr:cNvPr>
        <xdr:cNvSpPr txBox="1"/>
      </xdr:nvSpPr>
      <xdr:spPr>
        <a:xfrm>
          <a:off x="5623560" y="3901440"/>
          <a:ext cx="84582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60E5C88-81DA-4FB6-9943-8AEEA40D2176}" type="TxLink">
            <a:rPr lang="en-US" sz="1400" b="0" i="0" u="none" strike="noStrike">
              <a:solidFill>
                <a:srgbClr val="FF00FF"/>
              </a:solidFill>
              <a:latin typeface="Aptos Narrow"/>
              <a:ea typeface="+mn-ea"/>
              <a:cs typeface="+mn-cs"/>
            </a:rPr>
            <a:pPr marL="0" indent="0" algn="l"/>
            <a:t>- $1,182</a:t>
          </a:fld>
          <a:endParaRPr lang="ru-RU" sz="3600" b="0" i="0" u="none" strike="noStrike">
            <a:solidFill>
              <a:srgbClr val="FF00FF"/>
            </a:solidFill>
            <a:latin typeface="Aptos Narrow"/>
            <a:ea typeface="+mn-ea"/>
            <a:cs typeface="+mn-cs"/>
          </a:endParaRPr>
        </a:p>
      </xdr:txBody>
    </xdr:sp>
    <xdr:clientData/>
  </xdr:twoCellAnchor>
  <xdr:twoCellAnchor>
    <xdr:from>
      <xdr:col>11</xdr:col>
      <xdr:colOff>220980</xdr:colOff>
      <xdr:row>21</xdr:row>
      <xdr:rowOff>60960</xdr:rowOff>
    </xdr:from>
    <xdr:to>
      <xdr:col>12</xdr:col>
      <xdr:colOff>541020</xdr:colOff>
      <xdr:row>22</xdr:row>
      <xdr:rowOff>136246</xdr:rowOff>
    </xdr:to>
    <xdr:sp macro="" textlink="Processing!F109">
      <xdr:nvSpPr>
        <xdr:cNvPr id="53" name="TextBox 52">
          <a:extLst>
            <a:ext uri="{FF2B5EF4-FFF2-40B4-BE49-F238E27FC236}">
              <a16:creationId xmlns:a16="http://schemas.microsoft.com/office/drawing/2014/main" id="{9EAE80A8-F982-A984-CD2F-7B46473B203B}"/>
            </a:ext>
          </a:extLst>
        </xdr:cNvPr>
        <xdr:cNvSpPr txBox="1"/>
      </xdr:nvSpPr>
      <xdr:spPr>
        <a:xfrm>
          <a:off x="6926580" y="3901440"/>
          <a:ext cx="9296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526431F-8796-4246-A1B4-10986D3FAFB3}" type="TxLink">
            <a:rPr lang="en-US" sz="1400" b="0" i="0" u="none" strike="noStrike">
              <a:solidFill>
                <a:schemeClr val="tx2">
                  <a:lumMod val="25000"/>
                  <a:lumOff val="75000"/>
                </a:schemeClr>
              </a:solidFill>
              <a:latin typeface="Aptos Narrow"/>
              <a:ea typeface="+mn-ea"/>
              <a:cs typeface="+mn-cs"/>
            </a:rPr>
            <a:pPr marL="0" indent="0" algn="l"/>
            <a:t>$2,745</a:t>
          </a:fld>
          <a:endParaRPr lang="ru-RU" sz="3600" b="0" i="0" u="none" strike="noStrike">
            <a:solidFill>
              <a:schemeClr val="tx2">
                <a:lumMod val="25000"/>
                <a:lumOff val="75000"/>
              </a:schemeClr>
            </a:solidFill>
            <a:latin typeface="Aptos Narrow"/>
            <a:ea typeface="+mn-ea"/>
            <a:cs typeface="+mn-cs"/>
          </a:endParaRPr>
        </a:p>
      </xdr:txBody>
    </xdr:sp>
    <xdr:clientData/>
  </xdr:twoCellAnchor>
  <xdr:twoCellAnchor>
    <xdr:from>
      <xdr:col>14</xdr:col>
      <xdr:colOff>381000</xdr:colOff>
      <xdr:row>21</xdr:row>
      <xdr:rowOff>60960</xdr:rowOff>
    </xdr:from>
    <xdr:to>
      <xdr:col>16</xdr:col>
      <xdr:colOff>91440</xdr:colOff>
      <xdr:row>22</xdr:row>
      <xdr:rowOff>136246</xdr:rowOff>
    </xdr:to>
    <xdr:sp macro="" textlink="Processing!I112">
      <xdr:nvSpPr>
        <xdr:cNvPr id="54" name="TextBox 53">
          <a:extLst>
            <a:ext uri="{FF2B5EF4-FFF2-40B4-BE49-F238E27FC236}">
              <a16:creationId xmlns:a16="http://schemas.microsoft.com/office/drawing/2014/main" id="{891F2D74-A844-6EC7-850F-9E9E1B0AE462}"/>
            </a:ext>
          </a:extLst>
        </xdr:cNvPr>
        <xdr:cNvSpPr txBox="1"/>
      </xdr:nvSpPr>
      <xdr:spPr>
        <a:xfrm>
          <a:off x="8915400" y="3901440"/>
          <a:ext cx="9296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9AED417-876A-40B2-8D30-7CA760791DD0}" type="TxLink">
            <a:rPr lang="en-US" sz="1400" b="0" i="0" u="none" strike="noStrike">
              <a:solidFill>
                <a:srgbClr val="00B7D2"/>
              </a:solidFill>
              <a:latin typeface="Aptos Narrow"/>
              <a:ea typeface="+mn-ea"/>
              <a:cs typeface="+mn-cs"/>
            </a:rPr>
            <a:pPr marL="0" indent="0" algn="r"/>
            <a:t> </a:t>
          </a:fld>
          <a:endParaRPr lang="ru-RU" sz="4400" b="0" i="0" u="none" strike="noStrike">
            <a:solidFill>
              <a:srgbClr val="00B7D2"/>
            </a:solidFill>
            <a:latin typeface="Aptos Narrow"/>
            <a:ea typeface="+mn-ea"/>
            <a:cs typeface="+mn-cs"/>
          </a:endParaRPr>
        </a:p>
      </xdr:txBody>
    </xdr:sp>
    <xdr:clientData/>
  </xdr:twoCellAnchor>
  <xdr:twoCellAnchor>
    <xdr:from>
      <xdr:col>14</xdr:col>
      <xdr:colOff>381000</xdr:colOff>
      <xdr:row>21</xdr:row>
      <xdr:rowOff>60960</xdr:rowOff>
    </xdr:from>
    <xdr:to>
      <xdr:col>16</xdr:col>
      <xdr:colOff>91440</xdr:colOff>
      <xdr:row>22</xdr:row>
      <xdr:rowOff>136246</xdr:rowOff>
    </xdr:to>
    <xdr:sp macro="" textlink="Processing!I113">
      <xdr:nvSpPr>
        <xdr:cNvPr id="55" name="TextBox 54">
          <a:extLst>
            <a:ext uri="{FF2B5EF4-FFF2-40B4-BE49-F238E27FC236}">
              <a16:creationId xmlns:a16="http://schemas.microsoft.com/office/drawing/2014/main" id="{DE9E268F-107C-F13D-5284-2AF45E267650}"/>
            </a:ext>
          </a:extLst>
        </xdr:cNvPr>
        <xdr:cNvSpPr txBox="1"/>
      </xdr:nvSpPr>
      <xdr:spPr>
        <a:xfrm>
          <a:off x="8915400" y="3901440"/>
          <a:ext cx="9296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DB127C6-4B1B-4456-9C0D-DBC3BB3772CB}" type="TxLink">
            <a:rPr lang="en-US" sz="1400" b="0" i="0" u="none" strike="noStrike">
              <a:solidFill>
                <a:srgbClr val="FF00FF"/>
              </a:solidFill>
              <a:latin typeface="Aptos Narrow"/>
              <a:ea typeface="+mn-ea"/>
              <a:cs typeface="+mn-cs"/>
            </a:rPr>
            <a:pPr marL="0" indent="0" algn="r"/>
            <a:t>- $555</a:t>
          </a:fld>
          <a:endParaRPr lang="ru-RU" sz="5400" b="0" i="0" u="none" strike="noStrike">
            <a:solidFill>
              <a:srgbClr val="FF00FF"/>
            </a:solidFill>
            <a:latin typeface="Aptos Narrow"/>
            <a:ea typeface="+mn-ea"/>
            <a:cs typeface="+mn-cs"/>
          </a:endParaRPr>
        </a:p>
      </xdr:txBody>
    </xdr:sp>
    <xdr:clientData/>
  </xdr:twoCellAnchor>
  <xdr:twoCellAnchor>
    <xdr:from>
      <xdr:col>13</xdr:col>
      <xdr:colOff>22860</xdr:colOff>
      <xdr:row>21</xdr:row>
      <xdr:rowOff>60960</xdr:rowOff>
    </xdr:from>
    <xdr:to>
      <xdr:col>14</xdr:col>
      <xdr:colOff>510540</xdr:colOff>
      <xdr:row>22</xdr:row>
      <xdr:rowOff>136246</xdr:rowOff>
    </xdr:to>
    <xdr:sp macro="" textlink="Processing!H112">
      <xdr:nvSpPr>
        <xdr:cNvPr id="56" name="TextBox 55">
          <a:extLst>
            <a:ext uri="{FF2B5EF4-FFF2-40B4-BE49-F238E27FC236}">
              <a16:creationId xmlns:a16="http://schemas.microsoft.com/office/drawing/2014/main" id="{4CF25667-E4E1-8301-5034-0649C11260AB}"/>
            </a:ext>
          </a:extLst>
        </xdr:cNvPr>
        <xdr:cNvSpPr txBox="1"/>
      </xdr:nvSpPr>
      <xdr:spPr>
        <a:xfrm>
          <a:off x="7947660" y="3901440"/>
          <a:ext cx="109728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BC69AA2-F066-43FA-A304-78641270E6E5}" type="TxLink">
            <a:rPr lang="en-US" sz="1200" b="0" i="0" u="none" strike="noStrike">
              <a:solidFill>
                <a:schemeClr val="bg1"/>
              </a:solidFill>
              <a:latin typeface="Aptos Narrow"/>
              <a:ea typeface="+mn-ea"/>
              <a:cs typeface="+mn-cs"/>
            </a:rPr>
            <a:pPr marL="0" indent="0" algn="r"/>
            <a:t>Profit Portfolio</a:t>
          </a:fld>
          <a:endParaRPr lang="ru-RU" sz="3200" b="0" i="0" u="none" strike="noStrike">
            <a:solidFill>
              <a:schemeClr val="bg1"/>
            </a:solidFill>
            <a:latin typeface="Aptos Narrow"/>
            <a:ea typeface="+mn-ea"/>
            <a:cs typeface="+mn-cs"/>
          </a:endParaRPr>
        </a:p>
      </xdr:txBody>
    </xdr:sp>
    <xdr:clientData/>
  </xdr:twoCellAnchor>
  <xdr:twoCellAnchor>
    <xdr:from>
      <xdr:col>19</xdr:col>
      <xdr:colOff>394407</xdr:colOff>
      <xdr:row>10</xdr:row>
      <xdr:rowOff>38100</xdr:rowOff>
    </xdr:from>
    <xdr:to>
      <xdr:col>20</xdr:col>
      <xdr:colOff>491067</xdr:colOff>
      <xdr:row>11</xdr:row>
      <xdr:rowOff>129540</xdr:rowOff>
    </xdr:to>
    <xdr:grpSp>
      <xdr:nvGrpSpPr>
        <xdr:cNvPr id="63" name="Group 62">
          <a:extLst>
            <a:ext uri="{FF2B5EF4-FFF2-40B4-BE49-F238E27FC236}">
              <a16:creationId xmlns:a16="http://schemas.microsoft.com/office/drawing/2014/main" id="{A532B8A8-85CD-4424-8D84-325C861F4F2E}"/>
            </a:ext>
          </a:extLst>
        </xdr:cNvPr>
        <xdr:cNvGrpSpPr/>
      </xdr:nvGrpSpPr>
      <xdr:grpSpPr>
        <a:xfrm>
          <a:off x="12057240" y="1943100"/>
          <a:ext cx="710494" cy="281940"/>
          <a:chOff x="12047220" y="1861890"/>
          <a:chExt cx="706260" cy="274320"/>
        </a:xfrm>
      </xdr:grpSpPr>
      <xdr:pic>
        <xdr:nvPicPr>
          <xdr:cNvPr id="64" name="Graphic 63" descr="Moon with solid fill">
            <a:extLst>
              <a:ext uri="{FF2B5EF4-FFF2-40B4-BE49-F238E27FC236}">
                <a16:creationId xmlns:a16="http://schemas.microsoft.com/office/drawing/2014/main" id="{75B12025-8667-420A-A59F-6518AE11A55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2047220" y="1861890"/>
            <a:ext cx="274320" cy="274320"/>
          </a:xfrm>
          <a:prstGeom prst="rect">
            <a:avLst/>
          </a:prstGeom>
        </xdr:spPr>
      </xdr:pic>
      <xdr:pic>
        <xdr:nvPicPr>
          <xdr:cNvPr id="65" name="Graphic 64" descr="Sun with solid fill">
            <a:hlinkClick xmlns:r="http://schemas.openxmlformats.org/officeDocument/2006/relationships" r:id="rId18"/>
            <a:extLst>
              <a:ext uri="{FF2B5EF4-FFF2-40B4-BE49-F238E27FC236}">
                <a16:creationId xmlns:a16="http://schemas.microsoft.com/office/drawing/2014/main" id="{13B5481B-4CD9-F86B-9554-B782B303B46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2479160" y="1861890"/>
            <a:ext cx="274320" cy="274320"/>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grpSp>
      <xdr:nvGrpSpPr>
        <xdr:cNvPr id="92" name="Group 91">
          <a:extLst>
            <a:ext uri="{FF2B5EF4-FFF2-40B4-BE49-F238E27FC236}">
              <a16:creationId xmlns:a16="http://schemas.microsoft.com/office/drawing/2014/main" id="{D7C29B7B-34D7-4340-B12E-2B63500E1E9C}"/>
            </a:ext>
          </a:extLst>
        </xdr:cNvPr>
        <xdr:cNvGrpSpPr/>
      </xdr:nvGrpSpPr>
      <xdr:grpSpPr>
        <a:xfrm>
          <a:off x="0" y="0"/>
          <a:ext cx="14224000" cy="8572500"/>
          <a:chOff x="1538344" y="742278"/>
          <a:chExt cx="8961120" cy="5432611"/>
        </a:xfrm>
      </xdr:grpSpPr>
      <xdr:sp macro="" textlink="">
        <xdr:nvSpPr>
          <xdr:cNvPr id="93" name="Rectangle 92">
            <a:extLst>
              <a:ext uri="{FF2B5EF4-FFF2-40B4-BE49-F238E27FC236}">
                <a16:creationId xmlns:a16="http://schemas.microsoft.com/office/drawing/2014/main" id="{EBECB78C-DEE5-AE68-C80F-DF101244C2FF}"/>
              </a:ext>
            </a:extLst>
          </xdr:cNvPr>
          <xdr:cNvSpPr/>
        </xdr:nvSpPr>
        <xdr:spPr>
          <a:xfrm>
            <a:off x="1538344" y="742278"/>
            <a:ext cx="8961120" cy="5432611"/>
          </a:xfrm>
          <a:prstGeom prst="rect">
            <a:avLst/>
          </a:prstGeom>
          <a:gradFill flip="none" rotWithShape="1">
            <a:gsLst>
              <a:gs pos="15000">
                <a:srgbClr val="6992F1"/>
              </a:gs>
              <a:gs pos="50000">
                <a:srgbClr val="7269E6"/>
              </a:gs>
              <a:gs pos="100000">
                <a:srgbClr val="6B7BE5"/>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4" name="Rectangle 93">
            <a:extLst>
              <a:ext uri="{FF2B5EF4-FFF2-40B4-BE49-F238E27FC236}">
                <a16:creationId xmlns:a16="http://schemas.microsoft.com/office/drawing/2014/main" id="{5E57E0BB-D473-CDA4-8DB8-3D29ECD36002}"/>
              </a:ext>
            </a:extLst>
          </xdr:cNvPr>
          <xdr:cNvSpPr/>
        </xdr:nvSpPr>
        <xdr:spPr>
          <a:xfrm>
            <a:off x="1538344" y="742278"/>
            <a:ext cx="8961120" cy="5432611"/>
          </a:xfrm>
          <a:prstGeom prst="rect">
            <a:avLst/>
          </a:prstGeom>
          <a:gradFill flip="none" rotWithShape="1">
            <a:gsLst>
              <a:gs pos="0">
                <a:srgbClr val="DC84EE"/>
              </a:gs>
              <a:gs pos="58000">
                <a:srgbClr val="6B92F2">
                  <a:alpha val="0"/>
                </a:srgb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0</xdr:col>
      <xdr:colOff>392238</xdr:colOff>
      <xdr:row>0</xdr:row>
      <xdr:rowOff>167640</xdr:rowOff>
    </xdr:from>
    <xdr:to>
      <xdr:col>23</xdr:col>
      <xdr:colOff>156018</xdr:colOff>
      <xdr:row>40</xdr:row>
      <xdr:rowOff>167640</xdr:rowOff>
    </xdr:to>
    <xdr:sp macro="" textlink="">
      <xdr:nvSpPr>
        <xdr:cNvPr id="3" name="Rectangle: Rounded Corners 2">
          <a:extLst>
            <a:ext uri="{FF2B5EF4-FFF2-40B4-BE49-F238E27FC236}">
              <a16:creationId xmlns:a16="http://schemas.microsoft.com/office/drawing/2014/main" id="{0C1D37E8-0E80-4912-AB9F-6C2E937A4F14}"/>
            </a:ext>
          </a:extLst>
        </xdr:cNvPr>
        <xdr:cNvSpPr/>
      </xdr:nvSpPr>
      <xdr:spPr>
        <a:xfrm>
          <a:off x="392238" y="167640"/>
          <a:ext cx="13784580" cy="7315200"/>
        </a:xfrm>
        <a:prstGeom prst="roundRect">
          <a:avLst>
            <a:gd name="adj" fmla="val 6581"/>
          </a:avLst>
        </a:prstGeom>
        <a:solidFill>
          <a:schemeClr val="bg1"/>
        </a:solidFill>
        <a:ln w="9525">
          <a:gradFill flip="none" rotWithShape="1">
            <a:gsLst>
              <a:gs pos="0">
                <a:srgbClr val="4647A6"/>
              </a:gs>
              <a:gs pos="100000">
                <a:srgbClr val="333787"/>
              </a:gs>
            </a:gsLst>
            <a:lin ang="8100000" scaled="1"/>
            <a:tileRect/>
          </a:gradFill>
        </a:ln>
        <a:effectLst>
          <a:outerShdw blurRad="444500" dist="190500" dir="8100000" algn="tr" rotWithShape="0">
            <a:srgbClr val="0D328D">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ru-RU" sz="1800" kern="1200">
              <a:solidFill>
                <a:schemeClr val="lt1"/>
              </a:solidFill>
              <a:latin typeface="+mn-lt"/>
              <a:ea typeface="+mn-ea"/>
              <a:cs typeface="+mn-cs"/>
            </a:rPr>
            <a:t> </a:t>
          </a:r>
        </a:p>
      </xdr:txBody>
    </xdr:sp>
    <xdr:clientData/>
  </xdr:twoCellAnchor>
  <xdr:twoCellAnchor>
    <xdr:from>
      <xdr:col>1</xdr:col>
      <xdr:colOff>130384</xdr:colOff>
      <xdr:row>2</xdr:row>
      <xdr:rowOff>100665</xdr:rowOff>
    </xdr:from>
    <xdr:to>
      <xdr:col>22</xdr:col>
      <xdr:colOff>473284</xdr:colOff>
      <xdr:row>39</xdr:row>
      <xdr:rowOff>9225</xdr:rowOff>
    </xdr:to>
    <xdr:sp macro="" textlink="">
      <xdr:nvSpPr>
        <xdr:cNvPr id="4" name="Rectangle: Rounded Corners 3">
          <a:extLst>
            <a:ext uri="{FF2B5EF4-FFF2-40B4-BE49-F238E27FC236}">
              <a16:creationId xmlns:a16="http://schemas.microsoft.com/office/drawing/2014/main" id="{2967B78B-97B7-4349-8BFC-DB6FB52BE9A7}"/>
            </a:ext>
          </a:extLst>
        </xdr:cNvPr>
        <xdr:cNvSpPr/>
      </xdr:nvSpPr>
      <xdr:spPr>
        <a:xfrm>
          <a:off x="739984" y="466425"/>
          <a:ext cx="13144500" cy="6675120"/>
        </a:xfrm>
        <a:prstGeom prst="roundRect">
          <a:avLst>
            <a:gd name="adj" fmla="val 5042"/>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4</xdr:row>
      <xdr:rowOff>23019</xdr:rowOff>
    </xdr:from>
    <xdr:to>
      <xdr:col>22</xdr:col>
      <xdr:colOff>183490</xdr:colOff>
      <xdr:row>6</xdr:row>
      <xdr:rowOff>91402</xdr:rowOff>
    </xdr:to>
    <xdr:sp macro="" textlink="">
      <xdr:nvSpPr>
        <xdr:cNvPr id="5" name="Rectangle: Rounded Corners 4">
          <a:extLst>
            <a:ext uri="{FF2B5EF4-FFF2-40B4-BE49-F238E27FC236}">
              <a16:creationId xmlns:a16="http://schemas.microsoft.com/office/drawing/2014/main" id="{CB345ADC-D8FE-49C4-ADF2-5A159A9DC548}"/>
            </a:ext>
          </a:extLst>
        </xdr:cNvPr>
        <xdr:cNvSpPr/>
      </xdr:nvSpPr>
      <xdr:spPr>
        <a:xfrm>
          <a:off x="2537460" y="754539"/>
          <a:ext cx="11057230" cy="434143"/>
        </a:xfrm>
        <a:prstGeom prst="roundRect">
          <a:avLst>
            <a:gd name="adj" fmla="val 4271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91403</xdr:colOff>
      <xdr:row>7</xdr:row>
      <xdr:rowOff>140946</xdr:rowOff>
    </xdr:from>
    <xdr:to>
      <xdr:col>17</xdr:col>
      <xdr:colOff>441923</xdr:colOff>
      <xdr:row>37</xdr:row>
      <xdr:rowOff>91439</xdr:rowOff>
    </xdr:to>
    <xdr:sp macro="" textlink="">
      <xdr:nvSpPr>
        <xdr:cNvPr id="6" name="Rectangle: Rounded Corners 5">
          <a:extLst>
            <a:ext uri="{FF2B5EF4-FFF2-40B4-BE49-F238E27FC236}">
              <a16:creationId xmlns:a16="http://schemas.microsoft.com/office/drawing/2014/main" id="{68EF7AF6-7DA6-4159-A5E5-15CF5AB1857C}"/>
            </a:ext>
          </a:extLst>
        </xdr:cNvPr>
        <xdr:cNvSpPr/>
      </xdr:nvSpPr>
      <xdr:spPr>
        <a:xfrm>
          <a:off x="2529803" y="1421106"/>
          <a:ext cx="8275320" cy="5436893"/>
        </a:xfrm>
        <a:prstGeom prst="roundRect">
          <a:avLst>
            <a:gd name="adj" fmla="val 3982"/>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18</xdr:col>
      <xdr:colOff>61570</xdr:colOff>
      <xdr:row>7</xdr:row>
      <xdr:rowOff>140948</xdr:rowOff>
    </xdr:from>
    <xdr:to>
      <xdr:col>22</xdr:col>
      <xdr:colOff>183490</xdr:colOff>
      <xdr:row>20</xdr:row>
      <xdr:rowOff>53732</xdr:rowOff>
    </xdr:to>
    <xdr:sp macro="" textlink="">
      <xdr:nvSpPr>
        <xdr:cNvPr id="7" name="Rectangle: Rounded Corners 6">
          <a:extLst>
            <a:ext uri="{FF2B5EF4-FFF2-40B4-BE49-F238E27FC236}">
              <a16:creationId xmlns:a16="http://schemas.microsoft.com/office/drawing/2014/main" id="{44ADF752-D506-48E8-9F2D-BD4FBA4C7F2A}"/>
            </a:ext>
          </a:extLst>
        </xdr:cNvPr>
        <xdr:cNvSpPr/>
      </xdr:nvSpPr>
      <xdr:spPr>
        <a:xfrm>
          <a:off x="11034370" y="1421108"/>
          <a:ext cx="2560320" cy="2290224"/>
        </a:xfrm>
        <a:prstGeom prst="roundRect">
          <a:avLst>
            <a:gd name="adj" fmla="val 739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428669</xdr:colOff>
      <xdr:row>7</xdr:row>
      <xdr:rowOff>140948</xdr:rowOff>
    </xdr:from>
    <xdr:to>
      <xdr:col>3</xdr:col>
      <xdr:colOff>491130</xdr:colOff>
      <xdr:row>37</xdr:row>
      <xdr:rowOff>95228</xdr:rowOff>
    </xdr:to>
    <xdr:sp macro="" textlink="">
      <xdr:nvSpPr>
        <xdr:cNvPr id="8" name="Rectangle: Rounded Corners 7">
          <a:extLst>
            <a:ext uri="{FF2B5EF4-FFF2-40B4-BE49-F238E27FC236}">
              <a16:creationId xmlns:a16="http://schemas.microsoft.com/office/drawing/2014/main" id="{03EC75F4-9708-42FC-B0B6-E92A8CFB720F}"/>
            </a:ext>
          </a:extLst>
        </xdr:cNvPr>
        <xdr:cNvSpPr/>
      </xdr:nvSpPr>
      <xdr:spPr>
        <a:xfrm>
          <a:off x="1038269" y="1421108"/>
          <a:ext cx="1281661" cy="5440680"/>
        </a:xfrm>
        <a:prstGeom prst="roundRect">
          <a:avLst>
            <a:gd name="adj" fmla="val 18817"/>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507067</xdr:colOff>
      <xdr:row>9</xdr:row>
      <xdr:rowOff>83820</xdr:rowOff>
    </xdr:from>
    <xdr:to>
      <xdr:col>3</xdr:col>
      <xdr:colOff>412731</xdr:colOff>
      <xdr:row>12</xdr:row>
      <xdr:rowOff>174803</xdr:rowOff>
    </xdr:to>
    <xdr:grpSp>
      <xdr:nvGrpSpPr>
        <xdr:cNvPr id="9" name="Group 8">
          <a:hlinkClick xmlns:r="http://schemas.openxmlformats.org/officeDocument/2006/relationships" r:id="rId1"/>
          <a:extLst>
            <a:ext uri="{FF2B5EF4-FFF2-40B4-BE49-F238E27FC236}">
              <a16:creationId xmlns:a16="http://schemas.microsoft.com/office/drawing/2014/main" id="{55D80A48-3659-44EE-A8DA-C56F52720AA3}"/>
            </a:ext>
          </a:extLst>
        </xdr:cNvPr>
        <xdr:cNvGrpSpPr/>
      </xdr:nvGrpSpPr>
      <xdr:grpSpPr>
        <a:xfrm>
          <a:off x="1099734" y="1798320"/>
          <a:ext cx="1090997" cy="662483"/>
          <a:chOff x="1116667" y="1729740"/>
          <a:chExt cx="1124864" cy="639623"/>
        </a:xfrm>
      </xdr:grpSpPr>
      <xdr:pic>
        <xdr:nvPicPr>
          <xdr:cNvPr id="10" name="Graphic 9" descr="Home with solid fill">
            <a:extLst>
              <a:ext uri="{FF2B5EF4-FFF2-40B4-BE49-F238E27FC236}">
                <a16:creationId xmlns:a16="http://schemas.microsoft.com/office/drawing/2014/main" id="{C317B35B-D620-4433-9515-C8914BFB412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63040" y="1729740"/>
            <a:ext cx="426720" cy="426720"/>
          </a:xfrm>
          <a:prstGeom prst="rect">
            <a:avLst/>
          </a:prstGeom>
        </xdr:spPr>
      </xdr:pic>
      <xdr:sp macro="" textlink="Processing!M7">
        <xdr:nvSpPr>
          <xdr:cNvPr id="11" name="TextBox 10">
            <a:extLst>
              <a:ext uri="{FF2B5EF4-FFF2-40B4-BE49-F238E27FC236}">
                <a16:creationId xmlns:a16="http://schemas.microsoft.com/office/drawing/2014/main" id="{28D06200-2FFB-DABF-D72C-AF64D2533FAF}"/>
              </a:ext>
            </a:extLst>
          </xdr:cNvPr>
          <xdr:cNvSpPr txBox="1"/>
        </xdr:nvSpPr>
        <xdr:spPr>
          <a:xfrm>
            <a:off x="1116667" y="2111197"/>
            <a:ext cx="112486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D42D12-6D1C-4BD6-BF7A-FB3615575702}" type="TxLink">
              <a:rPr lang="en-US" sz="1400" b="0" i="0" u="none" strike="noStrike">
                <a:solidFill>
                  <a:srgbClr val="6372A4"/>
                </a:solidFill>
                <a:latin typeface="Aptos Narrow"/>
                <a:ea typeface="+mn-ea"/>
                <a:cs typeface="+mn-cs"/>
              </a:rPr>
              <a:pPr marL="0" indent="0" algn="ctr"/>
              <a:t>Dashboard</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17</xdr:row>
      <xdr:rowOff>177501</xdr:rowOff>
    </xdr:from>
    <xdr:to>
      <xdr:col>3</xdr:col>
      <xdr:colOff>361601</xdr:colOff>
      <xdr:row>20</xdr:row>
      <xdr:rowOff>121463</xdr:rowOff>
    </xdr:to>
    <xdr:grpSp>
      <xdr:nvGrpSpPr>
        <xdr:cNvPr id="12" name="Group 11">
          <a:hlinkClick xmlns:r="http://schemas.openxmlformats.org/officeDocument/2006/relationships" r:id="rId4"/>
          <a:extLst>
            <a:ext uri="{FF2B5EF4-FFF2-40B4-BE49-F238E27FC236}">
              <a16:creationId xmlns:a16="http://schemas.microsoft.com/office/drawing/2014/main" id="{EA633122-49DB-4C45-98B3-C94D754205DA}"/>
            </a:ext>
          </a:extLst>
        </xdr:cNvPr>
        <xdr:cNvGrpSpPr/>
      </xdr:nvGrpSpPr>
      <xdr:grpSpPr>
        <a:xfrm>
          <a:off x="1150864" y="3416001"/>
          <a:ext cx="988737" cy="515462"/>
          <a:chOff x="1167797" y="3286461"/>
          <a:chExt cx="1022604" cy="492602"/>
        </a:xfrm>
      </xdr:grpSpPr>
      <xdr:sp macro="" textlink="">
        <xdr:nvSpPr>
          <xdr:cNvPr id="13" name="Freeform: Shape 12">
            <a:extLst>
              <a:ext uri="{FF2B5EF4-FFF2-40B4-BE49-F238E27FC236}">
                <a16:creationId xmlns:a16="http://schemas.microsoft.com/office/drawing/2014/main" id="{59E47736-705A-ACAA-F968-AFC4BA74E846}"/>
              </a:ext>
            </a:extLst>
          </xdr:cNvPr>
          <xdr:cNvSpPr/>
        </xdr:nvSpPr>
        <xdr:spPr>
          <a:xfrm>
            <a:off x="1524000" y="3286461"/>
            <a:ext cx="274320" cy="274320"/>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9">
        <xdr:nvSpPr>
          <xdr:cNvPr id="14" name="TextBox 13">
            <a:extLst>
              <a:ext uri="{FF2B5EF4-FFF2-40B4-BE49-F238E27FC236}">
                <a16:creationId xmlns:a16="http://schemas.microsoft.com/office/drawing/2014/main" id="{4AF58C5D-ED58-2836-F7A1-37D2748EDE72}"/>
              </a:ext>
            </a:extLst>
          </xdr:cNvPr>
          <xdr:cNvSpPr txBox="1"/>
        </xdr:nvSpPr>
        <xdr:spPr>
          <a:xfrm>
            <a:off x="1167797" y="352089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72A9F3-49CD-432A-96EE-979AD2E16817}" type="TxLink">
              <a:rPr lang="en-US" sz="1400" b="0" i="0" u="none" strike="noStrike">
                <a:solidFill>
                  <a:srgbClr val="6372A4"/>
                </a:solidFill>
                <a:latin typeface="Aptos Narrow"/>
                <a:ea typeface="+mn-ea"/>
                <a:cs typeface="+mn-cs"/>
              </a:rPr>
              <a:pPr marL="0" indent="0" algn="ctr"/>
              <a:t>Income</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13</xdr:row>
      <xdr:rowOff>160020</xdr:rowOff>
    </xdr:from>
    <xdr:to>
      <xdr:col>3</xdr:col>
      <xdr:colOff>361601</xdr:colOff>
      <xdr:row>16</xdr:row>
      <xdr:rowOff>159563</xdr:rowOff>
    </xdr:to>
    <xdr:grpSp>
      <xdr:nvGrpSpPr>
        <xdr:cNvPr id="15" name="Group 14">
          <a:hlinkClick xmlns:r="http://schemas.openxmlformats.org/officeDocument/2006/relationships" r:id="rId5"/>
          <a:extLst>
            <a:ext uri="{FF2B5EF4-FFF2-40B4-BE49-F238E27FC236}">
              <a16:creationId xmlns:a16="http://schemas.microsoft.com/office/drawing/2014/main" id="{EF64C6D9-18B1-4A8D-ACA2-CF96789DA62D}"/>
            </a:ext>
          </a:extLst>
        </xdr:cNvPr>
        <xdr:cNvGrpSpPr/>
      </xdr:nvGrpSpPr>
      <xdr:grpSpPr>
        <a:xfrm>
          <a:off x="1150864" y="2636520"/>
          <a:ext cx="988737" cy="571043"/>
          <a:chOff x="1167797" y="2537460"/>
          <a:chExt cx="1022604" cy="548183"/>
        </a:xfrm>
      </xdr:grpSpPr>
      <xdr:sp macro="" textlink="">
        <xdr:nvSpPr>
          <xdr:cNvPr id="16" name="Freeform: Shape 15">
            <a:extLst>
              <a:ext uri="{FF2B5EF4-FFF2-40B4-BE49-F238E27FC236}">
                <a16:creationId xmlns:a16="http://schemas.microsoft.com/office/drawing/2014/main" id="{97ED2458-FF04-5E72-5774-FA707384856C}"/>
              </a:ext>
            </a:extLst>
          </xdr:cNvPr>
          <xdr:cNvSpPr/>
        </xdr:nvSpPr>
        <xdr:spPr>
          <a:xfrm>
            <a:off x="1524000" y="2537460"/>
            <a:ext cx="274320" cy="32004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endParaRPr lang="ru-RU" sz="1800" kern="1200">
              <a:solidFill>
                <a:schemeClr val="tx1"/>
              </a:solidFill>
              <a:latin typeface="+mn-lt"/>
              <a:ea typeface="+mn-ea"/>
              <a:cs typeface="+mn-cs"/>
            </a:endParaRPr>
          </a:p>
        </xdr:txBody>
      </xdr:sp>
      <xdr:sp macro="" textlink="Processing!M8">
        <xdr:nvSpPr>
          <xdr:cNvPr id="17" name="TextBox 16">
            <a:extLst>
              <a:ext uri="{FF2B5EF4-FFF2-40B4-BE49-F238E27FC236}">
                <a16:creationId xmlns:a16="http://schemas.microsoft.com/office/drawing/2014/main" id="{467E2F3C-274C-D4B8-4E88-0CAFB5CF39A5}"/>
              </a:ext>
            </a:extLst>
          </xdr:cNvPr>
          <xdr:cNvSpPr txBox="1"/>
        </xdr:nvSpPr>
        <xdr:spPr>
          <a:xfrm>
            <a:off x="1167797" y="28274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7601D8-A4D6-4CAB-9AF7-1E2B532ACEA4}" type="TxLink">
              <a:rPr lang="en-US" sz="1400" b="0" i="0" u="none" strike="noStrike">
                <a:solidFill>
                  <a:srgbClr val="6372A4"/>
                </a:solidFill>
                <a:latin typeface="Aptos Narrow"/>
                <a:ea typeface="+mn-ea"/>
                <a:cs typeface="+mn-cs"/>
              </a:rPr>
              <a:pPr marL="0" indent="0" algn="ctr"/>
              <a:t>Budgeting</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21</xdr:row>
      <xdr:rowOff>141642</xdr:rowOff>
    </xdr:from>
    <xdr:to>
      <xdr:col>3</xdr:col>
      <xdr:colOff>361601</xdr:colOff>
      <xdr:row>24</xdr:row>
      <xdr:rowOff>98603</xdr:rowOff>
    </xdr:to>
    <xdr:grpSp>
      <xdr:nvGrpSpPr>
        <xdr:cNvPr id="18" name="Group 17">
          <a:hlinkClick xmlns:r="http://schemas.openxmlformats.org/officeDocument/2006/relationships" r:id="rId6"/>
          <a:extLst>
            <a:ext uri="{FF2B5EF4-FFF2-40B4-BE49-F238E27FC236}">
              <a16:creationId xmlns:a16="http://schemas.microsoft.com/office/drawing/2014/main" id="{59D113BA-D111-4DAB-952F-CFD444461343}"/>
            </a:ext>
          </a:extLst>
        </xdr:cNvPr>
        <xdr:cNvGrpSpPr/>
      </xdr:nvGrpSpPr>
      <xdr:grpSpPr>
        <a:xfrm>
          <a:off x="1150864" y="4142142"/>
          <a:ext cx="988737" cy="528461"/>
          <a:chOff x="1167797" y="3982122"/>
          <a:chExt cx="1022604" cy="505601"/>
        </a:xfrm>
      </xdr:grpSpPr>
      <xdr:sp macro="" textlink="">
        <xdr:nvSpPr>
          <xdr:cNvPr id="19" name="Freeform: Shape 18">
            <a:extLst>
              <a:ext uri="{FF2B5EF4-FFF2-40B4-BE49-F238E27FC236}">
                <a16:creationId xmlns:a16="http://schemas.microsoft.com/office/drawing/2014/main" id="{AAE71F33-F399-BDDF-4698-74DC9151356B}"/>
              </a:ext>
            </a:extLst>
          </xdr:cNvPr>
          <xdr:cNvSpPr/>
        </xdr:nvSpPr>
        <xdr:spPr>
          <a:xfrm>
            <a:off x="1524000" y="3982122"/>
            <a:ext cx="274320" cy="274320"/>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10">
        <xdr:nvSpPr>
          <xdr:cNvPr id="20" name="TextBox 19">
            <a:extLst>
              <a:ext uri="{FF2B5EF4-FFF2-40B4-BE49-F238E27FC236}">
                <a16:creationId xmlns:a16="http://schemas.microsoft.com/office/drawing/2014/main" id="{1FF7CDB8-14D6-5A1E-58ED-402417A2FE1B}"/>
              </a:ext>
            </a:extLst>
          </xdr:cNvPr>
          <xdr:cNvSpPr txBox="1"/>
        </xdr:nvSpPr>
        <xdr:spPr>
          <a:xfrm>
            <a:off x="1167797" y="422955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C005A9-DD56-48B7-9D7B-39DD0EC70406}" type="TxLink">
              <a:rPr lang="en-US" sz="1400" b="0" i="0" u="none" strike="noStrike">
                <a:solidFill>
                  <a:srgbClr val="6372A4"/>
                </a:solidFill>
                <a:latin typeface="Aptos Narrow"/>
                <a:ea typeface="+mn-ea"/>
                <a:cs typeface="+mn-cs"/>
              </a:rPr>
              <a:pPr marL="0" indent="0" algn="ctr"/>
              <a:t>Expenses</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27</xdr:row>
      <xdr:rowOff>457</xdr:rowOff>
    </xdr:from>
    <xdr:to>
      <xdr:col>3</xdr:col>
      <xdr:colOff>361601</xdr:colOff>
      <xdr:row>28</xdr:row>
      <xdr:rowOff>75743</xdr:rowOff>
    </xdr:to>
    <xdr:sp macro="" textlink="Processing!M11">
      <xdr:nvSpPr>
        <xdr:cNvPr id="21" name="TextBox 20">
          <a:extLst>
            <a:ext uri="{FF2B5EF4-FFF2-40B4-BE49-F238E27FC236}">
              <a16:creationId xmlns:a16="http://schemas.microsoft.com/office/drawing/2014/main" id="{9B398648-C9A1-4D6F-B19D-209850B91CF6}"/>
            </a:ext>
          </a:extLst>
        </xdr:cNvPr>
        <xdr:cNvSpPr txBox="1"/>
      </xdr:nvSpPr>
      <xdr:spPr>
        <a:xfrm>
          <a:off x="1167797" y="49382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4B6E8B-4936-4324-8867-F60A3105E338}" type="TxLink">
            <a:rPr lang="en-US" sz="1400" b="0" i="0" u="none" strike="noStrike">
              <a:solidFill>
                <a:srgbClr val="A28FFF"/>
              </a:solidFill>
              <a:latin typeface="Aptos Narrow"/>
              <a:ea typeface="+mn-ea"/>
              <a:cs typeface="+mn-cs"/>
            </a:rPr>
            <a:pPr marL="0" indent="0" algn="ctr"/>
            <a:t>Investments</a:t>
          </a:fld>
          <a:endParaRPr lang="ru-RU" sz="1400" b="0" i="0" u="none" strike="noStrike">
            <a:solidFill>
              <a:srgbClr val="A28FFF"/>
            </a:solidFill>
            <a:latin typeface="Aptos Narrow"/>
            <a:ea typeface="+mn-ea"/>
            <a:cs typeface="+mn-cs"/>
          </a:endParaRPr>
        </a:p>
      </xdr:txBody>
    </xdr:sp>
    <xdr:clientData/>
  </xdr:twoCellAnchor>
  <xdr:twoCellAnchor>
    <xdr:from>
      <xdr:col>2</xdr:col>
      <xdr:colOff>304800</xdr:colOff>
      <xdr:row>25</xdr:row>
      <xdr:rowOff>98163</xdr:rowOff>
    </xdr:from>
    <xdr:to>
      <xdr:col>2</xdr:col>
      <xdr:colOff>579120</xdr:colOff>
      <xdr:row>27</xdr:row>
      <xdr:rowOff>6723</xdr:rowOff>
    </xdr:to>
    <xdr:sp macro="" textlink="">
      <xdr:nvSpPr>
        <xdr:cNvPr id="22" name="Freeform: Shape 21">
          <a:extLst>
            <a:ext uri="{FF2B5EF4-FFF2-40B4-BE49-F238E27FC236}">
              <a16:creationId xmlns:a16="http://schemas.microsoft.com/office/drawing/2014/main" id="{ACF6FE60-1A1B-434B-8875-19FF4A2E7EA7}"/>
            </a:ext>
          </a:extLst>
        </xdr:cNvPr>
        <xdr:cNvSpPr/>
      </xdr:nvSpPr>
      <xdr:spPr>
        <a:xfrm>
          <a:off x="1524000" y="4670163"/>
          <a:ext cx="274320" cy="27432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rgbClr val="CEC5FF"/>
        </a:solidFill>
        <a:ln w="4366" cap="flat">
          <a:noFill/>
          <a:prstDash val="solid"/>
          <a:miter/>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endParaRPr lang="ru-RU" sz="1800" kern="1200">
            <a:solidFill>
              <a:schemeClr val="tx1"/>
            </a:solidFill>
            <a:latin typeface="+mn-lt"/>
            <a:ea typeface="+mn-ea"/>
            <a:cs typeface="+mn-cs"/>
          </a:endParaRPr>
        </a:p>
      </xdr:txBody>
    </xdr:sp>
    <xdr:clientData/>
  </xdr:twoCellAnchor>
  <xdr:twoCellAnchor>
    <xdr:from>
      <xdr:col>1</xdr:col>
      <xdr:colOff>558197</xdr:colOff>
      <xdr:row>29</xdr:row>
      <xdr:rowOff>31824</xdr:rowOff>
    </xdr:from>
    <xdr:to>
      <xdr:col>3</xdr:col>
      <xdr:colOff>361601</xdr:colOff>
      <xdr:row>32</xdr:row>
      <xdr:rowOff>52883</xdr:rowOff>
    </xdr:to>
    <xdr:grpSp>
      <xdr:nvGrpSpPr>
        <xdr:cNvPr id="23" name="Group 22">
          <a:hlinkClick xmlns:r="http://schemas.openxmlformats.org/officeDocument/2006/relationships" r:id="rId7"/>
          <a:extLst>
            <a:ext uri="{FF2B5EF4-FFF2-40B4-BE49-F238E27FC236}">
              <a16:creationId xmlns:a16="http://schemas.microsoft.com/office/drawing/2014/main" id="{F23E7504-C8E1-495F-981F-8CA18E28C91E}"/>
            </a:ext>
          </a:extLst>
        </xdr:cNvPr>
        <xdr:cNvGrpSpPr/>
      </xdr:nvGrpSpPr>
      <xdr:grpSpPr>
        <a:xfrm>
          <a:off x="1150864" y="5556324"/>
          <a:ext cx="988737" cy="592559"/>
          <a:chOff x="1167797" y="5335344"/>
          <a:chExt cx="1022604" cy="569699"/>
        </a:xfrm>
      </xdr:grpSpPr>
      <xdr:sp macro="" textlink="Processing!M12">
        <xdr:nvSpPr>
          <xdr:cNvPr id="24" name="TextBox 23">
            <a:extLst>
              <a:ext uri="{FF2B5EF4-FFF2-40B4-BE49-F238E27FC236}">
                <a16:creationId xmlns:a16="http://schemas.microsoft.com/office/drawing/2014/main" id="{D730F3DC-4B8E-AC08-AD74-456432D85B79}"/>
              </a:ext>
            </a:extLst>
          </xdr:cNvPr>
          <xdr:cNvSpPr txBox="1"/>
        </xdr:nvSpPr>
        <xdr:spPr>
          <a:xfrm>
            <a:off x="1167797" y="56468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45609D-9632-4578-945A-4707F565A20E}" type="TxLink">
              <a:rPr lang="en-US" sz="1400" b="0" i="0" u="none" strike="noStrike">
                <a:solidFill>
                  <a:srgbClr val="6372A4"/>
                </a:solidFill>
                <a:latin typeface="Aptos Narrow"/>
                <a:ea typeface="+mn-ea"/>
                <a:cs typeface="+mn-cs"/>
              </a:rPr>
              <a:pPr marL="0" indent="0" algn="ctr"/>
              <a:t>Debts</a:t>
            </a:fld>
            <a:endParaRPr lang="ru-RU" sz="1400" b="0" i="0" u="none" strike="noStrike">
              <a:solidFill>
                <a:srgbClr val="6372A4"/>
              </a:solidFill>
              <a:latin typeface="Aptos Narrow"/>
              <a:ea typeface="+mn-ea"/>
              <a:cs typeface="+mn-cs"/>
            </a:endParaRPr>
          </a:p>
        </xdr:txBody>
      </xdr:sp>
      <xdr:sp macro="" textlink="">
        <xdr:nvSpPr>
          <xdr:cNvPr id="25" name="Freeform: Shape 24">
            <a:extLst>
              <a:ext uri="{FF2B5EF4-FFF2-40B4-BE49-F238E27FC236}">
                <a16:creationId xmlns:a16="http://schemas.microsoft.com/office/drawing/2014/main" id="{9C19628F-AFB2-9CCC-A525-5E42B7EF8A30}"/>
              </a:ext>
            </a:extLst>
          </xdr:cNvPr>
          <xdr:cNvSpPr/>
        </xdr:nvSpPr>
        <xdr:spPr>
          <a:xfrm>
            <a:off x="1533144" y="5335344"/>
            <a:ext cx="256032" cy="320040"/>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rgbClr val="6372A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xdr:col>
      <xdr:colOff>558197</xdr:colOff>
      <xdr:row>33</xdr:row>
      <xdr:rowOff>41685</xdr:rowOff>
    </xdr:from>
    <xdr:to>
      <xdr:col>3</xdr:col>
      <xdr:colOff>361601</xdr:colOff>
      <xdr:row>36</xdr:row>
      <xdr:rowOff>30023</xdr:rowOff>
    </xdr:to>
    <xdr:grpSp>
      <xdr:nvGrpSpPr>
        <xdr:cNvPr id="26" name="Group 25">
          <a:hlinkClick xmlns:r="http://schemas.openxmlformats.org/officeDocument/2006/relationships" r:id="rId8"/>
          <a:extLst>
            <a:ext uri="{FF2B5EF4-FFF2-40B4-BE49-F238E27FC236}">
              <a16:creationId xmlns:a16="http://schemas.microsoft.com/office/drawing/2014/main" id="{7F248A05-221D-4E7F-B7F4-491848AD83B1}"/>
            </a:ext>
          </a:extLst>
        </xdr:cNvPr>
        <xdr:cNvGrpSpPr/>
      </xdr:nvGrpSpPr>
      <xdr:grpSpPr>
        <a:xfrm>
          <a:off x="1150864" y="6328185"/>
          <a:ext cx="988737" cy="559838"/>
          <a:chOff x="1167797" y="6076725"/>
          <a:chExt cx="1022604" cy="536978"/>
        </a:xfrm>
      </xdr:grpSpPr>
      <xdr:sp macro="" textlink="Processing!M13">
        <xdr:nvSpPr>
          <xdr:cNvPr id="27" name="TextBox 26">
            <a:extLst>
              <a:ext uri="{FF2B5EF4-FFF2-40B4-BE49-F238E27FC236}">
                <a16:creationId xmlns:a16="http://schemas.microsoft.com/office/drawing/2014/main" id="{60835D5C-A4FB-FA31-2CDA-FF5D132FF425}"/>
              </a:ext>
            </a:extLst>
          </xdr:cNvPr>
          <xdr:cNvSpPr txBox="1"/>
        </xdr:nvSpPr>
        <xdr:spPr>
          <a:xfrm>
            <a:off x="1167797" y="635553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7EF1B9-3046-4C81-BCC7-0033ADB99090}" type="TxLink">
              <a:rPr lang="en-US" sz="1400" b="0" i="0" u="none" strike="noStrike">
                <a:solidFill>
                  <a:srgbClr val="6372A4"/>
                </a:solidFill>
                <a:latin typeface="Aptos Narrow"/>
                <a:ea typeface="+mn-ea"/>
                <a:cs typeface="+mn-cs"/>
              </a:rPr>
              <a:pPr marL="0" indent="0" algn="ctr"/>
              <a:t>Fin Goals</a:t>
            </a:fld>
            <a:endParaRPr lang="ru-RU" sz="1400" b="0" i="0" u="none" strike="noStrike">
              <a:solidFill>
                <a:srgbClr val="6372A4"/>
              </a:solidFill>
              <a:latin typeface="Aptos Narrow"/>
              <a:ea typeface="+mn-ea"/>
              <a:cs typeface="+mn-cs"/>
            </a:endParaRPr>
          </a:p>
        </xdr:txBody>
      </xdr:sp>
      <xdr:sp macro="" textlink="">
        <xdr:nvSpPr>
          <xdr:cNvPr id="28" name="Freeform: Shape 27">
            <a:extLst>
              <a:ext uri="{FF2B5EF4-FFF2-40B4-BE49-F238E27FC236}">
                <a16:creationId xmlns:a16="http://schemas.microsoft.com/office/drawing/2014/main" id="{38D2A8D2-B836-3C92-E16F-F7E6E44BECAF}"/>
              </a:ext>
            </a:extLst>
          </xdr:cNvPr>
          <xdr:cNvSpPr/>
        </xdr:nvSpPr>
        <xdr:spPr>
          <a:xfrm>
            <a:off x="1524000" y="6076725"/>
            <a:ext cx="274320" cy="274320"/>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rgbClr val="6372A4"/>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18</xdr:col>
      <xdr:colOff>397017</xdr:colOff>
      <xdr:row>9</xdr:row>
      <xdr:rowOff>96011</xdr:rowOff>
    </xdr:from>
    <xdr:to>
      <xdr:col>21</xdr:col>
      <xdr:colOff>488457</xdr:colOff>
      <xdr:row>15</xdr:row>
      <xdr:rowOff>155447</xdr:rowOff>
    </xdr:to>
    <xdr:grpSp>
      <xdr:nvGrpSpPr>
        <xdr:cNvPr id="29" name="Group 28">
          <a:extLst>
            <a:ext uri="{FF2B5EF4-FFF2-40B4-BE49-F238E27FC236}">
              <a16:creationId xmlns:a16="http://schemas.microsoft.com/office/drawing/2014/main" id="{9441912C-016C-4CD2-B666-998BA4C151E5}"/>
            </a:ext>
          </a:extLst>
        </xdr:cNvPr>
        <xdr:cNvGrpSpPr/>
      </xdr:nvGrpSpPr>
      <xdr:grpSpPr>
        <a:xfrm>
          <a:off x="11065017" y="1810511"/>
          <a:ext cx="1869440" cy="1202436"/>
          <a:chOff x="11312910" y="1741931"/>
          <a:chExt cx="1920240" cy="1156716"/>
        </a:xfrm>
      </xdr:grpSpPr>
      <xdr:sp macro="" textlink="">
        <xdr:nvSpPr>
          <xdr:cNvPr id="30" name="Rectangle: Rounded Corners 29">
            <a:extLst>
              <a:ext uri="{FF2B5EF4-FFF2-40B4-BE49-F238E27FC236}">
                <a16:creationId xmlns:a16="http://schemas.microsoft.com/office/drawing/2014/main" id="{EB866A8C-D763-4D5C-1A86-AA7CFD24C878}"/>
              </a:ext>
            </a:extLst>
          </xdr:cNvPr>
          <xdr:cNvSpPr/>
        </xdr:nvSpPr>
        <xdr:spPr>
          <a:xfrm>
            <a:off x="11312910" y="1741931"/>
            <a:ext cx="1920240" cy="1156716"/>
          </a:xfrm>
          <a:prstGeom prst="roundRect">
            <a:avLst>
              <a:gd name="adj" fmla="val 9324"/>
            </a:avLst>
          </a:prstGeom>
          <a:gradFill>
            <a:gsLst>
              <a:gs pos="66000">
                <a:srgbClr val="6067EE"/>
              </a:gs>
              <a:gs pos="10000">
                <a:srgbClr val="9CA5F6"/>
              </a:gs>
            </a:gsLst>
            <a:lin ang="8100000" scaled="1"/>
          </a:gradFill>
          <a:ln w="12700">
            <a:noFill/>
          </a:ln>
          <a:effectLst>
            <a:outerShdw blurRad="508000" dist="190500" dir="8100000" algn="tr" rotWithShape="0">
              <a:srgbClr val="0D328D">
                <a:alpha val="6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nvGrpSpPr>
          <xdr:cNvPr id="31" name="Group 30">
            <a:extLst>
              <a:ext uri="{FF2B5EF4-FFF2-40B4-BE49-F238E27FC236}">
                <a16:creationId xmlns:a16="http://schemas.microsoft.com/office/drawing/2014/main" id="{E8A5D844-251A-7914-66CF-2AD6205E5A41}"/>
              </a:ext>
            </a:extLst>
          </xdr:cNvPr>
          <xdr:cNvGrpSpPr/>
        </xdr:nvGrpSpPr>
        <xdr:grpSpPr>
          <a:xfrm>
            <a:off x="11551920" y="2210873"/>
            <a:ext cx="311804" cy="218833"/>
            <a:chOff x="2716066" y="2011251"/>
            <a:chExt cx="710550" cy="501799"/>
          </a:xfrm>
          <a:solidFill>
            <a:srgbClr val="FBF1BD"/>
          </a:solidFill>
        </xdr:grpSpPr>
        <xdr:sp macro="" textlink="">
          <xdr:nvSpPr>
            <xdr:cNvPr id="33" name="Freeform: Shape 32">
              <a:extLst>
                <a:ext uri="{FF2B5EF4-FFF2-40B4-BE49-F238E27FC236}">
                  <a16:creationId xmlns:a16="http://schemas.microsoft.com/office/drawing/2014/main" id="{FBF8B856-3042-7381-B106-047D1DCE5C9F}"/>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4" name="Freeform: Shape 33">
              <a:extLst>
                <a:ext uri="{FF2B5EF4-FFF2-40B4-BE49-F238E27FC236}">
                  <a16:creationId xmlns:a16="http://schemas.microsoft.com/office/drawing/2014/main" id="{97219308-FB93-FC16-D686-D458C27C1663}"/>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5" name="Freeform: Shape 34">
              <a:extLst>
                <a:ext uri="{FF2B5EF4-FFF2-40B4-BE49-F238E27FC236}">
                  <a16:creationId xmlns:a16="http://schemas.microsoft.com/office/drawing/2014/main" id="{23609CFF-D571-F003-6ADE-1825DCE0FE2C}"/>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6" name="Freeform: Shape 35">
              <a:extLst>
                <a:ext uri="{FF2B5EF4-FFF2-40B4-BE49-F238E27FC236}">
                  <a16:creationId xmlns:a16="http://schemas.microsoft.com/office/drawing/2014/main" id="{14BE0F13-311C-017D-B978-B7B464A82683}"/>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reeform: Shape 36">
              <a:extLst>
                <a:ext uri="{FF2B5EF4-FFF2-40B4-BE49-F238E27FC236}">
                  <a16:creationId xmlns:a16="http://schemas.microsoft.com/office/drawing/2014/main" id="{B5731987-1182-1577-0A1F-57E225818A62}"/>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Freeform: Shape 37">
              <a:extLst>
                <a:ext uri="{FF2B5EF4-FFF2-40B4-BE49-F238E27FC236}">
                  <a16:creationId xmlns:a16="http://schemas.microsoft.com/office/drawing/2014/main" id="{3DFED541-6C2B-DCF1-613F-4E72C801F4A7}"/>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9" name="Rectangle: Rounded Corners 38">
              <a:extLst>
                <a:ext uri="{FF2B5EF4-FFF2-40B4-BE49-F238E27FC236}">
                  <a16:creationId xmlns:a16="http://schemas.microsoft.com/office/drawing/2014/main" id="{E18DEA00-6EDC-0B9E-D17F-D9EBC5BCECEB}"/>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pic>
        <xdr:nvPicPr>
          <xdr:cNvPr id="32" name="Graphic 31" descr="Wi-Fi with solid fill">
            <a:extLst>
              <a:ext uri="{FF2B5EF4-FFF2-40B4-BE49-F238E27FC236}">
                <a16:creationId xmlns:a16="http://schemas.microsoft.com/office/drawing/2014/main" id="{1B4936A2-4F5A-3A19-156F-581EB239A24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rot="5400000">
            <a:off x="12873160" y="1867232"/>
            <a:ext cx="271669" cy="274320"/>
          </a:xfrm>
          <a:prstGeom prst="rect">
            <a:avLst/>
          </a:prstGeom>
        </xdr:spPr>
      </xdr:pic>
    </xdr:grpSp>
    <xdr:clientData/>
  </xdr:twoCellAnchor>
  <xdr:twoCellAnchor>
    <xdr:from>
      <xdr:col>14</xdr:col>
      <xdr:colOff>604780</xdr:colOff>
      <xdr:row>13</xdr:row>
      <xdr:rowOff>7620</xdr:rowOff>
    </xdr:from>
    <xdr:to>
      <xdr:col>16</xdr:col>
      <xdr:colOff>363532</xdr:colOff>
      <xdr:row>14</xdr:row>
      <xdr:rowOff>82906</xdr:rowOff>
    </xdr:to>
    <xdr:sp macro="" textlink="$C$60">
      <xdr:nvSpPr>
        <xdr:cNvPr id="40" name="TextBox 39">
          <a:extLst>
            <a:ext uri="{FF2B5EF4-FFF2-40B4-BE49-F238E27FC236}">
              <a16:creationId xmlns:a16="http://schemas.microsoft.com/office/drawing/2014/main" id="{6368F6E5-4518-440F-93F2-253586F0DBEF}"/>
            </a:ext>
          </a:extLst>
        </xdr:cNvPr>
        <xdr:cNvSpPr txBox="1"/>
      </xdr:nvSpPr>
      <xdr:spPr>
        <a:xfrm>
          <a:off x="9139180" y="23850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33B9D-F834-4294-BE87-29F6752F0B43}" type="TxLink">
            <a:rPr lang="en-US" sz="1200" b="0" i="0" u="none" strike="noStrike">
              <a:solidFill>
                <a:schemeClr val="tx2">
                  <a:lumMod val="25000"/>
                  <a:lumOff val="75000"/>
                </a:schemeClr>
              </a:solidFill>
              <a:latin typeface="Aptos Narrow"/>
            </a:rPr>
            <a:pPr algn="ctr"/>
            <a:t> </a:t>
          </a:fld>
          <a:endParaRPr lang="ru-RU" sz="1600" b="0">
            <a:solidFill>
              <a:schemeClr val="tx2">
                <a:lumMod val="25000"/>
                <a:lumOff val="75000"/>
              </a:schemeClr>
            </a:solidFill>
          </a:endParaRPr>
        </a:p>
      </xdr:txBody>
    </xdr:sp>
    <xdr:clientData/>
  </xdr:twoCellAnchor>
  <xdr:twoCellAnchor>
    <xdr:from>
      <xdr:col>14</xdr:col>
      <xdr:colOff>604780</xdr:colOff>
      <xdr:row>14</xdr:row>
      <xdr:rowOff>63292</xdr:rowOff>
    </xdr:from>
    <xdr:to>
      <xdr:col>16</xdr:col>
      <xdr:colOff>363532</xdr:colOff>
      <xdr:row>15</xdr:row>
      <xdr:rowOff>164395</xdr:rowOff>
    </xdr:to>
    <xdr:sp macro="" textlink="$D$55">
      <xdr:nvSpPr>
        <xdr:cNvPr id="41" name="TextBox 40">
          <a:extLst>
            <a:ext uri="{FF2B5EF4-FFF2-40B4-BE49-F238E27FC236}">
              <a16:creationId xmlns:a16="http://schemas.microsoft.com/office/drawing/2014/main" id="{1E346FD1-AFCF-40E6-BEA3-49837B1BB95C}"/>
            </a:ext>
          </a:extLst>
        </xdr:cNvPr>
        <xdr:cNvSpPr txBox="1"/>
      </xdr:nvSpPr>
      <xdr:spPr>
        <a:xfrm>
          <a:off x="9139180" y="2623612"/>
          <a:ext cx="977952"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2A362-1984-4E0F-B2F1-1722CB1B7A1B}" type="TxLink">
            <a:rPr lang="en-US" sz="2400" b="0" i="0" u="none" strike="noStrike">
              <a:solidFill>
                <a:schemeClr val="bg1"/>
              </a:solidFill>
              <a:latin typeface="Aptos Narrow"/>
            </a:rPr>
            <a:pPr algn="ctr"/>
            <a:t> </a:t>
          </a:fld>
          <a:endParaRPr lang="ru-RU" sz="2400" b="0">
            <a:solidFill>
              <a:schemeClr val="bg1"/>
            </a:solidFill>
          </a:endParaRPr>
        </a:p>
      </xdr:txBody>
    </xdr:sp>
    <xdr:clientData/>
  </xdr:twoCellAnchor>
  <xdr:twoCellAnchor>
    <xdr:from>
      <xdr:col>18</xdr:col>
      <xdr:colOff>388620</xdr:colOff>
      <xdr:row>17</xdr:row>
      <xdr:rowOff>76200</xdr:rowOff>
    </xdr:from>
    <xdr:to>
      <xdr:col>20</xdr:col>
      <xdr:colOff>327660</xdr:colOff>
      <xdr:row>18</xdr:row>
      <xdr:rowOff>151486</xdr:rowOff>
    </xdr:to>
    <xdr:sp macro="" textlink="Processing!M5">
      <xdr:nvSpPr>
        <xdr:cNvPr id="42" name="TextBox 41">
          <a:extLst>
            <a:ext uri="{FF2B5EF4-FFF2-40B4-BE49-F238E27FC236}">
              <a16:creationId xmlns:a16="http://schemas.microsoft.com/office/drawing/2014/main" id="{A9492C31-4A64-40DD-845D-6E4EF03C0C39}"/>
            </a:ext>
          </a:extLst>
        </xdr:cNvPr>
        <xdr:cNvSpPr txBox="1"/>
      </xdr:nvSpPr>
      <xdr:spPr>
        <a:xfrm>
          <a:off x="1136142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68AF2CF-22FE-455E-865D-C05C3A1B1929}" type="TxLink">
            <a:rPr lang="en-US" sz="1800" b="0" i="0" u="none" strike="noStrike">
              <a:solidFill>
                <a:srgbClr val="455177"/>
              </a:solidFill>
              <a:latin typeface="Aptos Narrow"/>
              <a:ea typeface="+mn-ea"/>
              <a:cs typeface="+mn-cs"/>
            </a:rPr>
            <a:pPr marL="0" indent="0" algn="l"/>
            <a:t>Balance:</a:t>
          </a:fld>
          <a:endParaRPr lang="ru-RU" sz="1800" b="0" i="0" u="none" strike="noStrike">
            <a:solidFill>
              <a:srgbClr val="455177"/>
            </a:solidFill>
            <a:latin typeface="Aptos Narrow"/>
            <a:ea typeface="+mn-ea"/>
            <a:cs typeface="+mn-cs"/>
          </a:endParaRPr>
        </a:p>
      </xdr:txBody>
    </xdr:sp>
    <xdr:clientData/>
  </xdr:twoCellAnchor>
  <xdr:twoCellAnchor>
    <xdr:from>
      <xdr:col>19</xdr:col>
      <xdr:colOff>518160</xdr:colOff>
      <xdr:row>17</xdr:row>
      <xdr:rowOff>76200</xdr:rowOff>
    </xdr:from>
    <xdr:to>
      <xdr:col>21</xdr:col>
      <xdr:colOff>457200</xdr:colOff>
      <xdr:row>18</xdr:row>
      <xdr:rowOff>151486</xdr:rowOff>
    </xdr:to>
    <xdr:sp macro="" textlink="Processing!N5">
      <xdr:nvSpPr>
        <xdr:cNvPr id="43" name="TextBox 42">
          <a:extLst>
            <a:ext uri="{FF2B5EF4-FFF2-40B4-BE49-F238E27FC236}">
              <a16:creationId xmlns:a16="http://schemas.microsoft.com/office/drawing/2014/main" id="{EA5DD929-CC00-48A8-B24A-5FF2B291C2C0}"/>
            </a:ext>
          </a:extLst>
        </xdr:cNvPr>
        <xdr:cNvSpPr txBox="1"/>
      </xdr:nvSpPr>
      <xdr:spPr>
        <a:xfrm>
          <a:off x="1210056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E53D2FB-6903-48E7-9ED0-046CDA07F4AF}" type="TxLink">
            <a:rPr lang="en-US" sz="2000" b="0" i="0" u="none" strike="noStrike">
              <a:solidFill>
                <a:srgbClr val="455177"/>
              </a:solidFill>
              <a:latin typeface="Aptos Narrow"/>
              <a:ea typeface="+mn-ea"/>
              <a:cs typeface="+mn-cs"/>
            </a:rPr>
            <a:pPr algn="r"/>
            <a:t> $4,807 </a:t>
          </a:fld>
          <a:endParaRPr lang="ru-RU" sz="2000" b="0" i="0" u="none" strike="noStrike">
            <a:solidFill>
              <a:srgbClr val="455177"/>
            </a:solidFill>
            <a:latin typeface="Aptos Narrow"/>
            <a:ea typeface="+mn-ea"/>
            <a:cs typeface="+mn-cs"/>
          </a:endParaRPr>
        </a:p>
      </xdr:txBody>
    </xdr:sp>
    <xdr:clientData/>
  </xdr:twoCellAnchor>
  <xdr:twoCellAnchor>
    <xdr:from>
      <xdr:col>18</xdr:col>
      <xdr:colOff>388925</xdr:colOff>
      <xdr:row>13</xdr:row>
      <xdr:rowOff>144780</xdr:rowOff>
    </xdr:from>
    <xdr:to>
      <xdr:col>21</xdr:col>
      <xdr:colOff>496549</xdr:colOff>
      <xdr:row>15</xdr:row>
      <xdr:rowOff>153161</xdr:rowOff>
    </xdr:to>
    <xdr:sp macro="" textlink="">
      <xdr:nvSpPr>
        <xdr:cNvPr id="44" name="TextBox 43">
          <a:extLst>
            <a:ext uri="{FF2B5EF4-FFF2-40B4-BE49-F238E27FC236}">
              <a16:creationId xmlns:a16="http://schemas.microsoft.com/office/drawing/2014/main" id="{849B6C45-4DF8-4ACC-B557-C3D4F2BA948F}"/>
            </a:ext>
          </a:extLst>
        </xdr:cNvPr>
        <xdr:cNvSpPr txBox="1"/>
      </xdr:nvSpPr>
      <xdr:spPr>
        <a:xfrm>
          <a:off x="11361725" y="2522220"/>
          <a:ext cx="1936424" cy="37414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0">
              <a:solidFill>
                <a:schemeClr val="tx2">
                  <a:lumMod val="25000"/>
                  <a:lumOff val="75000"/>
                </a:schemeClr>
              </a:solidFill>
            </a:rPr>
            <a:t>**** **** **** ****</a:t>
          </a:r>
          <a:endParaRPr lang="ru-RU" sz="1400" b="0">
            <a:solidFill>
              <a:schemeClr val="tx2">
                <a:lumMod val="25000"/>
                <a:lumOff val="75000"/>
              </a:schemeClr>
            </a:solidFill>
          </a:endParaRPr>
        </a:p>
      </xdr:txBody>
    </xdr:sp>
    <xdr:clientData/>
  </xdr:twoCellAnchor>
  <xdr:twoCellAnchor>
    <xdr:from>
      <xdr:col>2</xdr:col>
      <xdr:colOff>251460</xdr:colOff>
      <xdr:row>3</xdr:row>
      <xdr:rowOff>175260</xdr:rowOff>
    </xdr:from>
    <xdr:to>
      <xdr:col>4</xdr:col>
      <xdr:colOff>10212</xdr:colOff>
      <xdr:row>6</xdr:row>
      <xdr:rowOff>137160</xdr:rowOff>
    </xdr:to>
    <xdr:sp macro="" textlink="Processing!A14">
      <xdr:nvSpPr>
        <xdr:cNvPr id="45" name="TextBox 44">
          <a:extLst>
            <a:ext uri="{FF2B5EF4-FFF2-40B4-BE49-F238E27FC236}">
              <a16:creationId xmlns:a16="http://schemas.microsoft.com/office/drawing/2014/main" id="{3979D268-BE1B-4C21-BC6D-B97DB8EB2DFE}"/>
            </a:ext>
          </a:extLst>
        </xdr:cNvPr>
        <xdr:cNvSpPr txBox="1"/>
      </xdr:nvSpPr>
      <xdr:spPr>
        <a:xfrm>
          <a:off x="1470660" y="723900"/>
          <a:ext cx="977952" cy="510540"/>
        </a:xfrm>
        <a:prstGeom prst="rect">
          <a:avLst/>
        </a:prstGeom>
        <a:noFill/>
        <a:ln w="9525" cmpd="sng">
          <a:noFill/>
        </a:ln>
        <a:effectLst>
          <a:outerShdw blurRad="50800" dist="38100" dir="8100000" algn="tr" rotWithShape="0">
            <a:srgbClr val="0D328D">
              <a:alpha val="4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81E5B34-7D78-4E5B-816E-0F47B84086DD}" type="TxLink">
            <a:rPr lang="en-US" sz="1200" b="0" i="0" u="none" strike="noStrike">
              <a:solidFill>
                <a:srgbClr val="455177"/>
              </a:solidFill>
              <a:latin typeface="Aptos Narrow"/>
              <a:ea typeface="+mn-ea"/>
              <a:cs typeface="+mn-cs"/>
            </a:rPr>
            <a:pPr algn="l"/>
            <a:t>PERSONAL FINANCE</a:t>
          </a:fld>
          <a:endParaRPr lang="ru-RU" sz="1200" b="0" i="0" u="none" strike="noStrike">
            <a:solidFill>
              <a:srgbClr val="455177"/>
            </a:solidFill>
            <a:latin typeface="Aptos Narrow"/>
            <a:ea typeface="+mn-ea"/>
            <a:cs typeface="+mn-cs"/>
          </a:endParaRPr>
        </a:p>
      </xdr:txBody>
    </xdr:sp>
    <xdr:clientData/>
  </xdr:twoCellAnchor>
  <xdr:twoCellAnchor>
    <xdr:from>
      <xdr:col>2</xdr:col>
      <xdr:colOff>266700</xdr:colOff>
      <xdr:row>4</xdr:row>
      <xdr:rowOff>64770</xdr:rowOff>
    </xdr:from>
    <xdr:to>
      <xdr:col>2</xdr:col>
      <xdr:colOff>266700</xdr:colOff>
      <xdr:row>6</xdr:row>
      <xdr:rowOff>64770</xdr:rowOff>
    </xdr:to>
    <xdr:cxnSp macro="">
      <xdr:nvCxnSpPr>
        <xdr:cNvPr id="46" name="Straight Connector 45">
          <a:extLst>
            <a:ext uri="{FF2B5EF4-FFF2-40B4-BE49-F238E27FC236}">
              <a16:creationId xmlns:a16="http://schemas.microsoft.com/office/drawing/2014/main" id="{C10A1876-B59D-400E-A50B-046EFEF0D99C}"/>
            </a:ext>
          </a:extLst>
        </xdr:cNvPr>
        <xdr:cNvCxnSpPr/>
      </xdr:nvCxnSpPr>
      <xdr:spPr>
        <a:xfrm>
          <a:off x="1485900" y="796290"/>
          <a:ext cx="0" cy="365760"/>
        </a:xfrm>
        <a:prstGeom prst="line">
          <a:avLst/>
        </a:prstGeom>
        <a:ln w="9525">
          <a:solidFill>
            <a:srgbClr val="455177"/>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457200</xdr:colOff>
      <xdr:row>4</xdr:row>
      <xdr:rowOff>60960</xdr:rowOff>
    </xdr:from>
    <xdr:to>
      <xdr:col>2</xdr:col>
      <xdr:colOff>213360</xdr:colOff>
      <xdr:row>6</xdr:row>
      <xdr:rowOff>60960</xdr:rowOff>
    </xdr:to>
    <xdr:pic>
      <xdr:nvPicPr>
        <xdr:cNvPr id="47" name="Graphic 46" descr="Pie chart outline">
          <a:extLst>
            <a:ext uri="{FF2B5EF4-FFF2-40B4-BE49-F238E27FC236}">
              <a16:creationId xmlns:a16="http://schemas.microsoft.com/office/drawing/2014/main" id="{3324C9DE-608B-4556-A649-6F085C3E0A6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66800" y="792480"/>
          <a:ext cx="365760" cy="365760"/>
        </a:xfrm>
        <a:prstGeom prst="rect">
          <a:avLst/>
        </a:prstGeom>
      </xdr:spPr>
    </xdr:pic>
    <xdr:clientData/>
  </xdr:twoCellAnchor>
  <xdr:twoCellAnchor>
    <xdr:from>
      <xdr:col>4</xdr:col>
      <xdr:colOff>297180</xdr:colOff>
      <xdr:row>8</xdr:row>
      <xdr:rowOff>121920</xdr:rowOff>
    </xdr:from>
    <xdr:to>
      <xdr:col>7</xdr:col>
      <xdr:colOff>266700</xdr:colOff>
      <xdr:row>10</xdr:row>
      <xdr:rowOff>14326</xdr:rowOff>
    </xdr:to>
    <xdr:sp macro="" textlink="Processing!B109">
      <xdr:nvSpPr>
        <xdr:cNvPr id="48" name="TextBox 47">
          <a:extLst>
            <a:ext uri="{FF2B5EF4-FFF2-40B4-BE49-F238E27FC236}">
              <a16:creationId xmlns:a16="http://schemas.microsoft.com/office/drawing/2014/main" id="{3F91C5EC-8366-4966-861C-14D15848287E}"/>
            </a:ext>
          </a:extLst>
        </xdr:cNvPr>
        <xdr:cNvSpPr txBox="1"/>
      </xdr:nvSpPr>
      <xdr:spPr>
        <a:xfrm>
          <a:off x="2735580" y="1584960"/>
          <a:ext cx="179832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F15A1DB-C1D9-46BB-8D2F-E0B41D9637A6}" type="TxLink">
            <a:rPr lang="en-US" sz="1400" b="0" i="0" u="none" strike="noStrike">
              <a:solidFill>
                <a:srgbClr val="455177"/>
              </a:solidFill>
              <a:latin typeface="Aptos Narrow"/>
              <a:ea typeface="+mn-ea"/>
              <a:cs typeface="+mn-cs"/>
            </a:rPr>
            <a:pPr marL="0" indent="0" algn="l"/>
            <a:t>Investment Portfolio</a:t>
          </a:fld>
          <a:endParaRPr lang="ru-RU" sz="1800" b="0" i="0" u="none" strike="noStrike">
            <a:solidFill>
              <a:srgbClr val="455177"/>
            </a:solidFill>
            <a:latin typeface="Aptos Narrow"/>
            <a:ea typeface="+mn-ea"/>
            <a:cs typeface="+mn-cs"/>
          </a:endParaRPr>
        </a:p>
      </xdr:txBody>
    </xdr:sp>
    <xdr:clientData/>
  </xdr:twoCellAnchor>
  <xdr:twoCellAnchor>
    <xdr:from>
      <xdr:col>18</xdr:col>
      <xdr:colOff>61570</xdr:colOff>
      <xdr:row>21</xdr:row>
      <xdr:rowOff>122671</xdr:rowOff>
    </xdr:from>
    <xdr:to>
      <xdr:col>22</xdr:col>
      <xdr:colOff>183490</xdr:colOff>
      <xdr:row>37</xdr:row>
      <xdr:rowOff>76951</xdr:rowOff>
    </xdr:to>
    <xdr:grpSp>
      <xdr:nvGrpSpPr>
        <xdr:cNvPr id="49" name="Group 48">
          <a:extLst>
            <a:ext uri="{FF2B5EF4-FFF2-40B4-BE49-F238E27FC236}">
              <a16:creationId xmlns:a16="http://schemas.microsoft.com/office/drawing/2014/main" id="{E48F55BE-99BC-4DFD-8FB8-FD6747835245}"/>
            </a:ext>
          </a:extLst>
        </xdr:cNvPr>
        <xdr:cNvGrpSpPr/>
      </xdr:nvGrpSpPr>
      <xdr:grpSpPr>
        <a:xfrm>
          <a:off x="10729570" y="4123171"/>
          <a:ext cx="2492587" cy="3002280"/>
          <a:chOff x="4267200" y="9326880"/>
          <a:chExt cx="2560320" cy="2880360"/>
        </a:xfrm>
      </xdr:grpSpPr>
      <xdr:sp macro="" textlink="">
        <xdr:nvSpPr>
          <xdr:cNvPr id="50" name="Rectangle: Rounded Corners 49">
            <a:extLst>
              <a:ext uri="{FF2B5EF4-FFF2-40B4-BE49-F238E27FC236}">
                <a16:creationId xmlns:a16="http://schemas.microsoft.com/office/drawing/2014/main" id="{A435B50C-552D-2CB7-B4C4-4088D5EA0D8F}"/>
              </a:ext>
            </a:extLst>
          </xdr:cNvPr>
          <xdr:cNvSpPr/>
        </xdr:nvSpPr>
        <xdr:spPr>
          <a:xfrm>
            <a:off x="4267200" y="9326880"/>
            <a:ext cx="2560320" cy="2880360"/>
          </a:xfrm>
          <a:prstGeom prst="roundRect">
            <a:avLst>
              <a:gd name="adj" fmla="val 739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51" name="Oval 50">
            <a:extLst>
              <a:ext uri="{FF2B5EF4-FFF2-40B4-BE49-F238E27FC236}">
                <a16:creationId xmlns:a16="http://schemas.microsoft.com/office/drawing/2014/main" id="{EB2BB72F-1F9A-F919-4EA2-8CB0E89EF2CA}"/>
              </a:ext>
            </a:extLst>
          </xdr:cNvPr>
          <xdr:cNvSpPr/>
        </xdr:nvSpPr>
        <xdr:spPr>
          <a:xfrm>
            <a:off x="4449470" y="9943860"/>
            <a:ext cx="340345" cy="340345"/>
          </a:xfrm>
          <a:prstGeom prst="ellipse">
            <a:avLst/>
          </a:prstGeom>
          <a:gradFill>
            <a:gsLst>
              <a:gs pos="0">
                <a:srgbClr val="0070B1"/>
              </a:gs>
              <a:gs pos="100000">
                <a:srgbClr val="00B7D2"/>
              </a:gs>
            </a:gsLst>
            <a:lin ang="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2" name="Oval 51">
            <a:extLst>
              <a:ext uri="{FF2B5EF4-FFF2-40B4-BE49-F238E27FC236}">
                <a16:creationId xmlns:a16="http://schemas.microsoft.com/office/drawing/2014/main" id="{2AC092CA-4CC2-39BB-C084-4F70246F8241}"/>
              </a:ext>
            </a:extLst>
          </xdr:cNvPr>
          <xdr:cNvSpPr/>
        </xdr:nvSpPr>
        <xdr:spPr>
          <a:xfrm>
            <a:off x="4449470" y="10393951"/>
            <a:ext cx="340345" cy="340345"/>
          </a:xfrm>
          <a:prstGeom prst="ellipse">
            <a:avLst/>
          </a:prstGeom>
          <a:gradFill>
            <a:gsLst>
              <a:gs pos="0">
                <a:srgbClr val="8701D9"/>
              </a:gs>
              <a:gs pos="100000">
                <a:srgbClr val="AD27FE"/>
              </a:gs>
            </a:gsLst>
            <a:path path="circle">
              <a:fillToRect t="100000" r="100000"/>
            </a:path>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3" name="Oval 52">
            <a:extLst>
              <a:ext uri="{FF2B5EF4-FFF2-40B4-BE49-F238E27FC236}">
                <a16:creationId xmlns:a16="http://schemas.microsoft.com/office/drawing/2014/main" id="{9F8D9B5E-EE4A-1F0E-5498-4352C93A30A1}"/>
              </a:ext>
            </a:extLst>
          </xdr:cNvPr>
          <xdr:cNvSpPr/>
        </xdr:nvSpPr>
        <xdr:spPr>
          <a:xfrm>
            <a:off x="4449470" y="10844042"/>
            <a:ext cx="340345" cy="340345"/>
          </a:xfrm>
          <a:prstGeom prst="ellipse">
            <a:avLst/>
          </a:prstGeom>
          <a:gradFill>
            <a:gsLst>
              <a:gs pos="0">
                <a:srgbClr val="476BEE"/>
              </a:gs>
              <a:gs pos="100000">
                <a:srgbClr val="3A5CE2"/>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4" name="Oval 53">
            <a:extLst>
              <a:ext uri="{FF2B5EF4-FFF2-40B4-BE49-F238E27FC236}">
                <a16:creationId xmlns:a16="http://schemas.microsoft.com/office/drawing/2014/main" id="{15AEF9DE-F770-4CBA-C0E2-1507876CCF90}"/>
              </a:ext>
            </a:extLst>
          </xdr:cNvPr>
          <xdr:cNvSpPr/>
        </xdr:nvSpPr>
        <xdr:spPr>
          <a:xfrm>
            <a:off x="4449470" y="11294133"/>
            <a:ext cx="340345" cy="340345"/>
          </a:xfrm>
          <a:prstGeom prst="ellipse">
            <a:avLst/>
          </a:prstGeom>
          <a:gradFill>
            <a:gsLst>
              <a:gs pos="0">
                <a:srgbClr val="8D76FC"/>
              </a:gs>
              <a:gs pos="100000">
                <a:srgbClr val="3647E3"/>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5" name="Oval 54">
            <a:extLst>
              <a:ext uri="{FF2B5EF4-FFF2-40B4-BE49-F238E27FC236}">
                <a16:creationId xmlns:a16="http://schemas.microsoft.com/office/drawing/2014/main" id="{47039F20-FF91-DC7C-7E56-9D0FD779A832}"/>
              </a:ext>
            </a:extLst>
          </xdr:cNvPr>
          <xdr:cNvSpPr/>
        </xdr:nvSpPr>
        <xdr:spPr>
          <a:xfrm>
            <a:off x="4449470" y="11744224"/>
            <a:ext cx="340345" cy="340345"/>
          </a:xfrm>
          <a:prstGeom prst="ellipse">
            <a:avLst/>
          </a:prstGeom>
          <a:gradFill>
            <a:gsLst>
              <a:gs pos="0">
                <a:srgbClr val="34349E"/>
              </a:gs>
              <a:gs pos="100000">
                <a:srgbClr val="212469"/>
              </a:gs>
            </a:gsLst>
            <a:lin ang="5400000" scaled="1"/>
          </a:gradFill>
          <a:ln w="9525">
            <a:solidFill>
              <a:srgbClr val="595EFA"/>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6" name="Oval 55">
            <a:extLst>
              <a:ext uri="{FF2B5EF4-FFF2-40B4-BE49-F238E27FC236}">
                <a16:creationId xmlns:a16="http://schemas.microsoft.com/office/drawing/2014/main" id="{9DE8FF54-8ED3-0645-4D7A-A1EAA0345F92}"/>
              </a:ext>
            </a:extLst>
          </xdr:cNvPr>
          <xdr:cNvSpPr/>
        </xdr:nvSpPr>
        <xdr:spPr>
          <a:xfrm>
            <a:off x="4449470" y="9493769"/>
            <a:ext cx="340345" cy="340345"/>
          </a:xfrm>
          <a:prstGeom prst="ellipse">
            <a:avLst/>
          </a:prstGeom>
          <a:gradFill>
            <a:gsLst>
              <a:gs pos="0">
                <a:srgbClr val="FF00FF"/>
              </a:gs>
              <a:gs pos="89000">
                <a:srgbClr val="9933FF"/>
              </a:gs>
            </a:gsLst>
            <a:lin ang="540000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7" name="Freeform: Shape 56">
            <a:extLst>
              <a:ext uri="{FF2B5EF4-FFF2-40B4-BE49-F238E27FC236}">
                <a16:creationId xmlns:a16="http://schemas.microsoft.com/office/drawing/2014/main" id="{77C98833-F13A-6C4F-BAE0-C139731B373F}"/>
              </a:ext>
            </a:extLst>
          </xdr:cNvPr>
          <xdr:cNvSpPr/>
        </xdr:nvSpPr>
        <xdr:spPr>
          <a:xfrm>
            <a:off x="4532971" y="10038174"/>
            <a:ext cx="170173" cy="170172"/>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8" name="Freeform: Shape 57">
            <a:extLst>
              <a:ext uri="{FF2B5EF4-FFF2-40B4-BE49-F238E27FC236}">
                <a16:creationId xmlns:a16="http://schemas.microsoft.com/office/drawing/2014/main" id="{326DBC50-47B0-A5A1-2515-9503CA6CCE9E}"/>
              </a:ext>
            </a:extLst>
          </xdr:cNvPr>
          <xdr:cNvSpPr/>
        </xdr:nvSpPr>
        <xdr:spPr>
          <a:xfrm>
            <a:off x="4541442" y="9554810"/>
            <a:ext cx="168471" cy="204207"/>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9" name="Freeform: Shape 58">
            <a:extLst>
              <a:ext uri="{FF2B5EF4-FFF2-40B4-BE49-F238E27FC236}">
                <a16:creationId xmlns:a16="http://schemas.microsoft.com/office/drawing/2014/main" id="{0D6CFD21-4B25-AE9B-F168-9E2FEA59F7EE}"/>
              </a:ext>
            </a:extLst>
          </xdr:cNvPr>
          <xdr:cNvSpPr/>
        </xdr:nvSpPr>
        <xdr:spPr>
          <a:xfrm>
            <a:off x="4540591" y="10472263"/>
            <a:ext cx="170173" cy="170172"/>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60" name="Freeform: Shape 59">
            <a:extLst>
              <a:ext uri="{FF2B5EF4-FFF2-40B4-BE49-F238E27FC236}">
                <a16:creationId xmlns:a16="http://schemas.microsoft.com/office/drawing/2014/main" id="{7B9AB4F8-CDDD-6445-EB6F-ECFC2F0D3EE8}"/>
              </a:ext>
            </a:extLst>
          </xdr:cNvPr>
          <xdr:cNvSpPr/>
        </xdr:nvSpPr>
        <xdr:spPr>
          <a:xfrm>
            <a:off x="4519782" y="10929212"/>
            <a:ext cx="196549" cy="197992"/>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61" name="Freeform: Shape 60">
            <a:extLst>
              <a:ext uri="{FF2B5EF4-FFF2-40B4-BE49-F238E27FC236}">
                <a16:creationId xmlns:a16="http://schemas.microsoft.com/office/drawing/2014/main" id="{0A2BA71C-75F5-2AFA-1691-185F503A0CFB}"/>
              </a:ext>
            </a:extLst>
          </xdr:cNvPr>
          <xdr:cNvSpPr/>
        </xdr:nvSpPr>
        <xdr:spPr>
          <a:xfrm>
            <a:off x="4533822" y="11368261"/>
            <a:ext cx="168471" cy="204207"/>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2" name="Freeform: Shape 61">
            <a:extLst>
              <a:ext uri="{FF2B5EF4-FFF2-40B4-BE49-F238E27FC236}">
                <a16:creationId xmlns:a16="http://schemas.microsoft.com/office/drawing/2014/main" id="{F172A58E-8739-CE51-E2FD-72BE3D1A17D2}"/>
              </a:ext>
            </a:extLst>
          </xdr:cNvPr>
          <xdr:cNvSpPr/>
        </xdr:nvSpPr>
        <xdr:spPr>
          <a:xfrm>
            <a:off x="4527402" y="11821145"/>
            <a:ext cx="196549" cy="193603"/>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8">
        <xdr:nvSpPr>
          <xdr:cNvPr id="63" name="TextBox 62">
            <a:extLst>
              <a:ext uri="{FF2B5EF4-FFF2-40B4-BE49-F238E27FC236}">
                <a16:creationId xmlns:a16="http://schemas.microsoft.com/office/drawing/2014/main" id="{E2A872B8-8277-81D0-615F-B52E874F37B0}"/>
              </a:ext>
            </a:extLst>
          </xdr:cNvPr>
          <xdr:cNvSpPr txBox="1"/>
        </xdr:nvSpPr>
        <xdr:spPr>
          <a:xfrm>
            <a:off x="4845710" y="953186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4AE7E0F-6CB2-4063-94A4-A45F4E960C1B}" type="TxLink">
              <a:rPr lang="en-US" sz="1400" b="0" i="0" u="none" strike="noStrike">
                <a:solidFill>
                  <a:srgbClr val="455177"/>
                </a:solidFill>
                <a:latin typeface="Aptos Narrow"/>
                <a:ea typeface="+mn-ea"/>
                <a:cs typeface="+mn-cs"/>
              </a:rPr>
              <a:pPr marL="0" indent="0" algn="l"/>
              <a:t>Budgeting</a:t>
            </a:fld>
            <a:endParaRPr lang="ru-RU" sz="1400" b="0" i="0" u="none" strike="noStrike">
              <a:solidFill>
                <a:srgbClr val="455177"/>
              </a:solidFill>
              <a:latin typeface="Aptos Narrow"/>
              <a:ea typeface="+mn-ea"/>
              <a:cs typeface="+mn-cs"/>
            </a:endParaRPr>
          </a:p>
        </xdr:txBody>
      </xdr:sp>
      <xdr:sp macro="" textlink="Processing!M9">
        <xdr:nvSpPr>
          <xdr:cNvPr id="64" name="TextBox 63">
            <a:extLst>
              <a:ext uri="{FF2B5EF4-FFF2-40B4-BE49-F238E27FC236}">
                <a16:creationId xmlns:a16="http://schemas.microsoft.com/office/drawing/2014/main" id="{1A4C2E02-090F-8FFE-2D55-0AC64BBFF3B5}"/>
              </a:ext>
            </a:extLst>
          </xdr:cNvPr>
          <xdr:cNvSpPr txBox="1"/>
        </xdr:nvSpPr>
        <xdr:spPr>
          <a:xfrm>
            <a:off x="4845710" y="998140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803B8AA-B328-40E4-827C-FF192201FEEE}" type="TxLink">
              <a:rPr lang="en-US" sz="1400" b="0" i="0" u="none" strike="noStrike">
                <a:solidFill>
                  <a:srgbClr val="455177"/>
                </a:solidFill>
                <a:latin typeface="Aptos Narrow"/>
                <a:ea typeface="+mn-ea"/>
                <a:cs typeface="+mn-cs"/>
              </a:rPr>
              <a:pPr marL="0" indent="0" algn="l"/>
              <a:t>Income</a:t>
            </a:fld>
            <a:endParaRPr lang="ru-RU" sz="1400" b="0" i="0" u="none" strike="noStrike">
              <a:solidFill>
                <a:srgbClr val="455177"/>
              </a:solidFill>
              <a:latin typeface="Aptos Narrow"/>
              <a:ea typeface="+mn-ea"/>
              <a:cs typeface="+mn-cs"/>
            </a:endParaRPr>
          </a:p>
        </xdr:txBody>
      </xdr:sp>
      <xdr:sp macro="" textlink="Processing!M10">
        <xdr:nvSpPr>
          <xdr:cNvPr id="65" name="TextBox 64">
            <a:extLst>
              <a:ext uri="{FF2B5EF4-FFF2-40B4-BE49-F238E27FC236}">
                <a16:creationId xmlns:a16="http://schemas.microsoft.com/office/drawing/2014/main" id="{4DC9BE35-4936-8BCD-CD64-1B7C94B5F672}"/>
              </a:ext>
            </a:extLst>
          </xdr:cNvPr>
          <xdr:cNvSpPr txBox="1"/>
        </xdr:nvSpPr>
        <xdr:spPr>
          <a:xfrm>
            <a:off x="4845710" y="1043094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E0979E7-208F-463C-B299-22E233A03455}" type="TxLink">
              <a:rPr lang="en-US" sz="1400" b="0" i="0" u="none" strike="noStrike">
                <a:solidFill>
                  <a:srgbClr val="455177"/>
                </a:solidFill>
                <a:latin typeface="Aptos Narrow"/>
                <a:ea typeface="+mn-ea"/>
                <a:cs typeface="+mn-cs"/>
              </a:rPr>
              <a:pPr marL="0" indent="0" algn="l"/>
              <a:t>Expenses</a:t>
            </a:fld>
            <a:endParaRPr lang="ru-RU" sz="1400" b="0" i="0" u="none" strike="noStrike">
              <a:solidFill>
                <a:srgbClr val="455177"/>
              </a:solidFill>
              <a:latin typeface="Aptos Narrow"/>
              <a:ea typeface="+mn-ea"/>
              <a:cs typeface="+mn-cs"/>
            </a:endParaRPr>
          </a:p>
        </xdr:txBody>
      </xdr:sp>
      <xdr:sp macro="" textlink="Processing!M11">
        <xdr:nvSpPr>
          <xdr:cNvPr id="66" name="TextBox 65">
            <a:extLst>
              <a:ext uri="{FF2B5EF4-FFF2-40B4-BE49-F238E27FC236}">
                <a16:creationId xmlns:a16="http://schemas.microsoft.com/office/drawing/2014/main" id="{10232789-1C68-8A45-7880-90FC1BC0280F}"/>
              </a:ext>
            </a:extLst>
          </xdr:cNvPr>
          <xdr:cNvSpPr txBox="1"/>
        </xdr:nvSpPr>
        <xdr:spPr>
          <a:xfrm>
            <a:off x="4845710" y="1088048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D46B0B9-C4FB-4C86-9041-33937A177C37}" type="TxLink">
              <a:rPr lang="en-US" sz="1400" b="0" i="0" u="none" strike="noStrike">
                <a:solidFill>
                  <a:srgbClr val="455177"/>
                </a:solidFill>
                <a:latin typeface="Aptos Narrow"/>
                <a:ea typeface="+mn-ea"/>
                <a:cs typeface="+mn-cs"/>
              </a:rPr>
              <a:pPr marL="0" indent="0" algn="l"/>
              <a:t>Investments</a:t>
            </a:fld>
            <a:endParaRPr lang="ru-RU" sz="1400" b="0" i="0" u="none" strike="noStrike">
              <a:solidFill>
                <a:srgbClr val="455177"/>
              </a:solidFill>
              <a:latin typeface="Aptos Narrow"/>
              <a:ea typeface="+mn-ea"/>
              <a:cs typeface="+mn-cs"/>
            </a:endParaRPr>
          </a:p>
        </xdr:txBody>
      </xdr:sp>
      <xdr:sp macro="" textlink="Processing!M12">
        <xdr:nvSpPr>
          <xdr:cNvPr id="67" name="TextBox 66">
            <a:extLst>
              <a:ext uri="{FF2B5EF4-FFF2-40B4-BE49-F238E27FC236}">
                <a16:creationId xmlns:a16="http://schemas.microsoft.com/office/drawing/2014/main" id="{53A7CF76-A47B-238C-08E1-E43533FB7119}"/>
              </a:ext>
            </a:extLst>
          </xdr:cNvPr>
          <xdr:cNvSpPr txBox="1"/>
        </xdr:nvSpPr>
        <xdr:spPr>
          <a:xfrm>
            <a:off x="4845710" y="113300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0A64984-0237-49FC-A8C9-01BFCD437C39}" type="TxLink">
              <a:rPr lang="en-US" sz="1400" b="0" i="0" u="none" strike="noStrike">
                <a:solidFill>
                  <a:srgbClr val="455177"/>
                </a:solidFill>
                <a:latin typeface="Aptos Narrow"/>
                <a:ea typeface="+mn-ea"/>
                <a:cs typeface="+mn-cs"/>
              </a:rPr>
              <a:pPr marL="0" indent="0" algn="l"/>
              <a:t>Debts</a:t>
            </a:fld>
            <a:endParaRPr lang="ru-RU" sz="1400" b="0" i="0" u="none" strike="noStrike">
              <a:solidFill>
                <a:srgbClr val="455177"/>
              </a:solidFill>
              <a:latin typeface="Aptos Narrow"/>
              <a:ea typeface="+mn-ea"/>
              <a:cs typeface="+mn-cs"/>
            </a:endParaRPr>
          </a:p>
        </xdr:txBody>
      </xdr:sp>
      <xdr:sp macro="" textlink="Processing!M13">
        <xdr:nvSpPr>
          <xdr:cNvPr id="68" name="TextBox 67">
            <a:extLst>
              <a:ext uri="{FF2B5EF4-FFF2-40B4-BE49-F238E27FC236}">
                <a16:creationId xmlns:a16="http://schemas.microsoft.com/office/drawing/2014/main" id="{9575A742-17F3-2421-64DD-0EC3699ED04F}"/>
              </a:ext>
            </a:extLst>
          </xdr:cNvPr>
          <xdr:cNvSpPr txBox="1"/>
        </xdr:nvSpPr>
        <xdr:spPr>
          <a:xfrm>
            <a:off x="4845710" y="11779554"/>
            <a:ext cx="955932"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8D85436-C5F4-4C17-B031-A064C794EA42}" type="TxLink">
              <a:rPr lang="en-US" sz="1400" b="0" i="0" u="none" strike="noStrike">
                <a:solidFill>
                  <a:srgbClr val="455177"/>
                </a:solidFill>
                <a:latin typeface="Aptos Narrow"/>
                <a:ea typeface="+mn-ea"/>
                <a:cs typeface="+mn-cs"/>
              </a:rPr>
              <a:pPr marL="0" indent="0" algn="l"/>
              <a:t>Fin Goals</a:t>
            </a:fld>
            <a:endParaRPr lang="ru-RU" sz="1400" b="0" i="0" u="none" strike="noStrike">
              <a:solidFill>
                <a:srgbClr val="455177"/>
              </a:solidFill>
              <a:latin typeface="Aptos Narrow"/>
              <a:ea typeface="+mn-ea"/>
              <a:cs typeface="+mn-cs"/>
            </a:endParaRPr>
          </a:p>
        </xdr:txBody>
      </xdr:sp>
      <xdr:sp macro="" textlink="Processing!N8">
        <xdr:nvSpPr>
          <xdr:cNvPr id="69" name="TextBox 68">
            <a:extLst>
              <a:ext uri="{FF2B5EF4-FFF2-40B4-BE49-F238E27FC236}">
                <a16:creationId xmlns:a16="http://schemas.microsoft.com/office/drawing/2014/main" id="{FDE56DFB-B84C-27D1-75D2-B35B625FF0CC}"/>
              </a:ext>
            </a:extLst>
          </xdr:cNvPr>
          <xdr:cNvSpPr txBox="1"/>
        </xdr:nvSpPr>
        <xdr:spPr>
          <a:xfrm>
            <a:off x="5612588" y="9531869"/>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3869D51-62C9-4AAA-AB26-7DC301C4BDAA}" type="TxLink">
              <a:rPr lang="en-US" sz="1400" b="0" i="0" u="none" strike="noStrike">
                <a:solidFill>
                  <a:srgbClr val="455177"/>
                </a:solidFill>
                <a:latin typeface="Aptos Narrow"/>
              </a:rPr>
              <a:pPr algn="r"/>
              <a:t> $88,658 </a:t>
            </a:fld>
            <a:endParaRPr lang="ru-RU" sz="3600">
              <a:solidFill>
                <a:srgbClr val="455177"/>
              </a:solidFill>
            </a:endParaRPr>
          </a:p>
        </xdr:txBody>
      </xdr:sp>
      <xdr:sp macro="" textlink="Processing!N9">
        <xdr:nvSpPr>
          <xdr:cNvPr id="70" name="TextBox 69">
            <a:extLst>
              <a:ext uri="{FF2B5EF4-FFF2-40B4-BE49-F238E27FC236}">
                <a16:creationId xmlns:a16="http://schemas.microsoft.com/office/drawing/2014/main" id="{BB8EB9C7-3E12-08C2-678E-8ED2BC6FED28}"/>
              </a:ext>
            </a:extLst>
          </xdr:cNvPr>
          <xdr:cNvSpPr txBox="1"/>
        </xdr:nvSpPr>
        <xdr:spPr>
          <a:xfrm>
            <a:off x="5612588" y="9981406"/>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8EDAA04-0207-4253-9D11-BE20395AF586}" type="TxLink">
              <a:rPr lang="en-US" sz="1400" b="0" i="0" u="none" strike="noStrike">
                <a:solidFill>
                  <a:srgbClr val="455177"/>
                </a:solidFill>
                <a:latin typeface="Aptos Narrow"/>
              </a:rPr>
              <a:pPr algn="r"/>
              <a:t> $25,558 </a:t>
            </a:fld>
            <a:endParaRPr lang="ru-RU" sz="2800">
              <a:solidFill>
                <a:srgbClr val="455177"/>
              </a:solidFill>
            </a:endParaRPr>
          </a:p>
        </xdr:txBody>
      </xdr:sp>
      <xdr:sp macro="" textlink="Processing!N10">
        <xdr:nvSpPr>
          <xdr:cNvPr id="71" name="TextBox 70">
            <a:extLst>
              <a:ext uri="{FF2B5EF4-FFF2-40B4-BE49-F238E27FC236}">
                <a16:creationId xmlns:a16="http://schemas.microsoft.com/office/drawing/2014/main" id="{8157FD78-9DD7-24F1-9542-00B80551DA21}"/>
              </a:ext>
            </a:extLst>
          </xdr:cNvPr>
          <xdr:cNvSpPr txBox="1"/>
        </xdr:nvSpPr>
        <xdr:spPr>
          <a:xfrm>
            <a:off x="5612588" y="10430943"/>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FDB9043-EE87-4C35-86ED-1EC1EB12F973}" type="TxLink">
              <a:rPr lang="en-US" sz="1400" b="0" i="0" u="none" strike="noStrike">
                <a:solidFill>
                  <a:srgbClr val="455177"/>
                </a:solidFill>
                <a:latin typeface="Aptos Narrow"/>
              </a:rPr>
              <a:pPr algn="r"/>
              <a:t> $19,614 </a:t>
            </a:fld>
            <a:endParaRPr lang="ru-RU" sz="3600">
              <a:solidFill>
                <a:srgbClr val="455177"/>
              </a:solidFill>
            </a:endParaRPr>
          </a:p>
        </xdr:txBody>
      </xdr:sp>
      <xdr:sp macro="" textlink="Processing!N11">
        <xdr:nvSpPr>
          <xdr:cNvPr id="72" name="TextBox 71">
            <a:extLst>
              <a:ext uri="{FF2B5EF4-FFF2-40B4-BE49-F238E27FC236}">
                <a16:creationId xmlns:a16="http://schemas.microsoft.com/office/drawing/2014/main" id="{47CC356F-66F9-2B48-97A5-62BDBE138E5E}"/>
              </a:ext>
            </a:extLst>
          </xdr:cNvPr>
          <xdr:cNvSpPr txBox="1"/>
        </xdr:nvSpPr>
        <xdr:spPr>
          <a:xfrm>
            <a:off x="5612588" y="10880480"/>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4A301D6-02CE-4B51-8C1C-C1DAA0FD4D78}" type="TxLink">
              <a:rPr lang="en-US" sz="1400" b="0" i="0" u="none" strike="noStrike">
                <a:solidFill>
                  <a:srgbClr val="455177"/>
                </a:solidFill>
                <a:latin typeface="Aptos Narrow"/>
                <a:ea typeface="+mn-ea"/>
                <a:cs typeface="+mn-cs"/>
              </a:rPr>
              <a:pPr marL="0" indent="0" algn="r"/>
              <a:t> $93,339 </a:t>
            </a:fld>
            <a:endParaRPr lang="ru-RU" sz="2400" b="0" i="0" u="none" strike="noStrike">
              <a:solidFill>
                <a:srgbClr val="455177"/>
              </a:solidFill>
              <a:latin typeface="Aptos Narrow"/>
              <a:ea typeface="+mn-ea"/>
              <a:cs typeface="+mn-cs"/>
            </a:endParaRPr>
          </a:p>
        </xdr:txBody>
      </xdr:sp>
      <xdr:sp macro="" textlink="Processing!N12">
        <xdr:nvSpPr>
          <xdr:cNvPr id="73" name="TextBox 72">
            <a:extLst>
              <a:ext uri="{FF2B5EF4-FFF2-40B4-BE49-F238E27FC236}">
                <a16:creationId xmlns:a16="http://schemas.microsoft.com/office/drawing/2014/main" id="{14A85BDF-1B6B-B999-1DF6-35B0DDBAF84B}"/>
              </a:ext>
            </a:extLst>
          </xdr:cNvPr>
          <xdr:cNvSpPr txBox="1"/>
        </xdr:nvSpPr>
        <xdr:spPr>
          <a:xfrm>
            <a:off x="5612588" y="11330017"/>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4A51919-2656-4CB1-A2EA-F6F69BCBFEFC}" type="TxLink">
              <a:rPr lang="en-US" sz="1400" b="0" i="0" u="none" strike="noStrike">
                <a:solidFill>
                  <a:srgbClr val="455177"/>
                </a:solidFill>
                <a:latin typeface="Aptos Narrow"/>
                <a:ea typeface="+mn-ea"/>
                <a:cs typeface="+mn-cs"/>
              </a:rPr>
              <a:pPr marL="0" indent="0" algn="r"/>
              <a:t> $83,970 </a:t>
            </a:fld>
            <a:endParaRPr lang="ru-RU" sz="2400" b="0" i="0" u="none" strike="noStrike">
              <a:solidFill>
                <a:srgbClr val="455177"/>
              </a:solidFill>
              <a:latin typeface="Aptos Narrow"/>
              <a:ea typeface="+mn-ea"/>
              <a:cs typeface="+mn-cs"/>
            </a:endParaRPr>
          </a:p>
        </xdr:txBody>
      </xdr:sp>
      <xdr:sp macro="" textlink="Processing!N13">
        <xdr:nvSpPr>
          <xdr:cNvPr id="74" name="TextBox 73">
            <a:extLst>
              <a:ext uri="{FF2B5EF4-FFF2-40B4-BE49-F238E27FC236}">
                <a16:creationId xmlns:a16="http://schemas.microsoft.com/office/drawing/2014/main" id="{9639BC42-83F9-E083-72E9-F3DF5CC40637}"/>
              </a:ext>
            </a:extLst>
          </xdr:cNvPr>
          <xdr:cNvSpPr txBox="1"/>
        </xdr:nvSpPr>
        <xdr:spPr>
          <a:xfrm>
            <a:off x="5630570" y="11779554"/>
            <a:ext cx="1075944"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91F611-5F88-480A-B071-E72D3EA7BCC9}" type="TxLink">
              <a:rPr lang="en-US" sz="1400" b="0" i="0" u="none" strike="noStrike">
                <a:solidFill>
                  <a:srgbClr val="455177"/>
                </a:solidFill>
                <a:latin typeface="Aptos Narrow"/>
                <a:ea typeface="+mn-ea"/>
                <a:cs typeface="+mn-cs"/>
              </a:rPr>
              <a:pPr marL="0" indent="0" algn="r"/>
              <a:t> $63,894 </a:t>
            </a:fld>
            <a:endParaRPr lang="ru-RU" sz="2400" b="0" i="0" u="none" strike="noStrike">
              <a:solidFill>
                <a:srgbClr val="455177"/>
              </a:solidFill>
              <a:latin typeface="Aptos Narrow"/>
              <a:ea typeface="+mn-ea"/>
              <a:cs typeface="+mn-cs"/>
            </a:endParaRPr>
          </a:p>
        </xdr:txBody>
      </xdr:sp>
    </xdr:grpSp>
    <xdr:clientData/>
  </xdr:twoCellAnchor>
  <xdr:twoCellAnchor>
    <xdr:from>
      <xdr:col>6</xdr:col>
      <xdr:colOff>7620</xdr:colOff>
      <xdr:row>23</xdr:row>
      <xdr:rowOff>175260</xdr:rowOff>
    </xdr:from>
    <xdr:to>
      <xdr:col>16</xdr:col>
      <xdr:colOff>213360</xdr:colOff>
      <xdr:row>37</xdr:row>
      <xdr:rowOff>7620</xdr:rowOff>
    </xdr:to>
    <xdr:graphicFrame macro="">
      <xdr:nvGraphicFramePr>
        <xdr:cNvPr id="75" name="Chart 74">
          <a:extLst>
            <a:ext uri="{FF2B5EF4-FFF2-40B4-BE49-F238E27FC236}">
              <a16:creationId xmlns:a16="http://schemas.microsoft.com/office/drawing/2014/main" id="{16B5AD4E-CE2F-4421-A344-104D97B58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485099</xdr:colOff>
      <xdr:row>2</xdr:row>
      <xdr:rowOff>28566</xdr:rowOff>
    </xdr:from>
    <xdr:to>
      <xdr:col>17</xdr:col>
      <xdr:colOff>562143</xdr:colOff>
      <xdr:row>31</xdr:row>
      <xdr:rowOff>100423</xdr:rowOff>
    </xdr:to>
    <xdr:graphicFrame macro="">
      <xdr:nvGraphicFramePr>
        <xdr:cNvPr id="76" name="Chart 75">
          <a:extLst>
            <a:ext uri="{FF2B5EF4-FFF2-40B4-BE49-F238E27FC236}">
              <a16:creationId xmlns:a16="http://schemas.microsoft.com/office/drawing/2014/main" id="{34893686-720F-490A-86EA-1BD3ECFED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283591</xdr:colOff>
      <xdr:row>22</xdr:row>
      <xdr:rowOff>167640</xdr:rowOff>
    </xdr:from>
    <xdr:to>
      <xdr:col>16</xdr:col>
      <xdr:colOff>161671</xdr:colOff>
      <xdr:row>36</xdr:row>
      <xdr:rowOff>99060</xdr:rowOff>
    </xdr:to>
    <mc:AlternateContent xmlns:mc="http://schemas.openxmlformats.org/markup-compatibility/2006">
      <mc:Choice xmlns:cx4="http://schemas.microsoft.com/office/drawing/2016/5/10/chartex" Requires="cx4">
        <xdr:graphicFrame macro="">
          <xdr:nvGraphicFramePr>
            <xdr:cNvPr id="77" name="Chart 76">
              <a:extLst>
                <a:ext uri="{FF2B5EF4-FFF2-40B4-BE49-F238E27FC236}">
                  <a16:creationId xmlns:a16="http://schemas.microsoft.com/office/drawing/2014/main" id="{BF00EB74-A0DD-4C28-98A4-D103DB55FC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3236341" y="4358640"/>
              <a:ext cx="6374130" cy="25984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271181</xdr:colOff>
      <xdr:row>16</xdr:row>
      <xdr:rowOff>152244</xdr:rowOff>
    </xdr:from>
    <xdr:to>
      <xdr:col>11</xdr:col>
      <xdr:colOff>433904</xdr:colOff>
      <xdr:row>21</xdr:row>
      <xdr:rowOff>11647</xdr:rowOff>
    </xdr:to>
    <xdr:sp macro="" textlink="">
      <xdr:nvSpPr>
        <xdr:cNvPr id="78" name="Chord 77">
          <a:extLst>
            <a:ext uri="{FF2B5EF4-FFF2-40B4-BE49-F238E27FC236}">
              <a16:creationId xmlns:a16="http://schemas.microsoft.com/office/drawing/2014/main" id="{C372364E-25A0-4537-816A-83838C073CD7}"/>
            </a:ext>
          </a:extLst>
        </xdr:cNvPr>
        <xdr:cNvSpPr/>
      </xdr:nvSpPr>
      <xdr:spPr>
        <a:xfrm rot="7403334">
          <a:off x="6366441" y="3079064"/>
          <a:ext cx="773803" cy="772323"/>
        </a:xfrm>
        <a:prstGeom prst="chord">
          <a:avLst>
            <a:gd name="adj1" fmla="val 3344007"/>
            <a:gd name="adj2" fmla="val 14265053"/>
          </a:avLst>
        </a:prstGeom>
        <a:solidFill>
          <a:srgbClr val="CAD4FA">
            <a:alpha val="20000"/>
          </a:srgbClr>
        </a:solidFill>
        <a:ln w="12700">
          <a:solidFill>
            <a:schemeClr val="tx2">
              <a:lumMod val="25000"/>
              <a:lumOff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editAs="oneCell">
    <xdr:from>
      <xdr:col>4</xdr:col>
      <xdr:colOff>434340</xdr:colOff>
      <xdr:row>4</xdr:row>
      <xdr:rowOff>38101</xdr:rowOff>
    </xdr:from>
    <xdr:to>
      <xdr:col>21</xdr:col>
      <xdr:colOff>312420</xdr:colOff>
      <xdr:row>6</xdr:row>
      <xdr:rowOff>83821</xdr:rowOff>
    </xdr:to>
    <mc:AlternateContent xmlns:mc="http://schemas.openxmlformats.org/markup-compatibility/2006" xmlns:a14="http://schemas.microsoft.com/office/drawing/2010/main">
      <mc:Choice Requires="a14">
        <xdr:graphicFrame macro="">
          <xdr:nvGraphicFramePr>
            <xdr:cNvPr id="79" name="Month 11">
              <a:extLst>
                <a:ext uri="{FF2B5EF4-FFF2-40B4-BE49-F238E27FC236}">
                  <a16:creationId xmlns:a16="http://schemas.microsoft.com/office/drawing/2014/main" id="{BB2DA023-F3EE-4B03-9AE5-2F9B019BB881}"/>
                </a:ext>
              </a:extLst>
            </xdr:cNvPr>
            <xdr:cNvGraphicFramePr/>
          </xdr:nvGraphicFramePr>
          <xdr:xfrm>
            <a:off x="0" y="0"/>
            <a:ext cx="0" cy="0"/>
          </xdr:xfrm>
          <a:graphic>
            <a:graphicData uri="http://schemas.microsoft.com/office/drawing/2010/slicer">
              <sle:slicer xmlns:sle="http://schemas.microsoft.com/office/drawing/2010/slicer" name="Month 11"/>
            </a:graphicData>
          </a:graphic>
        </xdr:graphicFrame>
      </mc:Choice>
      <mc:Fallback xmlns="">
        <xdr:sp macro="" textlink="">
          <xdr:nvSpPr>
            <xdr:cNvPr id="0" name=""/>
            <xdr:cNvSpPr>
              <a:spLocks noTextEdit="1"/>
            </xdr:cNvSpPr>
          </xdr:nvSpPr>
          <xdr:spPr>
            <a:xfrm>
              <a:off x="2872740" y="769621"/>
              <a:ext cx="10241280" cy="41148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350520</xdr:colOff>
      <xdr:row>21</xdr:row>
      <xdr:rowOff>60960</xdr:rowOff>
    </xdr:from>
    <xdr:to>
      <xdr:col>6</xdr:col>
      <xdr:colOff>153924</xdr:colOff>
      <xdr:row>22</xdr:row>
      <xdr:rowOff>136246</xdr:rowOff>
    </xdr:to>
    <xdr:sp macro="" textlink="Processing!H110">
      <xdr:nvSpPr>
        <xdr:cNvPr id="80" name="TextBox 79">
          <a:extLst>
            <a:ext uri="{FF2B5EF4-FFF2-40B4-BE49-F238E27FC236}">
              <a16:creationId xmlns:a16="http://schemas.microsoft.com/office/drawing/2014/main" id="{19CF5406-B790-429E-B229-F42273364D47}"/>
            </a:ext>
          </a:extLst>
        </xdr:cNvPr>
        <xdr:cNvSpPr txBox="1"/>
      </xdr:nvSpPr>
      <xdr:spPr>
        <a:xfrm>
          <a:off x="2788920" y="390144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D355C87-417F-4711-A22D-C7426930091E}" type="TxLink">
            <a:rPr lang="en-US" sz="1200" b="0" i="0" u="none" strike="noStrike">
              <a:solidFill>
                <a:srgbClr val="455177"/>
              </a:solidFill>
              <a:latin typeface="Aptos Narrow"/>
              <a:ea typeface="+mn-ea"/>
              <a:cs typeface="+mn-cs"/>
            </a:rPr>
            <a:pPr marL="0" indent="0" algn="r"/>
            <a:t>Start Price</a:t>
          </a:fld>
          <a:endParaRPr lang="ru-RU" sz="1600" b="0" i="0" u="none" strike="noStrike">
            <a:solidFill>
              <a:srgbClr val="455177"/>
            </a:solidFill>
            <a:latin typeface="Aptos Narrow"/>
            <a:ea typeface="+mn-ea"/>
            <a:cs typeface="+mn-cs"/>
          </a:endParaRPr>
        </a:p>
      </xdr:txBody>
    </xdr:sp>
    <xdr:clientData/>
  </xdr:twoCellAnchor>
  <xdr:twoCellAnchor>
    <xdr:from>
      <xdr:col>6</xdr:col>
      <xdr:colOff>152400</xdr:colOff>
      <xdr:row>21</xdr:row>
      <xdr:rowOff>60960</xdr:rowOff>
    </xdr:from>
    <xdr:to>
      <xdr:col>7</xdr:col>
      <xdr:colOff>565404</xdr:colOff>
      <xdr:row>22</xdr:row>
      <xdr:rowOff>136246</xdr:rowOff>
    </xdr:to>
    <xdr:sp macro="" textlink="Processing!I110">
      <xdr:nvSpPr>
        <xdr:cNvPr id="81" name="TextBox 80">
          <a:extLst>
            <a:ext uri="{FF2B5EF4-FFF2-40B4-BE49-F238E27FC236}">
              <a16:creationId xmlns:a16="http://schemas.microsoft.com/office/drawing/2014/main" id="{E99F0F4C-373F-4982-A161-AD599D520DC6}"/>
            </a:ext>
          </a:extLst>
        </xdr:cNvPr>
        <xdr:cNvSpPr txBox="1"/>
      </xdr:nvSpPr>
      <xdr:spPr>
        <a:xfrm>
          <a:off x="3810000" y="390144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513FF58-5928-4873-9D6E-61C5C8F805FD}" type="TxLink">
            <a:rPr lang="en-US" sz="1400" b="0" i="0" u="none" strike="noStrike">
              <a:solidFill>
                <a:srgbClr val="00B0F0"/>
              </a:solidFill>
              <a:latin typeface="Aptos Narrow"/>
              <a:ea typeface="+mn-ea"/>
              <a:cs typeface="+mn-cs"/>
            </a:rPr>
            <a:pPr marL="0" indent="0" algn="l"/>
            <a:t>$3,301</a:t>
          </a:fld>
          <a:endParaRPr lang="ru-RU" sz="2000" b="0" i="0" u="none" strike="noStrike">
            <a:solidFill>
              <a:srgbClr val="00B0F0"/>
            </a:solidFill>
            <a:latin typeface="Aptos Narrow"/>
            <a:ea typeface="+mn-ea"/>
            <a:cs typeface="+mn-cs"/>
          </a:endParaRPr>
        </a:p>
      </xdr:txBody>
    </xdr:sp>
    <xdr:clientData/>
  </xdr:twoCellAnchor>
  <xdr:twoCellAnchor>
    <xdr:from>
      <xdr:col>7</xdr:col>
      <xdr:colOff>358140</xdr:colOff>
      <xdr:row>21</xdr:row>
      <xdr:rowOff>60960</xdr:rowOff>
    </xdr:from>
    <xdr:to>
      <xdr:col>8</xdr:col>
      <xdr:colOff>289560</xdr:colOff>
      <xdr:row>22</xdr:row>
      <xdr:rowOff>136246</xdr:rowOff>
    </xdr:to>
    <xdr:sp macro="" textlink="Processing!E110">
      <xdr:nvSpPr>
        <xdr:cNvPr id="82" name="TextBox 81">
          <a:extLst>
            <a:ext uri="{FF2B5EF4-FFF2-40B4-BE49-F238E27FC236}">
              <a16:creationId xmlns:a16="http://schemas.microsoft.com/office/drawing/2014/main" id="{88B63B82-AFE6-4170-B728-F71AEA381709}"/>
            </a:ext>
          </a:extLst>
        </xdr:cNvPr>
        <xdr:cNvSpPr txBox="1"/>
      </xdr:nvSpPr>
      <xdr:spPr>
        <a:xfrm>
          <a:off x="4625340" y="3901440"/>
          <a:ext cx="54102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85B1049-E026-4751-9F4D-B43A19C3459F}" type="TxLink">
            <a:rPr lang="en-US" sz="1200" b="0" i="0" u="none" strike="noStrike">
              <a:solidFill>
                <a:srgbClr val="455177"/>
              </a:solidFill>
              <a:latin typeface="Aptos Narrow"/>
              <a:ea typeface="+mn-ea"/>
              <a:cs typeface="+mn-cs"/>
            </a:rPr>
            <a:pPr marL="0" indent="0" algn="l"/>
            <a:t>PCH</a:t>
          </a:fld>
          <a:endParaRPr lang="ru-RU" sz="2400" b="0" i="0" u="none" strike="noStrike">
            <a:solidFill>
              <a:srgbClr val="455177"/>
            </a:solidFill>
            <a:latin typeface="Aptos Narrow"/>
            <a:ea typeface="+mn-ea"/>
            <a:cs typeface="+mn-cs"/>
          </a:endParaRPr>
        </a:p>
      </xdr:txBody>
    </xdr:sp>
    <xdr:clientData/>
  </xdr:twoCellAnchor>
  <xdr:twoCellAnchor>
    <xdr:from>
      <xdr:col>8</xdr:col>
      <xdr:colOff>129540</xdr:colOff>
      <xdr:row>21</xdr:row>
      <xdr:rowOff>60960</xdr:rowOff>
    </xdr:from>
    <xdr:to>
      <xdr:col>9</xdr:col>
      <xdr:colOff>220980</xdr:colOff>
      <xdr:row>22</xdr:row>
      <xdr:rowOff>136246</xdr:rowOff>
    </xdr:to>
    <xdr:sp macro="" textlink="Processing!I114">
      <xdr:nvSpPr>
        <xdr:cNvPr id="83" name="TextBox 82">
          <a:extLst>
            <a:ext uri="{FF2B5EF4-FFF2-40B4-BE49-F238E27FC236}">
              <a16:creationId xmlns:a16="http://schemas.microsoft.com/office/drawing/2014/main" id="{2C1E7938-84AD-4503-A078-BB607009FA39}"/>
            </a:ext>
          </a:extLst>
        </xdr:cNvPr>
        <xdr:cNvSpPr txBox="1"/>
      </xdr:nvSpPr>
      <xdr:spPr>
        <a:xfrm>
          <a:off x="5006340" y="3901440"/>
          <a:ext cx="7010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9BC327D-3176-4175-99DB-2F82C1A44DC4}" type="TxLink">
            <a:rPr lang="en-US" sz="1400" b="0" i="0" u="none" strike="noStrike">
              <a:solidFill>
                <a:srgbClr val="00B7D2"/>
              </a:solidFill>
              <a:latin typeface="Aptos Narrow"/>
              <a:ea typeface="+mn-ea"/>
              <a:cs typeface="+mn-cs"/>
            </a:rPr>
            <a:pPr marL="0" indent="0" algn="l"/>
            <a:t> </a:t>
          </a:fld>
          <a:endParaRPr lang="ru-RU" sz="3200" b="0" i="0" u="none" strike="noStrike">
            <a:solidFill>
              <a:srgbClr val="00B7D2"/>
            </a:solidFill>
            <a:latin typeface="Aptos Narrow"/>
            <a:ea typeface="+mn-ea"/>
            <a:cs typeface="+mn-cs"/>
          </a:endParaRPr>
        </a:p>
      </xdr:txBody>
    </xdr:sp>
    <xdr:clientData/>
  </xdr:twoCellAnchor>
  <xdr:twoCellAnchor>
    <xdr:from>
      <xdr:col>8</xdr:col>
      <xdr:colOff>129540</xdr:colOff>
      <xdr:row>21</xdr:row>
      <xdr:rowOff>60960</xdr:rowOff>
    </xdr:from>
    <xdr:to>
      <xdr:col>9</xdr:col>
      <xdr:colOff>274320</xdr:colOff>
      <xdr:row>22</xdr:row>
      <xdr:rowOff>136246</xdr:rowOff>
    </xdr:to>
    <xdr:sp macro="" textlink="Processing!I115">
      <xdr:nvSpPr>
        <xdr:cNvPr id="84" name="TextBox 83">
          <a:extLst>
            <a:ext uri="{FF2B5EF4-FFF2-40B4-BE49-F238E27FC236}">
              <a16:creationId xmlns:a16="http://schemas.microsoft.com/office/drawing/2014/main" id="{B5FF6A0F-76AE-4514-9043-1A82F866AA6C}"/>
            </a:ext>
          </a:extLst>
        </xdr:cNvPr>
        <xdr:cNvSpPr txBox="1"/>
      </xdr:nvSpPr>
      <xdr:spPr>
        <a:xfrm>
          <a:off x="5006340" y="3901440"/>
          <a:ext cx="75438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A2EB6C-D35C-4E74-ABD8-05F351571FC2}" type="TxLink">
            <a:rPr lang="en-US" sz="1400" b="0" i="0" u="none" strike="noStrike">
              <a:solidFill>
                <a:srgbClr val="FF00FF"/>
              </a:solidFill>
              <a:latin typeface="Aptos Narrow"/>
              <a:ea typeface="+mn-ea"/>
              <a:cs typeface="+mn-cs"/>
            </a:rPr>
            <a:pPr marL="0" indent="0" algn="l"/>
            <a:t>-30%</a:t>
          </a:fld>
          <a:endParaRPr lang="ru-RU" sz="3200" b="0" i="0" u="none" strike="noStrike">
            <a:solidFill>
              <a:srgbClr val="FF00FF"/>
            </a:solidFill>
            <a:latin typeface="Aptos Narrow"/>
            <a:ea typeface="+mn-ea"/>
            <a:cs typeface="+mn-cs"/>
          </a:endParaRPr>
        </a:p>
      </xdr:txBody>
    </xdr:sp>
    <xdr:clientData/>
  </xdr:twoCellAnchor>
  <xdr:twoCellAnchor>
    <xdr:from>
      <xdr:col>9</xdr:col>
      <xdr:colOff>137160</xdr:colOff>
      <xdr:row>21</xdr:row>
      <xdr:rowOff>60960</xdr:rowOff>
    </xdr:from>
    <xdr:to>
      <xdr:col>10</xdr:col>
      <xdr:colOff>373380</xdr:colOff>
      <xdr:row>22</xdr:row>
      <xdr:rowOff>136246</xdr:rowOff>
    </xdr:to>
    <xdr:sp macro="" textlink="Processing!I116">
      <xdr:nvSpPr>
        <xdr:cNvPr id="85" name="TextBox 84">
          <a:extLst>
            <a:ext uri="{FF2B5EF4-FFF2-40B4-BE49-F238E27FC236}">
              <a16:creationId xmlns:a16="http://schemas.microsoft.com/office/drawing/2014/main" id="{FE6F9533-186E-41F2-8DC0-9C649F4827CF}"/>
            </a:ext>
          </a:extLst>
        </xdr:cNvPr>
        <xdr:cNvSpPr txBox="1"/>
      </xdr:nvSpPr>
      <xdr:spPr>
        <a:xfrm>
          <a:off x="5623560" y="3901440"/>
          <a:ext cx="84582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795FB74-8CC2-4A54-BFAA-F7476F986514}" type="TxLink">
            <a:rPr lang="en-US" sz="1400" b="0" i="0" u="none" strike="noStrike">
              <a:solidFill>
                <a:srgbClr val="00B7D2"/>
              </a:solidFill>
              <a:latin typeface="Aptos Narrow"/>
              <a:ea typeface="+mn-ea"/>
              <a:cs typeface="+mn-cs"/>
            </a:rPr>
            <a:pPr marL="0" indent="0" algn="l"/>
            <a:t> </a:t>
          </a:fld>
          <a:endParaRPr lang="ru-RU" sz="3600" b="0" i="0" u="none" strike="noStrike">
            <a:solidFill>
              <a:srgbClr val="00B7D2"/>
            </a:solidFill>
            <a:latin typeface="Aptos Narrow"/>
            <a:ea typeface="+mn-ea"/>
            <a:cs typeface="+mn-cs"/>
          </a:endParaRPr>
        </a:p>
      </xdr:txBody>
    </xdr:sp>
    <xdr:clientData/>
  </xdr:twoCellAnchor>
  <xdr:twoCellAnchor>
    <xdr:from>
      <xdr:col>10</xdr:col>
      <xdr:colOff>411480</xdr:colOff>
      <xdr:row>21</xdr:row>
      <xdr:rowOff>60960</xdr:rowOff>
    </xdr:from>
    <xdr:to>
      <xdr:col>11</xdr:col>
      <xdr:colOff>342900</xdr:colOff>
      <xdr:row>22</xdr:row>
      <xdr:rowOff>136246</xdr:rowOff>
    </xdr:to>
    <xdr:sp macro="" textlink="Processing!F110">
      <xdr:nvSpPr>
        <xdr:cNvPr id="86" name="TextBox 85">
          <a:extLst>
            <a:ext uri="{FF2B5EF4-FFF2-40B4-BE49-F238E27FC236}">
              <a16:creationId xmlns:a16="http://schemas.microsoft.com/office/drawing/2014/main" id="{03D7ED97-B2DA-4C36-A61C-6556F0719443}"/>
            </a:ext>
          </a:extLst>
        </xdr:cNvPr>
        <xdr:cNvSpPr txBox="1"/>
      </xdr:nvSpPr>
      <xdr:spPr>
        <a:xfrm>
          <a:off x="6507480" y="3901440"/>
          <a:ext cx="54102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FFCDA58-5131-445E-A252-FD6836879BD5}" type="TxLink">
            <a:rPr lang="en-US" sz="1200" b="0" i="0" u="none" strike="noStrike">
              <a:solidFill>
                <a:srgbClr val="455177"/>
              </a:solidFill>
              <a:latin typeface="Aptos Narrow"/>
              <a:ea typeface="+mn-ea"/>
              <a:cs typeface="+mn-cs"/>
            </a:rPr>
            <a:pPr marL="0" indent="0" algn="l"/>
            <a:t>TVL</a:t>
          </a:fld>
          <a:endParaRPr lang="ru-RU" sz="2800" b="0" i="0" u="none" strike="noStrike">
            <a:solidFill>
              <a:srgbClr val="455177"/>
            </a:solidFill>
            <a:latin typeface="Aptos Narrow"/>
            <a:ea typeface="+mn-ea"/>
            <a:cs typeface="+mn-cs"/>
          </a:endParaRPr>
        </a:p>
      </xdr:txBody>
    </xdr:sp>
    <xdr:clientData/>
  </xdr:twoCellAnchor>
  <xdr:twoCellAnchor>
    <xdr:from>
      <xdr:col>9</xdr:col>
      <xdr:colOff>137160</xdr:colOff>
      <xdr:row>21</xdr:row>
      <xdr:rowOff>60960</xdr:rowOff>
    </xdr:from>
    <xdr:to>
      <xdr:col>10</xdr:col>
      <xdr:colOff>373380</xdr:colOff>
      <xdr:row>22</xdr:row>
      <xdr:rowOff>136246</xdr:rowOff>
    </xdr:to>
    <xdr:sp macro="" textlink="Processing!I117">
      <xdr:nvSpPr>
        <xdr:cNvPr id="87" name="TextBox 86">
          <a:extLst>
            <a:ext uri="{FF2B5EF4-FFF2-40B4-BE49-F238E27FC236}">
              <a16:creationId xmlns:a16="http://schemas.microsoft.com/office/drawing/2014/main" id="{288D8907-9872-48C7-9D11-E4D7F421569D}"/>
            </a:ext>
          </a:extLst>
        </xdr:cNvPr>
        <xdr:cNvSpPr txBox="1"/>
      </xdr:nvSpPr>
      <xdr:spPr>
        <a:xfrm>
          <a:off x="5623560" y="3901440"/>
          <a:ext cx="84582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60E5C88-81DA-4FB6-9943-8AEEA40D2176}" type="TxLink">
            <a:rPr lang="en-US" sz="1400" b="0" i="0" u="none" strike="noStrike">
              <a:solidFill>
                <a:srgbClr val="FF00FF"/>
              </a:solidFill>
              <a:latin typeface="Aptos Narrow"/>
              <a:ea typeface="+mn-ea"/>
              <a:cs typeface="+mn-cs"/>
            </a:rPr>
            <a:pPr marL="0" indent="0" algn="l"/>
            <a:t>- $1,182</a:t>
          </a:fld>
          <a:endParaRPr lang="ru-RU" sz="3600" b="0" i="0" u="none" strike="noStrike">
            <a:solidFill>
              <a:srgbClr val="FF00FF"/>
            </a:solidFill>
            <a:latin typeface="Aptos Narrow"/>
            <a:ea typeface="+mn-ea"/>
            <a:cs typeface="+mn-cs"/>
          </a:endParaRPr>
        </a:p>
      </xdr:txBody>
    </xdr:sp>
    <xdr:clientData/>
  </xdr:twoCellAnchor>
  <xdr:twoCellAnchor>
    <xdr:from>
      <xdr:col>11</xdr:col>
      <xdr:colOff>220980</xdr:colOff>
      <xdr:row>21</xdr:row>
      <xdr:rowOff>60960</xdr:rowOff>
    </xdr:from>
    <xdr:to>
      <xdr:col>12</xdr:col>
      <xdr:colOff>541020</xdr:colOff>
      <xdr:row>22</xdr:row>
      <xdr:rowOff>136246</xdr:rowOff>
    </xdr:to>
    <xdr:sp macro="" textlink="Processing!F109">
      <xdr:nvSpPr>
        <xdr:cNvPr id="88" name="TextBox 87">
          <a:extLst>
            <a:ext uri="{FF2B5EF4-FFF2-40B4-BE49-F238E27FC236}">
              <a16:creationId xmlns:a16="http://schemas.microsoft.com/office/drawing/2014/main" id="{E5ACF74E-460A-46C1-9FE4-FA6B5BA5C93E}"/>
            </a:ext>
          </a:extLst>
        </xdr:cNvPr>
        <xdr:cNvSpPr txBox="1"/>
      </xdr:nvSpPr>
      <xdr:spPr>
        <a:xfrm>
          <a:off x="6926580" y="3901440"/>
          <a:ext cx="9296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526431F-8796-4246-A1B4-10986D3FAFB3}" type="TxLink">
            <a:rPr lang="en-US" sz="1400" b="0" i="0" u="none" strike="noStrike">
              <a:solidFill>
                <a:srgbClr val="00B0F0"/>
              </a:solidFill>
              <a:latin typeface="Aptos Narrow"/>
              <a:ea typeface="+mn-ea"/>
              <a:cs typeface="+mn-cs"/>
            </a:rPr>
            <a:pPr marL="0" indent="0" algn="l"/>
            <a:t>$2,745</a:t>
          </a:fld>
          <a:endParaRPr lang="ru-RU" sz="3600" b="0" i="0" u="none" strike="noStrike">
            <a:solidFill>
              <a:srgbClr val="00B0F0"/>
            </a:solidFill>
            <a:latin typeface="Aptos Narrow"/>
            <a:ea typeface="+mn-ea"/>
            <a:cs typeface="+mn-cs"/>
          </a:endParaRPr>
        </a:p>
      </xdr:txBody>
    </xdr:sp>
    <xdr:clientData/>
  </xdr:twoCellAnchor>
  <xdr:twoCellAnchor>
    <xdr:from>
      <xdr:col>14</xdr:col>
      <xdr:colOff>381000</xdr:colOff>
      <xdr:row>21</xdr:row>
      <xdr:rowOff>60960</xdr:rowOff>
    </xdr:from>
    <xdr:to>
      <xdr:col>16</xdr:col>
      <xdr:colOff>91440</xdr:colOff>
      <xdr:row>22</xdr:row>
      <xdr:rowOff>136246</xdr:rowOff>
    </xdr:to>
    <xdr:sp macro="" textlink="Processing!I112">
      <xdr:nvSpPr>
        <xdr:cNvPr id="89" name="TextBox 88">
          <a:extLst>
            <a:ext uri="{FF2B5EF4-FFF2-40B4-BE49-F238E27FC236}">
              <a16:creationId xmlns:a16="http://schemas.microsoft.com/office/drawing/2014/main" id="{357A63B0-BAE4-4973-B930-E7F30BA623A2}"/>
            </a:ext>
          </a:extLst>
        </xdr:cNvPr>
        <xdr:cNvSpPr txBox="1"/>
      </xdr:nvSpPr>
      <xdr:spPr>
        <a:xfrm>
          <a:off x="8915400" y="3901440"/>
          <a:ext cx="9296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9AED417-876A-40B2-8D30-7CA760791DD0}" type="TxLink">
            <a:rPr lang="en-US" sz="1400" b="0" i="0" u="none" strike="noStrike">
              <a:solidFill>
                <a:srgbClr val="00B7D2"/>
              </a:solidFill>
              <a:latin typeface="Aptos Narrow"/>
              <a:ea typeface="+mn-ea"/>
              <a:cs typeface="+mn-cs"/>
            </a:rPr>
            <a:pPr marL="0" indent="0" algn="r"/>
            <a:t> </a:t>
          </a:fld>
          <a:endParaRPr lang="ru-RU" sz="4400" b="0" i="0" u="none" strike="noStrike">
            <a:solidFill>
              <a:srgbClr val="00B7D2"/>
            </a:solidFill>
            <a:latin typeface="Aptos Narrow"/>
            <a:ea typeface="+mn-ea"/>
            <a:cs typeface="+mn-cs"/>
          </a:endParaRPr>
        </a:p>
      </xdr:txBody>
    </xdr:sp>
    <xdr:clientData/>
  </xdr:twoCellAnchor>
  <xdr:twoCellAnchor>
    <xdr:from>
      <xdr:col>14</xdr:col>
      <xdr:colOff>381000</xdr:colOff>
      <xdr:row>21</xdr:row>
      <xdr:rowOff>60960</xdr:rowOff>
    </xdr:from>
    <xdr:to>
      <xdr:col>16</xdr:col>
      <xdr:colOff>91440</xdr:colOff>
      <xdr:row>22</xdr:row>
      <xdr:rowOff>136246</xdr:rowOff>
    </xdr:to>
    <xdr:sp macro="" textlink="Processing!I113">
      <xdr:nvSpPr>
        <xdr:cNvPr id="90" name="TextBox 89">
          <a:extLst>
            <a:ext uri="{FF2B5EF4-FFF2-40B4-BE49-F238E27FC236}">
              <a16:creationId xmlns:a16="http://schemas.microsoft.com/office/drawing/2014/main" id="{892104B5-2275-4A52-863C-53A3C56FA751}"/>
            </a:ext>
          </a:extLst>
        </xdr:cNvPr>
        <xdr:cNvSpPr txBox="1"/>
      </xdr:nvSpPr>
      <xdr:spPr>
        <a:xfrm>
          <a:off x="8915400" y="3901440"/>
          <a:ext cx="9296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DB127C6-4B1B-4456-9C0D-DBC3BB3772CB}" type="TxLink">
            <a:rPr lang="en-US" sz="1400" b="0" i="0" u="none" strike="noStrike">
              <a:solidFill>
                <a:srgbClr val="FF00FF"/>
              </a:solidFill>
              <a:latin typeface="Aptos Narrow"/>
              <a:ea typeface="+mn-ea"/>
              <a:cs typeface="+mn-cs"/>
            </a:rPr>
            <a:pPr marL="0" indent="0" algn="r"/>
            <a:t>- $555</a:t>
          </a:fld>
          <a:endParaRPr lang="ru-RU" sz="5400" b="0" i="0" u="none" strike="noStrike">
            <a:solidFill>
              <a:srgbClr val="FF00FF"/>
            </a:solidFill>
            <a:latin typeface="Aptos Narrow"/>
            <a:ea typeface="+mn-ea"/>
            <a:cs typeface="+mn-cs"/>
          </a:endParaRPr>
        </a:p>
      </xdr:txBody>
    </xdr:sp>
    <xdr:clientData/>
  </xdr:twoCellAnchor>
  <xdr:twoCellAnchor>
    <xdr:from>
      <xdr:col>13</xdr:col>
      <xdr:colOff>22860</xdr:colOff>
      <xdr:row>21</xdr:row>
      <xdr:rowOff>60960</xdr:rowOff>
    </xdr:from>
    <xdr:to>
      <xdr:col>14</xdr:col>
      <xdr:colOff>510540</xdr:colOff>
      <xdr:row>22</xdr:row>
      <xdr:rowOff>136246</xdr:rowOff>
    </xdr:to>
    <xdr:sp macro="" textlink="Processing!H112">
      <xdr:nvSpPr>
        <xdr:cNvPr id="91" name="TextBox 90">
          <a:extLst>
            <a:ext uri="{FF2B5EF4-FFF2-40B4-BE49-F238E27FC236}">
              <a16:creationId xmlns:a16="http://schemas.microsoft.com/office/drawing/2014/main" id="{30EC433A-C287-42D2-A50C-6603516AA851}"/>
            </a:ext>
          </a:extLst>
        </xdr:cNvPr>
        <xdr:cNvSpPr txBox="1"/>
      </xdr:nvSpPr>
      <xdr:spPr>
        <a:xfrm>
          <a:off x="7947660" y="3901440"/>
          <a:ext cx="109728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BC69AA2-F066-43FA-A304-78641270E6E5}" type="TxLink">
            <a:rPr lang="en-US" sz="1200" b="0" i="0" u="none" strike="noStrike">
              <a:solidFill>
                <a:srgbClr val="455177"/>
              </a:solidFill>
              <a:latin typeface="Aptos Narrow"/>
              <a:ea typeface="+mn-ea"/>
              <a:cs typeface="+mn-cs"/>
            </a:rPr>
            <a:pPr marL="0" indent="0" algn="r"/>
            <a:t>Profit Portfolio</a:t>
          </a:fld>
          <a:endParaRPr lang="ru-RU" sz="3200" b="0" i="0" u="none" strike="noStrike">
            <a:solidFill>
              <a:srgbClr val="455177"/>
            </a:solidFill>
            <a:latin typeface="Aptos Narrow"/>
            <a:ea typeface="+mn-ea"/>
            <a:cs typeface="+mn-cs"/>
          </a:endParaRPr>
        </a:p>
      </xdr:txBody>
    </xdr:sp>
    <xdr:clientData/>
  </xdr:twoCellAnchor>
  <xdr:twoCellAnchor>
    <xdr:from>
      <xdr:col>19</xdr:col>
      <xdr:colOff>394407</xdr:colOff>
      <xdr:row>10</xdr:row>
      <xdr:rowOff>38100</xdr:rowOff>
    </xdr:from>
    <xdr:to>
      <xdr:col>20</xdr:col>
      <xdr:colOff>491067</xdr:colOff>
      <xdr:row>11</xdr:row>
      <xdr:rowOff>129540</xdr:rowOff>
    </xdr:to>
    <xdr:grpSp>
      <xdr:nvGrpSpPr>
        <xdr:cNvPr id="2" name="Group 1">
          <a:extLst>
            <a:ext uri="{FF2B5EF4-FFF2-40B4-BE49-F238E27FC236}">
              <a16:creationId xmlns:a16="http://schemas.microsoft.com/office/drawing/2014/main" id="{900D6B17-8047-4617-8741-4D4514CA939A}"/>
            </a:ext>
          </a:extLst>
        </xdr:cNvPr>
        <xdr:cNvGrpSpPr/>
      </xdr:nvGrpSpPr>
      <xdr:grpSpPr>
        <a:xfrm>
          <a:off x="11655074" y="1943100"/>
          <a:ext cx="689326" cy="281940"/>
          <a:chOff x="12047220" y="1861890"/>
          <a:chExt cx="706260" cy="274320"/>
        </a:xfrm>
      </xdr:grpSpPr>
      <xdr:pic>
        <xdr:nvPicPr>
          <xdr:cNvPr id="95" name="Graphic 94" descr="Moon with solid fill">
            <a:hlinkClick xmlns:r="http://schemas.openxmlformats.org/officeDocument/2006/relationships" r:id="rId16"/>
            <a:extLst>
              <a:ext uri="{FF2B5EF4-FFF2-40B4-BE49-F238E27FC236}">
                <a16:creationId xmlns:a16="http://schemas.microsoft.com/office/drawing/2014/main" id="{6A2A893E-AB54-4F98-7BF4-FE2EFAB1D71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2047220" y="1861890"/>
            <a:ext cx="274320" cy="274320"/>
          </a:xfrm>
          <a:prstGeom prst="rect">
            <a:avLst/>
          </a:prstGeom>
        </xdr:spPr>
      </xdr:pic>
      <xdr:pic>
        <xdr:nvPicPr>
          <xdr:cNvPr id="96" name="Graphic 95" descr="Sun with solid fill">
            <a:extLst>
              <a:ext uri="{FF2B5EF4-FFF2-40B4-BE49-F238E27FC236}">
                <a16:creationId xmlns:a16="http://schemas.microsoft.com/office/drawing/2014/main" id="{EF5346EC-6C46-AE34-1BF7-A8808DDEECEB}"/>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2479160" y="1861890"/>
            <a:ext cx="274320" cy="274320"/>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30480</xdr:colOff>
      <xdr:row>1</xdr:row>
      <xdr:rowOff>152400</xdr:rowOff>
    </xdr:to>
    <xdr:sp macro="" textlink="">
      <xdr:nvSpPr>
        <xdr:cNvPr id="2" name="Rectangle 1">
          <a:extLst>
            <a:ext uri="{FF2B5EF4-FFF2-40B4-BE49-F238E27FC236}">
              <a16:creationId xmlns:a16="http://schemas.microsoft.com/office/drawing/2014/main" id="{C6F4AA9C-01B1-41A3-BC2C-33FC7C7B6541}"/>
            </a:ext>
          </a:extLst>
        </xdr:cNvPr>
        <xdr:cNvSpPr/>
      </xdr:nvSpPr>
      <xdr:spPr>
        <a:xfrm>
          <a:off x="0" y="0"/>
          <a:ext cx="640080" cy="335280"/>
        </a:xfrm>
        <a:prstGeom prst="rect">
          <a:avLst/>
        </a:prstGeom>
        <a:solidFill>
          <a:srgbClr val="1214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392238</xdr:colOff>
      <xdr:row>0</xdr:row>
      <xdr:rowOff>167640</xdr:rowOff>
    </xdr:from>
    <xdr:to>
      <xdr:col>23</xdr:col>
      <xdr:colOff>156018</xdr:colOff>
      <xdr:row>40</xdr:row>
      <xdr:rowOff>167640</xdr:rowOff>
    </xdr:to>
    <xdr:sp macro="" textlink="">
      <xdr:nvSpPr>
        <xdr:cNvPr id="3" name="Rectangle: Rounded Corners 2">
          <a:extLst>
            <a:ext uri="{FF2B5EF4-FFF2-40B4-BE49-F238E27FC236}">
              <a16:creationId xmlns:a16="http://schemas.microsoft.com/office/drawing/2014/main" id="{8D4D1C99-295B-45F5-BC8A-634CEA26D2C8}"/>
            </a:ext>
          </a:extLst>
        </xdr:cNvPr>
        <xdr:cNvSpPr/>
      </xdr:nvSpPr>
      <xdr:spPr>
        <a:xfrm>
          <a:off x="392238" y="167640"/>
          <a:ext cx="13784580" cy="7315200"/>
        </a:xfrm>
        <a:prstGeom prst="roundRect">
          <a:avLst>
            <a:gd name="adj" fmla="val 6581"/>
          </a:avLst>
        </a:prstGeom>
        <a:gradFill flip="none" rotWithShape="1">
          <a:gsLst>
            <a:gs pos="0">
              <a:srgbClr val="1F2357"/>
            </a:gs>
            <a:gs pos="75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ru-RU"/>
            <a:t> </a:t>
          </a:r>
        </a:p>
      </xdr:txBody>
    </xdr:sp>
    <xdr:clientData/>
  </xdr:twoCellAnchor>
  <xdr:twoCellAnchor>
    <xdr:from>
      <xdr:col>1</xdr:col>
      <xdr:colOff>130384</xdr:colOff>
      <xdr:row>2</xdr:row>
      <xdr:rowOff>100665</xdr:rowOff>
    </xdr:from>
    <xdr:to>
      <xdr:col>22</xdr:col>
      <xdr:colOff>473284</xdr:colOff>
      <xdr:row>39</xdr:row>
      <xdr:rowOff>9225</xdr:rowOff>
    </xdr:to>
    <xdr:sp macro="" textlink="">
      <xdr:nvSpPr>
        <xdr:cNvPr id="4" name="Rectangle: Rounded Corners 3">
          <a:extLst>
            <a:ext uri="{FF2B5EF4-FFF2-40B4-BE49-F238E27FC236}">
              <a16:creationId xmlns:a16="http://schemas.microsoft.com/office/drawing/2014/main" id="{9CFA50AE-0955-4BF6-97FE-E8B5263E15F7}"/>
            </a:ext>
          </a:extLst>
        </xdr:cNvPr>
        <xdr:cNvSpPr/>
      </xdr:nvSpPr>
      <xdr:spPr>
        <a:xfrm>
          <a:off x="739984" y="466425"/>
          <a:ext cx="13144500" cy="6675120"/>
        </a:xfrm>
        <a:prstGeom prst="roundRect">
          <a:avLst>
            <a:gd name="adj" fmla="val 5042"/>
          </a:avLst>
        </a:prstGeom>
        <a:gradFill flip="none" rotWithShape="1">
          <a:gsLst>
            <a:gs pos="0">
              <a:srgbClr val="20245A"/>
            </a:gs>
            <a:gs pos="75000">
              <a:srgbClr val="10123B"/>
            </a:gs>
          </a:gsLst>
          <a:lin ang="8100000" scaled="1"/>
          <a:tileRect/>
        </a:gradFill>
        <a:ln w="9525">
          <a:gradFill flip="none" rotWithShape="1">
            <a:gsLst>
              <a:gs pos="0">
                <a:srgbClr val="B9C1FF"/>
              </a:gs>
              <a:gs pos="33000">
                <a:srgbClr val="3D4098"/>
              </a:gs>
              <a:gs pos="100000">
                <a:srgbClr val="333787"/>
              </a:gs>
            </a:gsLst>
            <a:lin ang="9000000" scaled="0"/>
            <a:tileRect/>
          </a:gradFill>
        </a:ln>
        <a:effectLst>
          <a:outerShdw blurRad="2540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4</xdr:row>
      <xdr:rowOff>23019</xdr:rowOff>
    </xdr:from>
    <xdr:to>
      <xdr:col>22</xdr:col>
      <xdr:colOff>183490</xdr:colOff>
      <xdr:row>6</xdr:row>
      <xdr:rowOff>91402</xdr:rowOff>
    </xdr:to>
    <xdr:sp macro="" textlink="">
      <xdr:nvSpPr>
        <xdr:cNvPr id="5" name="Rectangle: Rounded Corners 4">
          <a:extLst>
            <a:ext uri="{FF2B5EF4-FFF2-40B4-BE49-F238E27FC236}">
              <a16:creationId xmlns:a16="http://schemas.microsoft.com/office/drawing/2014/main" id="{A4407FE6-188C-47A9-A56B-BC21D6D45924}"/>
            </a:ext>
          </a:extLst>
        </xdr:cNvPr>
        <xdr:cNvSpPr/>
      </xdr:nvSpPr>
      <xdr:spPr>
        <a:xfrm>
          <a:off x="2537460" y="754539"/>
          <a:ext cx="11057230" cy="434143"/>
        </a:xfrm>
        <a:prstGeom prst="roundRect">
          <a:avLst>
            <a:gd name="adj" fmla="val 42714"/>
          </a:avLst>
        </a:prstGeom>
        <a:gradFill>
          <a:gsLst>
            <a:gs pos="97000">
              <a:srgbClr val="2C3076"/>
            </a:gs>
            <a:gs pos="5000">
              <a:srgbClr val="2C3076"/>
            </a:gs>
            <a:gs pos="0">
              <a:srgbClr val="323687"/>
            </a:gs>
            <a:gs pos="100000">
              <a:srgbClr val="22255C"/>
            </a:gs>
          </a:gsLst>
          <a:lin ang="108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91403</xdr:colOff>
      <xdr:row>7</xdr:row>
      <xdr:rowOff>140946</xdr:rowOff>
    </xdr:from>
    <xdr:to>
      <xdr:col>17</xdr:col>
      <xdr:colOff>441923</xdr:colOff>
      <xdr:row>37</xdr:row>
      <xdr:rowOff>91439</xdr:rowOff>
    </xdr:to>
    <xdr:sp macro="" textlink="">
      <xdr:nvSpPr>
        <xdr:cNvPr id="6" name="Rectangle: Rounded Corners 5">
          <a:extLst>
            <a:ext uri="{FF2B5EF4-FFF2-40B4-BE49-F238E27FC236}">
              <a16:creationId xmlns:a16="http://schemas.microsoft.com/office/drawing/2014/main" id="{A7EA4482-7438-4FA3-BC60-D86ABFAAF69E}"/>
            </a:ext>
          </a:extLst>
        </xdr:cNvPr>
        <xdr:cNvSpPr/>
      </xdr:nvSpPr>
      <xdr:spPr>
        <a:xfrm>
          <a:off x="2529803" y="1421106"/>
          <a:ext cx="8275320" cy="5436893"/>
        </a:xfrm>
        <a:prstGeom prst="roundRect">
          <a:avLst>
            <a:gd name="adj" fmla="val 3982"/>
          </a:avLst>
        </a:prstGeom>
        <a:gradFill>
          <a:gsLst>
            <a:gs pos="41000">
              <a:srgbClr val="252865"/>
            </a:gs>
            <a:gs pos="100000">
              <a:srgbClr val="10123A"/>
            </a:gs>
          </a:gsLst>
          <a:lin ang="90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18</xdr:col>
      <xdr:colOff>61570</xdr:colOff>
      <xdr:row>7</xdr:row>
      <xdr:rowOff>140948</xdr:rowOff>
    </xdr:from>
    <xdr:to>
      <xdr:col>22</xdr:col>
      <xdr:colOff>183490</xdr:colOff>
      <xdr:row>20</xdr:row>
      <xdr:rowOff>53732</xdr:rowOff>
    </xdr:to>
    <xdr:sp macro="" textlink="">
      <xdr:nvSpPr>
        <xdr:cNvPr id="7" name="Rectangle: Rounded Corners 6">
          <a:extLst>
            <a:ext uri="{FF2B5EF4-FFF2-40B4-BE49-F238E27FC236}">
              <a16:creationId xmlns:a16="http://schemas.microsoft.com/office/drawing/2014/main" id="{196776C2-EC96-483D-B9B3-20904740EFD6}"/>
            </a:ext>
          </a:extLst>
        </xdr:cNvPr>
        <xdr:cNvSpPr/>
      </xdr:nvSpPr>
      <xdr:spPr>
        <a:xfrm>
          <a:off x="11034370" y="1421108"/>
          <a:ext cx="2560320" cy="2290224"/>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428669</xdr:colOff>
      <xdr:row>7</xdr:row>
      <xdr:rowOff>140948</xdr:rowOff>
    </xdr:from>
    <xdr:to>
      <xdr:col>3</xdr:col>
      <xdr:colOff>491130</xdr:colOff>
      <xdr:row>37</xdr:row>
      <xdr:rowOff>95228</xdr:rowOff>
    </xdr:to>
    <xdr:sp macro="" textlink="">
      <xdr:nvSpPr>
        <xdr:cNvPr id="8" name="Rectangle: Rounded Corners 7">
          <a:extLst>
            <a:ext uri="{FF2B5EF4-FFF2-40B4-BE49-F238E27FC236}">
              <a16:creationId xmlns:a16="http://schemas.microsoft.com/office/drawing/2014/main" id="{6E272FB7-05EE-4897-870C-99ACB365876D}"/>
            </a:ext>
          </a:extLst>
        </xdr:cNvPr>
        <xdr:cNvSpPr/>
      </xdr:nvSpPr>
      <xdr:spPr>
        <a:xfrm>
          <a:off x="1038269" y="1421108"/>
          <a:ext cx="1281661" cy="5440680"/>
        </a:xfrm>
        <a:prstGeom prst="roundRect">
          <a:avLst>
            <a:gd name="adj" fmla="val 18817"/>
          </a:avLst>
        </a:prstGeom>
        <a:gradFill>
          <a:gsLst>
            <a:gs pos="0">
              <a:srgbClr val="2E317C"/>
            </a:gs>
            <a:gs pos="23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507067</xdr:colOff>
      <xdr:row>9</xdr:row>
      <xdr:rowOff>83820</xdr:rowOff>
    </xdr:from>
    <xdr:to>
      <xdr:col>3</xdr:col>
      <xdr:colOff>412731</xdr:colOff>
      <xdr:row>12</xdr:row>
      <xdr:rowOff>174803</xdr:rowOff>
    </xdr:to>
    <xdr:grpSp>
      <xdr:nvGrpSpPr>
        <xdr:cNvPr id="128" name="Group 127">
          <a:hlinkClick xmlns:r="http://schemas.openxmlformats.org/officeDocument/2006/relationships" r:id="rId1"/>
          <a:extLst>
            <a:ext uri="{FF2B5EF4-FFF2-40B4-BE49-F238E27FC236}">
              <a16:creationId xmlns:a16="http://schemas.microsoft.com/office/drawing/2014/main" id="{FF0D2049-5732-DC98-B81B-C6B5EF20ABB3}"/>
            </a:ext>
          </a:extLst>
        </xdr:cNvPr>
        <xdr:cNvGrpSpPr/>
      </xdr:nvGrpSpPr>
      <xdr:grpSpPr>
        <a:xfrm>
          <a:off x="1120900" y="1798320"/>
          <a:ext cx="1133331" cy="662483"/>
          <a:chOff x="1116667" y="1729740"/>
          <a:chExt cx="1124864" cy="639623"/>
        </a:xfrm>
      </xdr:grpSpPr>
      <xdr:pic>
        <xdr:nvPicPr>
          <xdr:cNvPr id="9" name="Graphic 8" descr="Home with solid fill">
            <a:extLst>
              <a:ext uri="{FF2B5EF4-FFF2-40B4-BE49-F238E27FC236}">
                <a16:creationId xmlns:a16="http://schemas.microsoft.com/office/drawing/2014/main" id="{B822C777-D4EE-4F37-B31A-20F449457FD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63040" y="1729740"/>
            <a:ext cx="426720" cy="426720"/>
          </a:xfrm>
          <a:prstGeom prst="rect">
            <a:avLst/>
          </a:prstGeom>
        </xdr:spPr>
      </xdr:pic>
      <xdr:sp macro="" textlink="Processing!M7">
        <xdr:nvSpPr>
          <xdr:cNvPr id="10" name="TextBox 9">
            <a:extLst>
              <a:ext uri="{FF2B5EF4-FFF2-40B4-BE49-F238E27FC236}">
                <a16:creationId xmlns:a16="http://schemas.microsoft.com/office/drawing/2014/main" id="{9F1A8B66-193A-4FBE-A9E7-30B0964EF6AD}"/>
              </a:ext>
            </a:extLst>
          </xdr:cNvPr>
          <xdr:cNvSpPr txBox="1"/>
        </xdr:nvSpPr>
        <xdr:spPr>
          <a:xfrm>
            <a:off x="1116667" y="2111197"/>
            <a:ext cx="112486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D42D12-6D1C-4BD6-BF7A-FB3615575702}" type="TxLink">
              <a:rPr lang="en-US" sz="1400" b="0" i="0" u="none" strike="noStrike">
                <a:solidFill>
                  <a:srgbClr val="6372A4"/>
                </a:solidFill>
                <a:latin typeface="Aptos Narrow"/>
                <a:ea typeface="+mn-ea"/>
                <a:cs typeface="+mn-cs"/>
              </a:rPr>
              <a:pPr marL="0" indent="0" algn="ctr"/>
              <a:t>Dashboard</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17</xdr:row>
      <xdr:rowOff>177501</xdr:rowOff>
    </xdr:from>
    <xdr:to>
      <xdr:col>3</xdr:col>
      <xdr:colOff>361601</xdr:colOff>
      <xdr:row>20</xdr:row>
      <xdr:rowOff>121463</xdr:rowOff>
    </xdr:to>
    <xdr:grpSp>
      <xdr:nvGrpSpPr>
        <xdr:cNvPr id="130" name="Group 129">
          <a:hlinkClick xmlns:r="http://schemas.openxmlformats.org/officeDocument/2006/relationships" r:id="rId4"/>
          <a:extLst>
            <a:ext uri="{FF2B5EF4-FFF2-40B4-BE49-F238E27FC236}">
              <a16:creationId xmlns:a16="http://schemas.microsoft.com/office/drawing/2014/main" id="{0543E59B-F2BE-61F1-8E3D-68E80F7048E5}"/>
            </a:ext>
          </a:extLst>
        </xdr:cNvPr>
        <xdr:cNvGrpSpPr/>
      </xdr:nvGrpSpPr>
      <xdr:grpSpPr>
        <a:xfrm>
          <a:off x="1172030" y="3416001"/>
          <a:ext cx="1031071" cy="515462"/>
          <a:chOff x="1167797" y="3286461"/>
          <a:chExt cx="1022604" cy="492602"/>
        </a:xfrm>
      </xdr:grpSpPr>
      <xdr:sp macro="" textlink="">
        <xdr:nvSpPr>
          <xdr:cNvPr id="11" name="Freeform: Shape 10">
            <a:extLst>
              <a:ext uri="{FF2B5EF4-FFF2-40B4-BE49-F238E27FC236}">
                <a16:creationId xmlns:a16="http://schemas.microsoft.com/office/drawing/2014/main" id="{67F15222-948E-4987-AD9D-E86D48C50F4B}"/>
              </a:ext>
            </a:extLst>
          </xdr:cNvPr>
          <xdr:cNvSpPr/>
        </xdr:nvSpPr>
        <xdr:spPr>
          <a:xfrm>
            <a:off x="1524000" y="3286461"/>
            <a:ext cx="274320" cy="274320"/>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9">
        <xdr:nvSpPr>
          <xdr:cNvPr id="12" name="TextBox 11">
            <a:extLst>
              <a:ext uri="{FF2B5EF4-FFF2-40B4-BE49-F238E27FC236}">
                <a16:creationId xmlns:a16="http://schemas.microsoft.com/office/drawing/2014/main" id="{BBF481FF-10EB-4957-A73B-73A9763B2219}"/>
              </a:ext>
            </a:extLst>
          </xdr:cNvPr>
          <xdr:cNvSpPr txBox="1"/>
        </xdr:nvSpPr>
        <xdr:spPr>
          <a:xfrm>
            <a:off x="1167797" y="352089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72A9F3-49CD-432A-96EE-979AD2E16817}" type="TxLink">
              <a:rPr lang="en-US" sz="1400" b="0" i="0" u="none" strike="noStrike">
                <a:solidFill>
                  <a:srgbClr val="6372A4"/>
                </a:solidFill>
                <a:latin typeface="Aptos Narrow"/>
                <a:ea typeface="+mn-ea"/>
                <a:cs typeface="+mn-cs"/>
              </a:rPr>
              <a:pPr marL="0" indent="0" algn="ctr"/>
              <a:t>Income</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13</xdr:row>
      <xdr:rowOff>160020</xdr:rowOff>
    </xdr:from>
    <xdr:to>
      <xdr:col>3</xdr:col>
      <xdr:colOff>361601</xdr:colOff>
      <xdr:row>16</xdr:row>
      <xdr:rowOff>159563</xdr:rowOff>
    </xdr:to>
    <xdr:grpSp>
      <xdr:nvGrpSpPr>
        <xdr:cNvPr id="129" name="Group 128">
          <a:hlinkClick xmlns:r="http://schemas.openxmlformats.org/officeDocument/2006/relationships" r:id="rId5"/>
          <a:extLst>
            <a:ext uri="{FF2B5EF4-FFF2-40B4-BE49-F238E27FC236}">
              <a16:creationId xmlns:a16="http://schemas.microsoft.com/office/drawing/2014/main" id="{88BD7397-1798-D952-0CC7-057880A5CDA1}"/>
            </a:ext>
          </a:extLst>
        </xdr:cNvPr>
        <xdr:cNvGrpSpPr/>
      </xdr:nvGrpSpPr>
      <xdr:grpSpPr>
        <a:xfrm>
          <a:off x="1172030" y="2636520"/>
          <a:ext cx="1031071" cy="571043"/>
          <a:chOff x="1167797" y="2537460"/>
          <a:chExt cx="1022604" cy="548183"/>
        </a:xfrm>
      </xdr:grpSpPr>
      <xdr:sp macro="" textlink="">
        <xdr:nvSpPr>
          <xdr:cNvPr id="13" name="Freeform: Shape 12">
            <a:extLst>
              <a:ext uri="{FF2B5EF4-FFF2-40B4-BE49-F238E27FC236}">
                <a16:creationId xmlns:a16="http://schemas.microsoft.com/office/drawing/2014/main" id="{AC2F6928-A855-4A2C-AF74-AE0EBEA30889}"/>
              </a:ext>
            </a:extLst>
          </xdr:cNvPr>
          <xdr:cNvSpPr/>
        </xdr:nvSpPr>
        <xdr:spPr>
          <a:xfrm>
            <a:off x="1524000" y="2537460"/>
            <a:ext cx="274320" cy="32004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endParaRPr lang="ru-RU" sz="1800" kern="1200">
              <a:solidFill>
                <a:schemeClr val="tx1"/>
              </a:solidFill>
              <a:latin typeface="+mn-lt"/>
              <a:ea typeface="+mn-ea"/>
              <a:cs typeface="+mn-cs"/>
            </a:endParaRPr>
          </a:p>
        </xdr:txBody>
      </xdr:sp>
      <xdr:sp macro="" textlink="Processing!M8">
        <xdr:nvSpPr>
          <xdr:cNvPr id="14" name="TextBox 13">
            <a:extLst>
              <a:ext uri="{FF2B5EF4-FFF2-40B4-BE49-F238E27FC236}">
                <a16:creationId xmlns:a16="http://schemas.microsoft.com/office/drawing/2014/main" id="{AA78E17B-99D7-488B-9350-69054AFA3B46}"/>
              </a:ext>
            </a:extLst>
          </xdr:cNvPr>
          <xdr:cNvSpPr txBox="1"/>
        </xdr:nvSpPr>
        <xdr:spPr>
          <a:xfrm>
            <a:off x="1167797" y="28274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7601D8-A4D6-4CAB-9AF7-1E2B532ACEA4}" type="TxLink">
              <a:rPr lang="en-US" sz="1400" b="0" i="0" u="none" strike="noStrike">
                <a:solidFill>
                  <a:srgbClr val="6372A4"/>
                </a:solidFill>
                <a:latin typeface="Aptos Narrow"/>
                <a:ea typeface="+mn-ea"/>
                <a:cs typeface="+mn-cs"/>
              </a:rPr>
              <a:pPr marL="0" indent="0" algn="ctr"/>
              <a:t>Budgeting</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21</xdr:row>
      <xdr:rowOff>141642</xdr:rowOff>
    </xdr:from>
    <xdr:to>
      <xdr:col>3</xdr:col>
      <xdr:colOff>361601</xdr:colOff>
      <xdr:row>24</xdr:row>
      <xdr:rowOff>98603</xdr:rowOff>
    </xdr:to>
    <xdr:grpSp>
      <xdr:nvGrpSpPr>
        <xdr:cNvPr id="131" name="Group 130">
          <a:hlinkClick xmlns:r="http://schemas.openxmlformats.org/officeDocument/2006/relationships" r:id="rId6"/>
          <a:extLst>
            <a:ext uri="{FF2B5EF4-FFF2-40B4-BE49-F238E27FC236}">
              <a16:creationId xmlns:a16="http://schemas.microsoft.com/office/drawing/2014/main" id="{DAE4A258-DBBD-0575-E8AA-95CA003D4B79}"/>
            </a:ext>
          </a:extLst>
        </xdr:cNvPr>
        <xdr:cNvGrpSpPr/>
      </xdr:nvGrpSpPr>
      <xdr:grpSpPr>
        <a:xfrm>
          <a:off x="1172030" y="4142142"/>
          <a:ext cx="1031071" cy="528461"/>
          <a:chOff x="1167797" y="3982122"/>
          <a:chExt cx="1022604" cy="505601"/>
        </a:xfrm>
      </xdr:grpSpPr>
      <xdr:sp macro="" textlink="">
        <xdr:nvSpPr>
          <xdr:cNvPr id="15" name="Freeform: Shape 14">
            <a:extLst>
              <a:ext uri="{FF2B5EF4-FFF2-40B4-BE49-F238E27FC236}">
                <a16:creationId xmlns:a16="http://schemas.microsoft.com/office/drawing/2014/main" id="{CCD5015A-42F1-4AF1-9AFB-F00E0395C208}"/>
              </a:ext>
            </a:extLst>
          </xdr:cNvPr>
          <xdr:cNvSpPr/>
        </xdr:nvSpPr>
        <xdr:spPr>
          <a:xfrm>
            <a:off x="1524000" y="3982122"/>
            <a:ext cx="274320" cy="274320"/>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10">
        <xdr:nvSpPr>
          <xdr:cNvPr id="16" name="TextBox 15">
            <a:extLst>
              <a:ext uri="{FF2B5EF4-FFF2-40B4-BE49-F238E27FC236}">
                <a16:creationId xmlns:a16="http://schemas.microsoft.com/office/drawing/2014/main" id="{0C14EFCB-5514-4D78-978B-832D9ED38825}"/>
              </a:ext>
            </a:extLst>
          </xdr:cNvPr>
          <xdr:cNvSpPr txBox="1"/>
        </xdr:nvSpPr>
        <xdr:spPr>
          <a:xfrm>
            <a:off x="1167797" y="422955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C005A9-DD56-48B7-9D7B-39DD0EC70406}" type="TxLink">
              <a:rPr lang="en-US" sz="1400" b="0" i="0" u="none" strike="noStrike">
                <a:solidFill>
                  <a:srgbClr val="6372A4"/>
                </a:solidFill>
                <a:latin typeface="Aptos Narrow"/>
                <a:ea typeface="+mn-ea"/>
                <a:cs typeface="+mn-cs"/>
              </a:rPr>
              <a:pPr marL="0" indent="0" algn="ctr"/>
              <a:t>Expenses</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30</xdr:row>
      <xdr:rowOff>160477</xdr:rowOff>
    </xdr:from>
    <xdr:to>
      <xdr:col>3</xdr:col>
      <xdr:colOff>361601</xdr:colOff>
      <xdr:row>32</xdr:row>
      <xdr:rowOff>52883</xdr:rowOff>
    </xdr:to>
    <xdr:sp macro="" textlink="Processing!M12">
      <xdr:nvSpPr>
        <xdr:cNvPr id="18" name="TextBox 17">
          <a:extLst>
            <a:ext uri="{FF2B5EF4-FFF2-40B4-BE49-F238E27FC236}">
              <a16:creationId xmlns:a16="http://schemas.microsoft.com/office/drawing/2014/main" id="{A76D76B6-6030-403B-A971-29797C633037}"/>
            </a:ext>
          </a:extLst>
        </xdr:cNvPr>
        <xdr:cNvSpPr txBox="1"/>
      </xdr:nvSpPr>
      <xdr:spPr>
        <a:xfrm>
          <a:off x="1167797" y="56468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45609D-9632-4578-945A-4707F565A20E}" type="TxLink">
            <a:rPr lang="en-US" sz="1400" b="0" i="0" u="none" strike="noStrike">
              <a:solidFill>
                <a:schemeClr val="bg1"/>
              </a:solidFill>
              <a:latin typeface="Aptos Narrow"/>
              <a:ea typeface="+mn-ea"/>
              <a:cs typeface="+mn-cs"/>
            </a:rPr>
            <a:pPr marL="0" indent="0" algn="ctr"/>
            <a:t>Debts</a:t>
          </a:fld>
          <a:endParaRPr lang="ru-RU" sz="1400" b="0" i="0" u="none" strike="noStrike">
            <a:solidFill>
              <a:schemeClr val="bg1"/>
            </a:solidFill>
            <a:latin typeface="Aptos Narrow"/>
            <a:ea typeface="+mn-ea"/>
            <a:cs typeface="+mn-cs"/>
          </a:endParaRPr>
        </a:p>
      </xdr:txBody>
    </xdr:sp>
    <xdr:clientData/>
  </xdr:twoCellAnchor>
  <xdr:twoCellAnchor>
    <xdr:from>
      <xdr:col>1</xdr:col>
      <xdr:colOff>558197</xdr:colOff>
      <xdr:row>25</xdr:row>
      <xdr:rowOff>98163</xdr:rowOff>
    </xdr:from>
    <xdr:to>
      <xdr:col>3</xdr:col>
      <xdr:colOff>361601</xdr:colOff>
      <xdr:row>28</xdr:row>
      <xdr:rowOff>75743</xdr:rowOff>
    </xdr:to>
    <xdr:grpSp>
      <xdr:nvGrpSpPr>
        <xdr:cNvPr id="132" name="Group 131">
          <a:hlinkClick xmlns:r="http://schemas.openxmlformats.org/officeDocument/2006/relationships" r:id="rId7"/>
          <a:extLst>
            <a:ext uri="{FF2B5EF4-FFF2-40B4-BE49-F238E27FC236}">
              <a16:creationId xmlns:a16="http://schemas.microsoft.com/office/drawing/2014/main" id="{BCAE9CC0-700D-4EBE-559D-B2B88E9FD4BB}"/>
            </a:ext>
          </a:extLst>
        </xdr:cNvPr>
        <xdr:cNvGrpSpPr/>
      </xdr:nvGrpSpPr>
      <xdr:grpSpPr>
        <a:xfrm>
          <a:off x="1172030" y="4860663"/>
          <a:ext cx="1031071" cy="549080"/>
          <a:chOff x="1167797" y="4670163"/>
          <a:chExt cx="1022604" cy="526220"/>
        </a:xfrm>
      </xdr:grpSpPr>
      <xdr:sp macro="" textlink="Processing!M11">
        <xdr:nvSpPr>
          <xdr:cNvPr id="17" name="TextBox 16">
            <a:extLst>
              <a:ext uri="{FF2B5EF4-FFF2-40B4-BE49-F238E27FC236}">
                <a16:creationId xmlns:a16="http://schemas.microsoft.com/office/drawing/2014/main" id="{787CE73E-500C-470F-8E05-2F931457ADAD}"/>
              </a:ext>
            </a:extLst>
          </xdr:cNvPr>
          <xdr:cNvSpPr txBox="1"/>
        </xdr:nvSpPr>
        <xdr:spPr>
          <a:xfrm>
            <a:off x="1167797" y="49382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4B6E8B-4936-4324-8867-F60A3105E338}" type="TxLink">
              <a:rPr lang="en-US" sz="1400" b="0" i="0" u="none" strike="noStrike">
                <a:solidFill>
                  <a:srgbClr val="6372A4"/>
                </a:solidFill>
                <a:latin typeface="Aptos Narrow"/>
                <a:ea typeface="+mn-ea"/>
                <a:cs typeface="+mn-cs"/>
              </a:rPr>
              <a:pPr marL="0" indent="0" algn="ctr"/>
              <a:t>Investments</a:t>
            </a:fld>
            <a:endParaRPr lang="ru-RU" sz="1400" b="0" i="0" u="none" strike="noStrike">
              <a:solidFill>
                <a:srgbClr val="6372A4"/>
              </a:solidFill>
              <a:latin typeface="Aptos Narrow"/>
              <a:ea typeface="+mn-ea"/>
              <a:cs typeface="+mn-cs"/>
            </a:endParaRPr>
          </a:p>
        </xdr:txBody>
      </xdr:sp>
      <xdr:sp macro="" textlink="">
        <xdr:nvSpPr>
          <xdr:cNvPr id="20" name="Freeform: Shape 19">
            <a:extLst>
              <a:ext uri="{FF2B5EF4-FFF2-40B4-BE49-F238E27FC236}">
                <a16:creationId xmlns:a16="http://schemas.microsoft.com/office/drawing/2014/main" id="{CE8F0D31-24EB-4D29-9973-958EBF21B380}"/>
              </a:ext>
            </a:extLst>
          </xdr:cNvPr>
          <xdr:cNvSpPr/>
        </xdr:nvSpPr>
        <xdr:spPr>
          <a:xfrm>
            <a:off x="1524000" y="4670163"/>
            <a:ext cx="274320" cy="27432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endParaRPr lang="ru-RU" sz="1800" kern="1200">
              <a:solidFill>
                <a:schemeClr val="tx1"/>
              </a:solidFill>
              <a:latin typeface="+mn-lt"/>
              <a:ea typeface="+mn-ea"/>
              <a:cs typeface="+mn-cs"/>
            </a:endParaRPr>
          </a:p>
        </xdr:txBody>
      </xdr:sp>
    </xdr:grpSp>
    <xdr:clientData/>
  </xdr:twoCellAnchor>
  <xdr:twoCellAnchor>
    <xdr:from>
      <xdr:col>2</xdr:col>
      <xdr:colOff>313944</xdr:colOff>
      <xdr:row>29</xdr:row>
      <xdr:rowOff>31824</xdr:rowOff>
    </xdr:from>
    <xdr:to>
      <xdr:col>2</xdr:col>
      <xdr:colOff>569976</xdr:colOff>
      <xdr:row>30</xdr:row>
      <xdr:rowOff>168984</xdr:rowOff>
    </xdr:to>
    <xdr:sp macro="" textlink="">
      <xdr:nvSpPr>
        <xdr:cNvPr id="21" name="Freeform: Shape 20">
          <a:extLst>
            <a:ext uri="{FF2B5EF4-FFF2-40B4-BE49-F238E27FC236}">
              <a16:creationId xmlns:a16="http://schemas.microsoft.com/office/drawing/2014/main" id="{ACD8409A-61B5-4D24-9C04-3B0C3BF03F1D}"/>
            </a:ext>
          </a:extLst>
        </xdr:cNvPr>
        <xdr:cNvSpPr/>
      </xdr:nvSpPr>
      <xdr:spPr>
        <a:xfrm>
          <a:off x="1533144" y="5335344"/>
          <a:ext cx="256032" cy="320040"/>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rgbClr val="CEC5FF"/>
        </a:solidFill>
        <a:ln w="4366" cap="flat">
          <a:noFill/>
          <a:prstDash val="solid"/>
          <a:miter/>
        </a:ln>
        <a:effectLst>
          <a:glow rad="101600">
            <a:srgbClr val="0575F1">
              <a:alpha val="40000"/>
            </a:srgbClr>
          </a:glow>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800" kern="1200">
            <a:solidFill>
              <a:schemeClr val="tx1"/>
            </a:solidFill>
            <a:latin typeface="+mn-lt"/>
            <a:ea typeface="+mn-ea"/>
            <a:cs typeface="+mn-cs"/>
          </a:endParaRPr>
        </a:p>
      </xdr:txBody>
    </xdr:sp>
    <xdr:clientData/>
  </xdr:twoCellAnchor>
  <xdr:twoCellAnchor>
    <xdr:from>
      <xdr:col>1</xdr:col>
      <xdr:colOff>558197</xdr:colOff>
      <xdr:row>33</xdr:row>
      <xdr:rowOff>41685</xdr:rowOff>
    </xdr:from>
    <xdr:to>
      <xdr:col>3</xdr:col>
      <xdr:colOff>361601</xdr:colOff>
      <xdr:row>36</xdr:row>
      <xdr:rowOff>30023</xdr:rowOff>
    </xdr:to>
    <xdr:grpSp>
      <xdr:nvGrpSpPr>
        <xdr:cNvPr id="133" name="Group 132">
          <a:hlinkClick xmlns:r="http://schemas.openxmlformats.org/officeDocument/2006/relationships" r:id="rId8"/>
          <a:extLst>
            <a:ext uri="{FF2B5EF4-FFF2-40B4-BE49-F238E27FC236}">
              <a16:creationId xmlns:a16="http://schemas.microsoft.com/office/drawing/2014/main" id="{4057B9D2-3C8F-9369-DE60-22C507CE2250}"/>
            </a:ext>
          </a:extLst>
        </xdr:cNvPr>
        <xdr:cNvGrpSpPr/>
      </xdr:nvGrpSpPr>
      <xdr:grpSpPr>
        <a:xfrm>
          <a:off x="1172030" y="6328185"/>
          <a:ext cx="1031071" cy="559838"/>
          <a:chOff x="1167797" y="6076725"/>
          <a:chExt cx="1022604" cy="536978"/>
        </a:xfrm>
      </xdr:grpSpPr>
      <xdr:sp macro="" textlink="Processing!M13">
        <xdr:nvSpPr>
          <xdr:cNvPr id="19" name="TextBox 18">
            <a:extLst>
              <a:ext uri="{FF2B5EF4-FFF2-40B4-BE49-F238E27FC236}">
                <a16:creationId xmlns:a16="http://schemas.microsoft.com/office/drawing/2014/main" id="{C3E89512-D998-4F8D-AD26-240CE8820248}"/>
              </a:ext>
            </a:extLst>
          </xdr:cNvPr>
          <xdr:cNvSpPr txBox="1"/>
        </xdr:nvSpPr>
        <xdr:spPr>
          <a:xfrm>
            <a:off x="1167797" y="635553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7EF1B9-3046-4C81-BCC7-0033ADB99090}" type="TxLink">
              <a:rPr lang="en-US" sz="1400" b="0" i="0" u="none" strike="noStrike">
                <a:solidFill>
                  <a:srgbClr val="6372A4"/>
                </a:solidFill>
                <a:latin typeface="Aptos Narrow"/>
                <a:ea typeface="+mn-ea"/>
                <a:cs typeface="+mn-cs"/>
              </a:rPr>
              <a:pPr marL="0" indent="0" algn="ctr"/>
              <a:t>Fin Goals</a:t>
            </a:fld>
            <a:endParaRPr lang="ru-RU" sz="1400" b="0" i="0" u="none" strike="noStrike">
              <a:solidFill>
                <a:srgbClr val="6372A4"/>
              </a:solidFill>
              <a:latin typeface="Aptos Narrow"/>
              <a:ea typeface="+mn-ea"/>
              <a:cs typeface="+mn-cs"/>
            </a:endParaRPr>
          </a:p>
        </xdr:txBody>
      </xdr:sp>
      <xdr:sp macro="" textlink="">
        <xdr:nvSpPr>
          <xdr:cNvPr id="22" name="Freeform: Shape 21">
            <a:extLst>
              <a:ext uri="{FF2B5EF4-FFF2-40B4-BE49-F238E27FC236}">
                <a16:creationId xmlns:a16="http://schemas.microsoft.com/office/drawing/2014/main" id="{F716E530-6B8A-49BB-A294-36819164182E}"/>
              </a:ext>
            </a:extLst>
          </xdr:cNvPr>
          <xdr:cNvSpPr/>
        </xdr:nvSpPr>
        <xdr:spPr>
          <a:xfrm>
            <a:off x="1524000" y="6076725"/>
            <a:ext cx="274320" cy="274320"/>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rgbClr val="6372A4"/>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18</xdr:col>
      <xdr:colOff>397017</xdr:colOff>
      <xdr:row>9</xdr:row>
      <xdr:rowOff>96011</xdr:rowOff>
    </xdr:from>
    <xdr:to>
      <xdr:col>21</xdr:col>
      <xdr:colOff>488457</xdr:colOff>
      <xdr:row>15</xdr:row>
      <xdr:rowOff>155447</xdr:rowOff>
    </xdr:to>
    <xdr:grpSp>
      <xdr:nvGrpSpPr>
        <xdr:cNvPr id="23" name="Group 22">
          <a:extLst>
            <a:ext uri="{FF2B5EF4-FFF2-40B4-BE49-F238E27FC236}">
              <a16:creationId xmlns:a16="http://schemas.microsoft.com/office/drawing/2014/main" id="{065F59C5-E66B-4E31-943C-B704F89909D9}"/>
            </a:ext>
          </a:extLst>
        </xdr:cNvPr>
        <xdr:cNvGrpSpPr/>
      </xdr:nvGrpSpPr>
      <xdr:grpSpPr>
        <a:xfrm>
          <a:off x="11446017" y="1810511"/>
          <a:ext cx="1932940" cy="1202436"/>
          <a:chOff x="11312910" y="1741931"/>
          <a:chExt cx="1920240" cy="1156716"/>
        </a:xfrm>
      </xdr:grpSpPr>
      <xdr:sp macro="" textlink="">
        <xdr:nvSpPr>
          <xdr:cNvPr id="24" name="Rectangle: Rounded Corners 23">
            <a:extLst>
              <a:ext uri="{FF2B5EF4-FFF2-40B4-BE49-F238E27FC236}">
                <a16:creationId xmlns:a16="http://schemas.microsoft.com/office/drawing/2014/main" id="{85180CA0-5DEA-B8A1-7709-F6C157AACAF6}"/>
              </a:ext>
            </a:extLst>
          </xdr:cNvPr>
          <xdr:cNvSpPr/>
        </xdr:nvSpPr>
        <xdr:spPr>
          <a:xfrm>
            <a:off x="11312910" y="1741931"/>
            <a:ext cx="1920240" cy="1156716"/>
          </a:xfrm>
          <a:prstGeom prst="roundRect">
            <a:avLst>
              <a:gd name="adj" fmla="val 9324"/>
            </a:avLst>
          </a:prstGeom>
          <a:gradFill>
            <a:gsLst>
              <a:gs pos="66000">
                <a:srgbClr val="060839"/>
              </a:gs>
              <a:gs pos="10000">
                <a:srgbClr val="22248D"/>
              </a:gs>
            </a:gsLst>
            <a:lin ang="8100000" scaled="1"/>
          </a:gradFill>
          <a:ln w="12700">
            <a:gradFill flip="none" rotWithShape="1">
              <a:gsLst>
                <a:gs pos="25000">
                  <a:srgbClr val="7079FF"/>
                </a:gs>
                <a:gs pos="100000">
                  <a:srgbClr val="1C1D86"/>
                </a:gs>
              </a:gsLst>
              <a:lin ang="8100000" scaled="1"/>
              <a:tileRect/>
            </a:gradFill>
          </a:ln>
          <a:effectLst>
            <a:outerShdw blurRad="508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25" name="Group 24">
            <a:extLst>
              <a:ext uri="{FF2B5EF4-FFF2-40B4-BE49-F238E27FC236}">
                <a16:creationId xmlns:a16="http://schemas.microsoft.com/office/drawing/2014/main" id="{60DEF0A6-6F83-3560-3D0B-45DEE4CC1D43}"/>
              </a:ext>
            </a:extLst>
          </xdr:cNvPr>
          <xdr:cNvGrpSpPr/>
        </xdr:nvGrpSpPr>
        <xdr:grpSpPr>
          <a:xfrm>
            <a:off x="11551920" y="2210873"/>
            <a:ext cx="311804" cy="218833"/>
            <a:chOff x="2716066" y="2011251"/>
            <a:chExt cx="710550" cy="501799"/>
          </a:xfrm>
          <a:solidFill>
            <a:srgbClr val="FBF1BD"/>
          </a:solidFill>
        </xdr:grpSpPr>
        <xdr:sp macro="" textlink="">
          <xdr:nvSpPr>
            <xdr:cNvPr id="27" name="Freeform: Shape 26">
              <a:extLst>
                <a:ext uri="{FF2B5EF4-FFF2-40B4-BE49-F238E27FC236}">
                  <a16:creationId xmlns:a16="http://schemas.microsoft.com/office/drawing/2014/main" id="{8B2F20E8-3648-960F-14A1-9F7772FAA5CE}"/>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8" name="Freeform: Shape 27">
              <a:extLst>
                <a:ext uri="{FF2B5EF4-FFF2-40B4-BE49-F238E27FC236}">
                  <a16:creationId xmlns:a16="http://schemas.microsoft.com/office/drawing/2014/main" id="{6B822F52-DAAC-6B4A-5450-2FEDA5A02B69}"/>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9" name="Freeform: Shape 28">
              <a:extLst>
                <a:ext uri="{FF2B5EF4-FFF2-40B4-BE49-F238E27FC236}">
                  <a16:creationId xmlns:a16="http://schemas.microsoft.com/office/drawing/2014/main" id="{14451736-DE0D-49C0-AA80-2233C4D46876}"/>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0" name="Freeform: Shape 29">
              <a:extLst>
                <a:ext uri="{FF2B5EF4-FFF2-40B4-BE49-F238E27FC236}">
                  <a16:creationId xmlns:a16="http://schemas.microsoft.com/office/drawing/2014/main" id="{06E66467-A097-D74D-1109-5E69735BBC34}"/>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1" name="Freeform: Shape 30">
              <a:extLst>
                <a:ext uri="{FF2B5EF4-FFF2-40B4-BE49-F238E27FC236}">
                  <a16:creationId xmlns:a16="http://schemas.microsoft.com/office/drawing/2014/main" id="{329204E1-EDC0-9C45-8BA9-46C59A87CBF2}"/>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2" name="Freeform: Shape 31">
              <a:extLst>
                <a:ext uri="{FF2B5EF4-FFF2-40B4-BE49-F238E27FC236}">
                  <a16:creationId xmlns:a16="http://schemas.microsoft.com/office/drawing/2014/main" id="{5129D130-4CB2-6E64-7ED8-B5DF97E9B7CB}"/>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3" name="Rectangle: Rounded Corners 32">
              <a:extLst>
                <a:ext uri="{FF2B5EF4-FFF2-40B4-BE49-F238E27FC236}">
                  <a16:creationId xmlns:a16="http://schemas.microsoft.com/office/drawing/2014/main" id="{CE3B1338-95D1-8466-3A72-C8DA11B0D5BB}"/>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pic>
        <xdr:nvPicPr>
          <xdr:cNvPr id="26" name="Graphic 25" descr="Wi-Fi with solid fill">
            <a:extLst>
              <a:ext uri="{FF2B5EF4-FFF2-40B4-BE49-F238E27FC236}">
                <a16:creationId xmlns:a16="http://schemas.microsoft.com/office/drawing/2014/main" id="{25EA30EE-08B8-74F6-5193-416860C9F87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rot="5400000">
            <a:off x="12873160" y="1867232"/>
            <a:ext cx="271669" cy="274320"/>
          </a:xfrm>
          <a:prstGeom prst="rect">
            <a:avLst/>
          </a:prstGeom>
        </xdr:spPr>
      </xdr:pic>
    </xdr:grpSp>
    <xdr:clientData/>
  </xdr:twoCellAnchor>
  <xdr:twoCellAnchor>
    <xdr:from>
      <xdr:col>14</xdr:col>
      <xdr:colOff>604780</xdr:colOff>
      <xdr:row>13</xdr:row>
      <xdr:rowOff>7620</xdr:rowOff>
    </xdr:from>
    <xdr:to>
      <xdr:col>16</xdr:col>
      <xdr:colOff>363532</xdr:colOff>
      <xdr:row>14</xdr:row>
      <xdr:rowOff>82906</xdr:rowOff>
    </xdr:to>
    <xdr:sp macro="" textlink="$C$60">
      <xdr:nvSpPr>
        <xdr:cNvPr id="34" name="TextBox 33">
          <a:extLst>
            <a:ext uri="{FF2B5EF4-FFF2-40B4-BE49-F238E27FC236}">
              <a16:creationId xmlns:a16="http://schemas.microsoft.com/office/drawing/2014/main" id="{0D7541F1-AA07-421E-8807-E0656827CA69}"/>
            </a:ext>
          </a:extLst>
        </xdr:cNvPr>
        <xdr:cNvSpPr txBox="1"/>
      </xdr:nvSpPr>
      <xdr:spPr>
        <a:xfrm>
          <a:off x="9139180" y="23850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33B9D-F834-4294-BE87-29F6752F0B43}" type="TxLink">
            <a:rPr lang="en-US" sz="1200" b="0" i="0" u="none" strike="noStrike">
              <a:solidFill>
                <a:schemeClr val="tx2">
                  <a:lumMod val="25000"/>
                  <a:lumOff val="75000"/>
                </a:schemeClr>
              </a:solidFill>
              <a:latin typeface="Aptos Narrow"/>
            </a:rPr>
            <a:pPr algn="ctr"/>
            <a:t> </a:t>
          </a:fld>
          <a:endParaRPr lang="ru-RU" sz="1600" b="0">
            <a:solidFill>
              <a:schemeClr val="tx2">
                <a:lumMod val="25000"/>
                <a:lumOff val="75000"/>
              </a:schemeClr>
            </a:solidFill>
          </a:endParaRPr>
        </a:p>
      </xdr:txBody>
    </xdr:sp>
    <xdr:clientData/>
  </xdr:twoCellAnchor>
  <xdr:twoCellAnchor>
    <xdr:from>
      <xdr:col>14</xdr:col>
      <xdr:colOff>604780</xdr:colOff>
      <xdr:row>14</xdr:row>
      <xdr:rowOff>63292</xdr:rowOff>
    </xdr:from>
    <xdr:to>
      <xdr:col>16</xdr:col>
      <xdr:colOff>363532</xdr:colOff>
      <xdr:row>15</xdr:row>
      <xdr:rowOff>164395</xdr:rowOff>
    </xdr:to>
    <xdr:sp macro="" textlink="$D$55">
      <xdr:nvSpPr>
        <xdr:cNvPr id="35" name="TextBox 34">
          <a:extLst>
            <a:ext uri="{FF2B5EF4-FFF2-40B4-BE49-F238E27FC236}">
              <a16:creationId xmlns:a16="http://schemas.microsoft.com/office/drawing/2014/main" id="{89E87A93-BA88-4FED-B243-9E29FF1E53CD}"/>
            </a:ext>
          </a:extLst>
        </xdr:cNvPr>
        <xdr:cNvSpPr txBox="1"/>
      </xdr:nvSpPr>
      <xdr:spPr>
        <a:xfrm>
          <a:off x="9139180" y="2623612"/>
          <a:ext cx="977952"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2A362-1984-4E0F-B2F1-1722CB1B7A1B}" type="TxLink">
            <a:rPr lang="en-US" sz="2400" b="0" i="0" u="none" strike="noStrike">
              <a:solidFill>
                <a:schemeClr val="bg1"/>
              </a:solidFill>
              <a:latin typeface="Aptos Narrow"/>
            </a:rPr>
            <a:pPr algn="ctr"/>
            <a:t> </a:t>
          </a:fld>
          <a:endParaRPr lang="ru-RU" sz="2400" b="0">
            <a:solidFill>
              <a:schemeClr val="bg1"/>
            </a:solidFill>
          </a:endParaRPr>
        </a:p>
      </xdr:txBody>
    </xdr:sp>
    <xdr:clientData/>
  </xdr:twoCellAnchor>
  <xdr:twoCellAnchor>
    <xdr:from>
      <xdr:col>18</xdr:col>
      <xdr:colOff>388620</xdr:colOff>
      <xdr:row>17</xdr:row>
      <xdr:rowOff>76200</xdr:rowOff>
    </xdr:from>
    <xdr:to>
      <xdr:col>20</xdr:col>
      <xdr:colOff>327660</xdr:colOff>
      <xdr:row>18</xdr:row>
      <xdr:rowOff>151486</xdr:rowOff>
    </xdr:to>
    <xdr:sp macro="" textlink="Processing!M5">
      <xdr:nvSpPr>
        <xdr:cNvPr id="36" name="TextBox 35">
          <a:extLst>
            <a:ext uri="{FF2B5EF4-FFF2-40B4-BE49-F238E27FC236}">
              <a16:creationId xmlns:a16="http://schemas.microsoft.com/office/drawing/2014/main" id="{F50266BF-54C8-44D2-9300-3EAB0363657A}"/>
            </a:ext>
          </a:extLst>
        </xdr:cNvPr>
        <xdr:cNvSpPr txBox="1"/>
      </xdr:nvSpPr>
      <xdr:spPr>
        <a:xfrm>
          <a:off x="1136142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68AF2CF-22FE-455E-865D-C05C3A1B1929}" type="TxLink">
            <a:rPr lang="en-US" sz="1800" b="0" i="0" u="none" strike="noStrike">
              <a:solidFill>
                <a:schemeClr val="tx2">
                  <a:lumMod val="25000"/>
                  <a:lumOff val="75000"/>
                </a:schemeClr>
              </a:solidFill>
              <a:latin typeface="Aptos Narrow"/>
              <a:ea typeface="+mn-ea"/>
              <a:cs typeface="+mn-cs"/>
            </a:rPr>
            <a:pPr marL="0" indent="0" algn="l"/>
            <a:t>Balance:</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19</xdr:col>
      <xdr:colOff>518160</xdr:colOff>
      <xdr:row>17</xdr:row>
      <xdr:rowOff>76200</xdr:rowOff>
    </xdr:from>
    <xdr:to>
      <xdr:col>21</xdr:col>
      <xdr:colOff>457200</xdr:colOff>
      <xdr:row>18</xdr:row>
      <xdr:rowOff>151486</xdr:rowOff>
    </xdr:to>
    <xdr:sp macro="" textlink="Processing!N5">
      <xdr:nvSpPr>
        <xdr:cNvPr id="37" name="TextBox 36">
          <a:extLst>
            <a:ext uri="{FF2B5EF4-FFF2-40B4-BE49-F238E27FC236}">
              <a16:creationId xmlns:a16="http://schemas.microsoft.com/office/drawing/2014/main" id="{C99E75EB-F1FC-4239-B8A3-13361F188547}"/>
            </a:ext>
          </a:extLst>
        </xdr:cNvPr>
        <xdr:cNvSpPr txBox="1"/>
      </xdr:nvSpPr>
      <xdr:spPr>
        <a:xfrm>
          <a:off x="1210056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E53D2FB-6903-48E7-9ED0-046CDA07F4AF}" type="TxLink">
            <a:rPr lang="en-US" sz="2000" b="0" i="0" u="none" strike="noStrike">
              <a:solidFill>
                <a:schemeClr val="bg1"/>
              </a:solidFill>
              <a:latin typeface="Aptos Narrow"/>
              <a:ea typeface="+mn-ea"/>
              <a:cs typeface="+mn-cs"/>
            </a:rPr>
            <a:pPr algn="r"/>
            <a:t> $4,807 </a:t>
          </a:fld>
          <a:endParaRPr lang="ru-RU" sz="2000" b="0" i="0" u="none" strike="noStrike">
            <a:solidFill>
              <a:schemeClr val="bg1"/>
            </a:solidFill>
            <a:latin typeface="Aptos Narrow"/>
            <a:ea typeface="+mn-ea"/>
            <a:cs typeface="+mn-cs"/>
          </a:endParaRPr>
        </a:p>
      </xdr:txBody>
    </xdr:sp>
    <xdr:clientData/>
  </xdr:twoCellAnchor>
  <xdr:twoCellAnchor>
    <xdr:from>
      <xdr:col>18</xdr:col>
      <xdr:colOff>388925</xdr:colOff>
      <xdr:row>13</xdr:row>
      <xdr:rowOff>144780</xdr:rowOff>
    </xdr:from>
    <xdr:to>
      <xdr:col>21</xdr:col>
      <xdr:colOff>496549</xdr:colOff>
      <xdr:row>15</xdr:row>
      <xdr:rowOff>153161</xdr:rowOff>
    </xdr:to>
    <xdr:sp macro="" textlink="">
      <xdr:nvSpPr>
        <xdr:cNvPr id="38" name="TextBox 37">
          <a:extLst>
            <a:ext uri="{FF2B5EF4-FFF2-40B4-BE49-F238E27FC236}">
              <a16:creationId xmlns:a16="http://schemas.microsoft.com/office/drawing/2014/main" id="{C21C31B7-E67F-4756-848B-57BC5ABD155F}"/>
            </a:ext>
          </a:extLst>
        </xdr:cNvPr>
        <xdr:cNvSpPr txBox="1"/>
      </xdr:nvSpPr>
      <xdr:spPr>
        <a:xfrm>
          <a:off x="11361725" y="2522220"/>
          <a:ext cx="1936424" cy="37414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0">
              <a:solidFill>
                <a:schemeClr val="tx2">
                  <a:lumMod val="25000"/>
                  <a:lumOff val="75000"/>
                </a:schemeClr>
              </a:solidFill>
            </a:rPr>
            <a:t>**** **** **** ****</a:t>
          </a:r>
          <a:endParaRPr lang="ru-RU" sz="1400" b="0">
            <a:solidFill>
              <a:schemeClr val="tx2">
                <a:lumMod val="25000"/>
                <a:lumOff val="75000"/>
              </a:schemeClr>
            </a:solidFill>
          </a:endParaRPr>
        </a:p>
      </xdr:txBody>
    </xdr:sp>
    <xdr:clientData/>
  </xdr:twoCellAnchor>
  <xdr:twoCellAnchor>
    <xdr:from>
      <xdr:col>2</xdr:col>
      <xdr:colOff>251460</xdr:colOff>
      <xdr:row>3</xdr:row>
      <xdr:rowOff>175260</xdr:rowOff>
    </xdr:from>
    <xdr:to>
      <xdr:col>4</xdr:col>
      <xdr:colOff>10212</xdr:colOff>
      <xdr:row>6</xdr:row>
      <xdr:rowOff>137160</xdr:rowOff>
    </xdr:to>
    <xdr:sp macro="" textlink="Processing!A14">
      <xdr:nvSpPr>
        <xdr:cNvPr id="39" name="TextBox 38">
          <a:extLst>
            <a:ext uri="{FF2B5EF4-FFF2-40B4-BE49-F238E27FC236}">
              <a16:creationId xmlns:a16="http://schemas.microsoft.com/office/drawing/2014/main" id="{2B7808B6-C5E4-40E5-964C-A38C3886F21A}"/>
            </a:ext>
          </a:extLst>
        </xdr:cNvPr>
        <xdr:cNvSpPr txBox="1"/>
      </xdr:nvSpPr>
      <xdr:spPr>
        <a:xfrm>
          <a:off x="1470660" y="723900"/>
          <a:ext cx="977952" cy="5105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81E5B34-7D78-4E5B-816E-0F47B84086DD}" type="TxLink">
            <a:rPr lang="en-US" sz="1200" b="0" i="0" u="none" strike="noStrike">
              <a:solidFill>
                <a:schemeClr val="tx2">
                  <a:lumMod val="10000"/>
                  <a:lumOff val="90000"/>
                </a:schemeClr>
              </a:solidFill>
              <a:latin typeface="Aptos Narrow"/>
              <a:ea typeface="+mn-ea"/>
              <a:cs typeface="+mn-cs"/>
            </a:rPr>
            <a:pPr algn="l"/>
            <a:t>PERSONAL FINANCE</a:t>
          </a:fld>
          <a:endParaRPr lang="ru-RU" sz="1200" b="0" i="0" u="none" strike="noStrike">
            <a:solidFill>
              <a:schemeClr val="tx2">
                <a:lumMod val="10000"/>
                <a:lumOff val="90000"/>
              </a:schemeClr>
            </a:solidFill>
            <a:latin typeface="Aptos Narrow"/>
            <a:ea typeface="+mn-ea"/>
            <a:cs typeface="+mn-cs"/>
          </a:endParaRPr>
        </a:p>
      </xdr:txBody>
    </xdr:sp>
    <xdr:clientData/>
  </xdr:twoCellAnchor>
  <xdr:twoCellAnchor>
    <xdr:from>
      <xdr:col>2</xdr:col>
      <xdr:colOff>266700</xdr:colOff>
      <xdr:row>4</xdr:row>
      <xdr:rowOff>64770</xdr:rowOff>
    </xdr:from>
    <xdr:to>
      <xdr:col>2</xdr:col>
      <xdr:colOff>266700</xdr:colOff>
      <xdr:row>6</xdr:row>
      <xdr:rowOff>64770</xdr:rowOff>
    </xdr:to>
    <xdr:cxnSp macro="">
      <xdr:nvCxnSpPr>
        <xdr:cNvPr id="40" name="Straight Connector 39">
          <a:extLst>
            <a:ext uri="{FF2B5EF4-FFF2-40B4-BE49-F238E27FC236}">
              <a16:creationId xmlns:a16="http://schemas.microsoft.com/office/drawing/2014/main" id="{5DD985B8-83EA-43F6-8EC7-30B54871FE6B}"/>
            </a:ext>
          </a:extLst>
        </xdr:cNvPr>
        <xdr:cNvCxnSpPr/>
      </xdr:nvCxnSpPr>
      <xdr:spPr>
        <a:xfrm>
          <a:off x="1485900" y="796290"/>
          <a:ext cx="0" cy="365760"/>
        </a:xfrm>
        <a:prstGeom prst="line">
          <a:avLst/>
        </a:prstGeom>
        <a:ln w="9525">
          <a:solidFill>
            <a:schemeClr val="tx2">
              <a:lumMod val="25000"/>
              <a:lumOff val="7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457200</xdr:colOff>
      <xdr:row>4</xdr:row>
      <xdr:rowOff>60960</xdr:rowOff>
    </xdr:from>
    <xdr:to>
      <xdr:col>2</xdr:col>
      <xdr:colOff>213360</xdr:colOff>
      <xdr:row>6</xdr:row>
      <xdr:rowOff>60960</xdr:rowOff>
    </xdr:to>
    <xdr:pic>
      <xdr:nvPicPr>
        <xdr:cNvPr id="41" name="Graphic 40" descr="Pie chart outline">
          <a:extLst>
            <a:ext uri="{FF2B5EF4-FFF2-40B4-BE49-F238E27FC236}">
              <a16:creationId xmlns:a16="http://schemas.microsoft.com/office/drawing/2014/main" id="{D20D6DD0-1756-4354-A09A-FAC3DB83EC6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66800" y="792480"/>
          <a:ext cx="365760" cy="365760"/>
        </a:xfrm>
        <a:prstGeom prst="rect">
          <a:avLst/>
        </a:prstGeom>
      </xdr:spPr>
    </xdr:pic>
    <xdr:clientData/>
  </xdr:twoCellAnchor>
  <xdr:twoCellAnchor>
    <xdr:from>
      <xdr:col>4</xdr:col>
      <xdr:colOff>297180</xdr:colOff>
      <xdr:row>8</xdr:row>
      <xdr:rowOff>121920</xdr:rowOff>
    </xdr:from>
    <xdr:to>
      <xdr:col>7</xdr:col>
      <xdr:colOff>266700</xdr:colOff>
      <xdr:row>10</xdr:row>
      <xdr:rowOff>14326</xdr:rowOff>
    </xdr:to>
    <xdr:sp macro="" textlink="Processing!M16">
      <xdr:nvSpPr>
        <xdr:cNvPr id="42" name="TextBox 41">
          <a:extLst>
            <a:ext uri="{FF2B5EF4-FFF2-40B4-BE49-F238E27FC236}">
              <a16:creationId xmlns:a16="http://schemas.microsoft.com/office/drawing/2014/main" id="{73BADB8B-6C0E-4D98-99B0-21CDEFE93C61}"/>
            </a:ext>
          </a:extLst>
        </xdr:cNvPr>
        <xdr:cNvSpPr txBox="1"/>
      </xdr:nvSpPr>
      <xdr:spPr>
        <a:xfrm>
          <a:off x="2735580" y="1584960"/>
          <a:ext cx="179832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D546F6-4647-4A56-9765-91731609C09E}" type="TxLink">
            <a:rPr lang="en-US" sz="1400" b="0" i="0" u="none" strike="noStrike">
              <a:solidFill>
                <a:schemeClr val="tx2">
                  <a:lumMod val="25000"/>
                  <a:lumOff val="75000"/>
                </a:schemeClr>
              </a:solidFill>
              <a:latin typeface="Aptos Narrow"/>
              <a:ea typeface="+mn-ea"/>
              <a:cs typeface="+mn-cs"/>
            </a:rPr>
            <a:pPr marL="0" indent="0" algn="l"/>
            <a:t>Total Debt Amount</a:t>
          </a:fld>
          <a:endParaRPr lang="ru-RU" sz="2400" b="0" i="0" u="none" strike="noStrike">
            <a:solidFill>
              <a:schemeClr val="tx2">
                <a:lumMod val="25000"/>
                <a:lumOff val="75000"/>
              </a:schemeClr>
            </a:solidFill>
            <a:latin typeface="Aptos Narrow"/>
            <a:ea typeface="+mn-ea"/>
            <a:cs typeface="+mn-cs"/>
          </a:endParaRPr>
        </a:p>
      </xdr:txBody>
    </xdr:sp>
    <xdr:clientData/>
  </xdr:twoCellAnchor>
  <xdr:twoCellAnchor>
    <xdr:from>
      <xdr:col>18</xdr:col>
      <xdr:colOff>61570</xdr:colOff>
      <xdr:row>21</xdr:row>
      <xdr:rowOff>122671</xdr:rowOff>
    </xdr:from>
    <xdr:to>
      <xdr:col>22</xdr:col>
      <xdr:colOff>183490</xdr:colOff>
      <xdr:row>37</xdr:row>
      <xdr:rowOff>76951</xdr:rowOff>
    </xdr:to>
    <xdr:grpSp>
      <xdr:nvGrpSpPr>
        <xdr:cNvPr id="43" name="Group 42">
          <a:extLst>
            <a:ext uri="{FF2B5EF4-FFF2-40B4-BE49-F238E27FC236}">
              <a16:creationId xmlns:a16="http://schemas.microsoft.com/office/drawing/2014/main" id="{99651F15-E1B9-4A1D-9BBF-E4FA48FF949A}"/>
            </a:ext>
          </a:extLst>
        </xdr:cNvPr>
        <xdr:cNvGrpSpPr/>
      </xdr:nvGrpSpPr>
      <xdr:grpSpPr>
        <a:xfrm>
          <a:off x="11110570" y="4123171"/>
          <a:ext cx="2577253" cy="3002280"/>
          <a:chOff x="4267200" y="9326880"/>
          <a:chExt cx="2560320" cy="2880360"/>
        </a:xfrm>
      </xdr:grpSpPr>
      <xdr:sp macro="" textlink="">
        <xdr:nvSpPr>
          <xdr:cNvPr id="44" name="Rectangle: Rounded Corners 43">
            <a:extLst>
              <a:ext uri="{FF2B5EF4-FFF2-40B4-BE49-F238E27FC236}">
                <a16:creationId xmlns:a16="http://schemas.microsoft.com/office/drawing/2014/main" id="{02BEAE39-D35F-A102-A9FE-43A4DEB5F96C}"/>
              </a:ext>
            </a:extLst>
          </xdr:cNvPr>
          <xdr:cNvSpPr/>
        </xdr:nvSpPr>
        <xdr:spPr>
          <a:xfrm>
            <a:off x="4267200" y="9326880"/>
            <a:ext cx="2560320" cy="2880360"/>
          </a:xfrm>
          <a:prstGeom prst="roundRect">
            <a:avLst>
              <a:gd name="adj" fmla="val 7394"/>
            </a:avLst>
          </a:prstGeom>
          <a:gradFill>
            <a:gsLst>
              <a:gs pos="0">
                <a:srgbClr val="2E317C"/>
              </a:gs>
              <a:gs pos="75000">
                <a:srgbClr val="10123A"/>
              </a:gs>
            </a:gsLst>
            <a:lin ang="63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5" name="Oval 44">
            <a:extLst>
              <a:ext uri="{FF2B5EF4-FFF2-40B4-BE49-F238E27FC236}">
                <a16:creationId xmlns:a16="http://schemas.microsoft.com/office/drawing/2014/main" id="{C14AF551-5C3F-0B43-33E8-15BCE34E518A}"/>
              </a:ext>
            </a:extLst>
          </xdr:cNvPr>
          <xdr:cNvSpPr/>
        </xdr:nvSpPr>
        <xdr:spPr>
          <a:xfrm>
            <a:off x="4449470" y="9943860"/>
            <a:ext cx="340345" cy="340345"/>
          </a:xfrm>
          <a:prstGeom prst="ellipse">
            <a:avLst/>
          </a:prstGeom>
          <a:gradFill>
            <a:gsLst>
              <a:gs pos="0">
                <a:srgbClr val="0070B1"/>
              </a:gs>
              <a:gs pos="100000">
                <a:srgbClr val="00B7D2"/>
              </a:gs>
            </a:gsLst>
            <a:lin ang="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6" name="Oval 45">
            <a:extLst>
              <a:ext uri="{FF2B5EF4-FFF2-40B4-BE49-F238E27FC236}">
                <a16:creationId xmlns:a16="http://schemas.microsoft.com/office/drawing/2014/main" id="{7A3DE5AB-F681-FBAA-4D92-1140DB05711E}"/>
              </a:ext>
            </a:extLst>
          </xdr:cNvPr>
          <xdr:cNvSpPr/>
        </xdr:nvSpPr>
        <xdr:spPr>
          <a:xfrm>
            <a:off x="4449470" y="10393951"/>
            <a:ext cx="340345" cy="340345"/>
          </a:xfrm>
          <a:prstGeom prst="ellipse">
            <a:avLst/>
          </a:prstGeom>
          <a:gradFill>
            <a:gsLst>
              <a:gs pos="0">
                <a:srgbClr val="8701D9"/>
              </a:gs>
              <a:gs pos="100000">
                <a:srgbClr val="AD27FE"/>
              </a:gs>
            </a:gsLst>
            <a:path path="circle">
              <a:fillToRect t="100000" r="100000"/>
            </a:path>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7" name="Oval 46">
            <a:extLst>
              <a:ext uri="{FF2B5EF4-FFF2-40B4-BE49-F238E27FC236}">
                <a16:creationId xmlns:a16="http://schemas.microsoft.com/office/drawing/2014/main" id="{58E784BA-9541-A009-9808-67D08C4DDE1D}"/>
              </a:ext>
            </a:extLst>
          </xdr:cNvPr>
          <xdr:cNvSpPr/>
        </xdr:nvSpPr>
        <xdr:spPr>
          <a:xfrm>
            <a:off x="4449470" y="10844042"/>
            <a:ext cx="340345" cy="340345"/>
          </a:xfrm>
          <a:prstGeom prst="ellipse">
            <a:avLst/>
          </a:prstGeom>
          <a:gradFill>
            <a:gsLst>
              <a:gs pos="0">
                <a:srgbClr val="476BEE"/>
              </a:gs>
              <a:gs pos="100000">
                <a:srgbClr val="3A5CE2"/>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8" name="Oval 47">
            <a:extLst>
              <a:ext uri="{FF2B5EF4-FFF2-40B4-BE49-F238E27FC236}">
                <a16:creationId xmlns:a16="http://schemas.microsoft.com/office/drawing/2014/main" id="{421B002B-1F86-5393-59ED-66D9C5D45A5C}"/>
              </a:ext>
            </a:extLst>
          </xdr:cNvPr>
          <xdr:cNvSpPr/>
        </xdr:nvSpPr>
        <xdr:spPr>
          <a:xfrm>
            <a:off x="4449470" y="11294133"/>
            <a:ext cx="340345" cy="340345"/>
          </a:xfrm>
          <a:prstGeom prst="ellipse">
            <a:avLst/>
          </a:prstGeom>
          <a:gradFill>
            <a:gsLst>
              <a:gs pos="0">
                <a:srgbClr val="8D76FC"/>
              </a:gs>
              <a:gs pos="100000">
                <a:srgbClr val="3647E3"/>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9" name="Oval 48">
            <a:extLst>
              <a:ext uri="{FF2B5EF4-FFF2-40B4-BE49-F238E27FC236}">
                <a16:creationId xmlns:a16="http://schemas.microsoft.com/office/drawing/2014/main" id="{3E6DFC5E-1474-0727-D781-C80ECF0F1CC3}"/>
              </a:ext>
            </a:extLst>
          </xdr:cNvPr>
          <xdr:cNvSpPr/>
        </xdr:nvSpPr>
        <xdr:spPr>
          <a:xfrm>
            <a:off x="4449470" y="11744224"/>
            <a:ext cx="340345" cy="340345"/>
          </a:xfrm>
          <a:prstGeom prst="ellipse">
            <a:avLst/>
          </a:prstGeom>
          <a:gradFill>
            <a:gsLst>
              <a:gs pos="0">
                <a:srgbClr val="34349E"/>
              </a:gs>
              <a:gs pos="100000">
                <a:srgbClr val="212469"/>
              </a:gs>
            </a:gsLst>
            <a:lin ang="5400000" scaled="1"/>
          </a:gradFill>
          <a:ln w="9525">
            <a:solidFill>
              <a:srgbClr val="595EFA"/>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0" name="Oval 49">
            <a:extLst>
              <a:ext uri="{FF2B5EF4-FFF2-40B4-BE49-F238E27FC236}">
                <a16:creationId xmlns:a16="http://schemas.microsoft.com/office/drawing/2014/main" id="{872025C5-6774-3111-9ECD-C163EF89BAB4}"/>
              </a:ext>
            </a:extLst>
          </xdr:cNvPr>
          <xdr:cNvSpPr/>
        </xdr:nvSpPr>
        <xdr:spPr>
          <a:xfrm>
            <a:off x="4449470" y="9493769"/>
            <a:ext cx="340345" cy="340345"/>
          </a:xfrm>
          <a:prstGeom prst="ellipse">
            <a:avLst/>
          </a:prstGeom>
          <a:gradFill>
            <a:gsLst>
              <a:gs pos="0">
                <a:srgbClr val="FF00FF"/>
              </a:gs>
              <a:gs pos="89000">
                <a:srgbClr val="9933FF"/>
              </a:gs>
            </a:gsLst>
            <a:lin ang="540000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1" name="Freeform: Shape 50">
            <a:extLst>
              <a:ext uri="{FF2B5EF4-FFF2-40B4-BE49-F238E27FC236}">
                <a16:creationId xmlns:a16="http://schemas.microsoft.com/office/drawing/2014/main" id="{1A8A2AD7-3233-513A-080B-82B0D9FCFF19}"/>
              </a:ext>
            </a:extLst>
          </xdr:cNvPr>
          <xdr:cNvSpPr/>
        </xdr:nvSpPr>
        <xdr:spPr>
          <a:xfrm>
            <a:off x="4532971" y="10038174"/>
            <a:ext cx="170173" cy="170172"/>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2" name="Freeform: Shape 51">
            <a:extLst>
              <a:ext uri="{FF2B5EF4-FFF2-40B4-BE49-F238E27FC236}">
                <a16:creationId xmlns:a16="http://schemas.microsoft.com/office/drawing/2014/main" id="{24740ECF-6164-D3B0-3117-F90E285725D0}"/>
              </a:ext>
            </a:extLst>
          </xdr:cNvPr>
          <xdr:cNvSpPr/>
        </xdr:nvSpPr>
        <xdr:spPr>
          <a:xfrm>
            <a:off x="4541442" y="9554810"/>
            <a:ext cx="168471" cy="204207"/>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3" name="Freeform: Shape 52">
            <a:extLst>
              <a:ext uri="{FF2B5EF4-FFF2-40B4-BE49-F238E27FC236}">
                <a16:creationId xmlns:a16="http://schemas.microsoft.com/office/drawing/2014/main" id="{DBEE23BD-F9B9-2EC5-8CF8-C068C36AF05F}"/>
              </a:ext>
            </a:extLst>
          </xdr:cNvPr>
          <xdr:cNvSpPr/>
        </xdr:nvSpPr>
        <xdr:spPr>
          <a:xfrm>
            <a:off x="4540591" y="10472263"/>
            <a:ext cx="170173" cy="170172"/>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4" name="Freeform: Shape 53">
            <a:extLst>
              <a:ext uri="{FF2B5EF4-FFF2-40B4-BE49-F238E27FC236}">
                <a16:creationId xmlns:a16="http://schemas.microsoft.com/office/drawing/2014/main" id="{C9B1B974-C891-5418-0B74-88958199F955}"/>
              </a:ext>
            </a:extLst>
          </xdr:cNvPr>
          <xdr:cNvSpPr/>
        </xdr:nvSpPr>
        <xdr:spPr>
          <a:xfrm>
            <a:off x="4519782" y="10929212"/>
            <a:ext cx="196549" cy="197992"/>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5" name="Freeform: Shape 54">
            <a:extLst>
              <a:ext uri="{FF2B5EF4-FFF2-40B4-BE49-F238E27FC236}">
                <a16:creationId xmlns:a16="http://schemas.microsoft.com/office/drawing/2014/main" id="{C4E32ADB-0727-D34A-E92C-578791A20365}"/>
              </a:ext>
            </a:extLst>
          </xdr:cNvPr>
          <xdr:cNvSpPr/>
        </xdr:nvSpPr>
        <xdr:spPr>
          <a:xfrm>
            <a:off x="4533822" y="11368261"/>
            <a:ext cx="168471" cy="204207"/>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6" name="Freeform: Shape 55">
            <a:extLst>
              <a:ext uri="{FF2B5EF4-FFF2-40B4-BE49-F238E27FC236}">
                <a16:creationId xmlns:a16="http://schemas.microsoft.com/office/drawing/2014/main" id="{347BB9A6-7FF2-B7C4-8E25-5B76C058C3F4}"/>
              </a:ext>
            </a:extLst>
          </xdr:cNvPr>
          <xdr:cNvSpPr/>
        </xdr:nvSpPr>
        <xdr:spPr>
          <a:xfrm>
            <a:off x="4527402" y="11821145"/>
            <a:ext cx="196549" cy="193603"/>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8">
        <xdr:nvSpPr>
          <xdr:cNvPr id="57" name="TextBox 56">
            <a:extLst>
              <a:ext uri="{FF2B5EF4-FFF2-40B4-BE49-F238E27FC236}">
                <a16:creationId xmlns:a16="http://schemas.microsoft.com/office/drawing/2014/main" id="{587D192B-1D4E-AB91-3BB4-C523C966026E}"/>
              </a:ext>
            </a:extLst>
          </xdr:cNvPr>
          <xdr:cNvSpPr txBox="1"/>
        </xdr:nvSpPr>
        <xdr:spPr>
          <a:xfrm>
            <a:off x="4845710" y="953186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4AE7E0F-6CB2-4063-94A4-A45F4E960C1B}" type="TxLink">
              <a:rPr lang="en-US" sz="1400" b="0" i="0" u="none" strike="noStrike">
                <a:solidFill>
                  <a:schemeClr val="tx2">
                    <a:lumMod val="25000"/>
                    <a:lumOff val="75000"/>
                  </a:schemeClr>
                </a:solidFill>
                <a:latin typeface="Aptos Narrow"/>
                <a:ea typeface="+mn-ea"/>
                <a:cs typeface="+mn-cs"/>
              </a:rPr>
              <a:pPr marL="0" indent="0" algn="l"/>
              <a:t>Budgeting</a:t>
            </a:fld>
            <a:endParaRPr lang="ru-RU" sz="1400" b="0" i="0" u="none" strike="noStrike">
              <a:solidFill>
                <a:schemeClr val="tx2">
                  <a:lumMod val="25000"/>
                  <a:lumOff val="75000"/>
                </a:schemeClr>
              </a:solidFill>
              <a:latin typeface="Aptos Narrow"/>
              <a:ea typeface="+mn-ea"/>
              <a:cs typeface="+mn-cs"/>
            </a:endParaRPr>
          </a:p>
        </xdr:txBody>
      </xdr:sp>
      <xdr:sp macro="" textlink="Processing!M9">
        <xdr:nvSpPr>
          <xdr:cNvPr id="58" name="TextBox 57">
            <a:extLst>
              <a:ext uri="{FF2B5EF4-FFF2-40B4-BE49-F238E27FC236}">
                <a16:creationId xmlns:a16="http://schemas.microsoft.com/office/drawing/2014/main" id="{8042BD4A-44D4-DFBF-A41E-15D2B68184C9}"/>
              </a:ext>
            </a:extLst>
          </xdr:cNvPr>
          <xdr:cNvSpPr txBox="1"/>
        </xdr:nvSpPr>
        <xdr:spPr>
          <a:xfrm>
            <a:off x="4845710" y="998140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803B8AA-B328-40E4-827C-FF192201FEEE}" type="TxLink">
              <a:rPr lang="en-US" sz="1400" b="0" i="0" u="none" strike="noStrike">
                <a:solidFill>
                  <a:schemeClr val="tx2">
                    <a:lumMod val="25000"/>
                    <a:lumOff val="75000"/>
                  </a:schemeClr>
                </a:solidFill>
                <a:latin typeface="Aptos Narrow"/>
                <a:ea typeface="+mn-ea"/>
                <a:cs typeface="+mn-cs"/>
              </a:rPr>
              <a:pPr marL="0" indent="0" algn="l"/>
              <a:t>Income</a:t>
            </a:fld>
            <a:endParaRPr lang="ru-RU" sz="1400" b="0" i="0" u="none" strike="noStrike">
              <a:solidFill>
                <a:schemeClr val="tx2">
                  <a:lumMod val="25000"/>
                  <a:lumOff val="75000"/>
                </a:schemeClr>
              </a:solidFill>
              <a:latin typeface="Aptos Narrow"/>
              <a:ea typeface="+mn-ea"/>
              <a:cs typeface="+mn-cs"/>
            </a:endParaRPr>
          </a:p>
        </xdr:txBody>
      </xdr:sp>
      <xdr:sp macro="" textlink="Processing!M10">
        <xdr:nvSpPr>
          <xdr:cNvPr id="59" name="TextBox 58">
            <a:extLst>
              <a:ext uri="{FF2B5EF4-FFF2-40B4-BE49-F238E27FC236}">
                <a16:creationId xmlns:a16="http://schemas.microsoft.com/office/drawing/2014/main" id="{4A7C9F0A-C4A0-176E-679C-DE80CD3B6EF1}"/>
              </a:ext>
            </a:extLst>
          </xdr:cNvPr>
          <xdr:cNvSpPr txBox="1"/>
        </xdr:nvSpPr>
        <xdr:spPr>
          <a:xfrm>
            <a:off x="4845710" y="1043094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E0979E7-208F-463C-B299-22E233A03455}" type="TxLink">
              <a:rPr lang="en-US" sz="1400" b="0" i="0" u="none" strike="noStrike">
                <a:solidFill>
                  <a:schemeClr val="tx2">
                    <a:lumMod val="25000"/>
                    <a:lumOff val="75000"/>
                  </a:schemeClr>
                </a:solidFill>
                <a:latin typeface="Aptos Narrow"/>
                <a:ea typeface="+mn-ea"/>
                <a:cs typeface="+mn-cs"/>
              </a:rPr>
              <a:pPr marL="0" indent="0" algn="l"/>
              <a:t>Expenses</a:t>
            </a:fld>
            <a:endParaRPr lang="ru-RU" sz="1400" b="0" i="0" u="none" strike="noStrike">
              <a:solidFill>
                <a:schemeClr val="tx2">
                  <a:lumMod val="25000"/>
                  <a:lumOff val="75000"/>
                </a:schemeClr>
              </a:solidFill>
              <a:latin typeface="Aptos Narrow"/>
              <a:ea typeface="+mn-ea"/>
              <a:cs typeface="+mn-cs"/>
            </a:endParaRPr>
          </a:p>
        </xdr:txBody>
      </xdr:sp>
      <xdr:sp macro="" textlink="Processing!M11">
        <xdr:nvSpPr>
          <xdr:cNvPr id="60" name="TextBox 59">
            <a:extLst>
              <a:ext uri="{FF2B5EF4-FFF2-40B4-BE49-F238E27FC236}">
                <a16:creationId xmlns:a16="http://schemas.microsoft.com/office/drawing/2014/main" id="{FCA34924-572A-7D3A-131C-9542ADD1C2E3}"/>
              </a:ext>
            </a:extLst>
          </xdr:cNvPr>
          <xdr:cNvSpPr txBox="1"/>
        </xdr:nvSpPr>
        <xdr:spPr>
          <a:xfrm>
            <a:off x="4845710" y="1088048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D46B0B9-C4FB-4C86-9041-33937A177C37}" type="TxLink">
              <a:rPr lang="en-US" sz="1400" b="0" i="0" u="none" strike="noStrike">
                <a:solidFill>
                  <a:schemeClr val="tx2">
                    <a:lumMod val="25000"/>
                    <a:lumOff val="75000"/>
                  </a:schemeClr>
                </a:solidFill>
                <a:latin typeface="Aptos Narrow"/>
                <a:ea typeface="+mn-ea"/>
                <a:cs typeface="+mn-cs"/>
              </a:rPr>
              <a:pPr marL="0" indent="0" algn="l"/>
              <a:t>Investments</a:t>
            </a:fld>
            <a:endParaRPr lang="ru-RU" sz="1400" b="0" i="0" u="none" strike="noStrike">
              <a:solidFill>
                <a:schemeClr val="tx2">
                  <a:lumMod val="25000"/>
                  <a:lumOff val="75000"/>
                </a:schemeClr>
              </a:solidFill>
              <a:latin typeface="Aptos Narrow"/>
              <a:ea typeface="+mn-ea"/>
              <a:cs typeface="+mn-cs"/>
            </a:endParaRPr>
          </a:p>
        </xdr:txBody>
      </xdr:sp>
      <xdr:sp macro="" textlink="Processing!M12">
        <xdr:nvSpPr>
          <xdr:cNvPr id="61" name="TextBox 60">
            <a:extLst>
              <a:ext uri="{FF2B5EF4-FFF2-40B4-BE49-F238E27FC236}">
                <a16:creationId xmlns:a16="http://schemas.microsoft.com/office/drawing/2014/main" id="{E484A5E2-7DF5-7A5A-60B7-08AB6D2C69E3}"/>
              </a:ext>
            </a:extLst>
          </xdr:cNvPr>
          <xdr:cNvSpPr txBox="1"/>
        </xdr:nvSpPr>
        <xdr:spPr>
          <a:xfrm>
            <a:off x="4845710" y="113300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0A64984-0237-49FC-A8C9-01BFCD437C39}" type="TxLink">
              <a:rPr lang="en-US" sz="1400" b="0" i="0" u="none" strike="noStrike">
                <a:solidFill>
                  <a:schemeClr val="tx2">
                    <a:lumMod val="25000"/>
                    <a:lumOff val="75000"/>
                  </a:schemeClr>
                </a:solidFill>
                <a:latin typeface="Aptos Narrow"/>
                <a:ea typeface="+mn-ea"/>
                <a:cs typeface="+mn-cs"/>
              </a:rPr>
              <a:pPr marL="0" indent="0" algn="l"/>
              <a:t>Debts</a:t>
            </a:fld>
            <a:endParaRPr lang="ru-RU" sz="1400" b="0" i="0" u="none" strike="noStrike">
              <a:solidFill>
                <a:schemeClr val="tx2">
                  <a:lumMod val="25000"/>
                  <a:lumOff val="75000"/>
                </a:schemeClr>
              </a:solidFill>
              <a:latin typeface="Aptos Narrow"/>
              <a:ea typeface="+mn-ea"/>
              <a:cs typeface="+mn-cs"/>
            </a:endParaRPr>
          </a:p>
        </xdr:txBody>
      </xdr:sp>
      <xdr:sp macro="" textlink="Processing!M13">
        <xdr:nvSpPr>
          <xdr:cNvPr id="62" name="TextBox 61">
            <a:extLst>
              <a:ext uri="{FF2B5EF4-FFF2-40B4-BE49-F238E27FC236}">
                <a16:creationId xmlns:a16="http://schemas.microsoft.com/office/drawing/2014/main" id="{80307F6B-54F0-ED7C-3761-DC11B9F6AC17}"/>
              </a:ext>
            </a:extLst>
          </xdr:cNvPr>
          <xdr:cNvSpPr txBox="1"/>
        </xdr:nvSpPr>
        <xdr:spPr>
          <a:xfrm>
            <a:off x="4845710" y="11779554"/>
            <a:ext cx="955932"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8D85436-C5F4-4C17-B031-A064C794EA42}" type="TxLink">
              <a:rPr lang="en-US" sz="1400" b="0" i="0" u="none" strike="noStrike">
                <a:solidFill>
                  <a:schemeClr val="tx2">
                    <a:lumMod val="25000"/>
                    <a:lumOff val="75000"/>
                  </a:schemeClr>
                </a:solidFill>
                <a:latin typeface="Aptos Narrow"/>
                <a:ea typeface="+mn-ea"/>
                <a:cs typeface="+mn-cs"/>
              </a:rPr>
              <a:pPr marL="0" indent="0" algn="l"/>
              <a:t>Fin Goals</a:t>
            </a:fld>
            <a:endParaRPr lang="ru-RU" sz="1400" b="0" i="0" u="none" strike="noStrike">
              <a:solidFill>
                <a:schemeClr val="tx2">
                  <a:lumMod val="25000"/>
                  <a:lumOff val="75000"/>
                </a:schemeClr>
              </a:solidFill>
              <a:latin typeface="Aptos Narrow"/>
              <a:ea typeface="+mn-ea"/>
              <a:cs typeface="+mn-cs"/>
            </a:endParaRPr>
          </a:p>
        </xdr:txBody>
      </xdr:sp>
      <xdr:sp macro="" textlink="Processing!N8">
        <xdr:nvSpPr>
          <xdr:cNvPr id="63" name="TextBox 62">
            <a:extLst>
              <a:ext uri="{FF2B5EF4-FFF2-40B4-BE49-F238E27FC236}">
                <a16:creationId xmlns:a16="http://schemas.microsoft.com/office/drawing/2014/main" id="{EDF1C34C-F015-E5C3-34C6-7EB6510EEA75}"/>
              </a:ext>
            </a:extLst>
          </xdr:cNvPr>
          <xdr:cNvSpPr txBox="1"/>
        </xdr:nvSpPr>
        <xdr:spPr>
          <a:xfrm>
            <a:off x="5612588" y="9531869"/>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3869D51-62C9-4AAA-AB26-7DC301C4BDAA}" type="TxLink">
              <a:rPr lang="en-US" sz="1400" b="0" i="0" u="none" strike="noStrike">
                <a:solidFill>
                  <a:schemeClr val="tx2">
                    <a:lumMod val="25000"/>
                    <a:lumOff val="75000"/>
                  </a:schemeClr>
                </a:solidFill>
                <a:latin typeface="Aptos Narrow"/>
              </a:rPr>
              <a:pPr algn="r"/>
              <a:t> $88,658 </a:t>
            </a:fld>
            <a:endParaRPr lang="ru-RU" sz="3600">
              <a:solidFill>
                <a:schemeClr val="tx2">
                  <a:lumMod val="25000"/>
                  <a:lumOff val="75000"/>
                </a:schemeClr>
              </a:solidFill>
            </a:endParaRPr>
          </a:p>
        </xdr:txBody>
      </xdr:sp>
      <xdr:sp macro="" textlink="Processing!N9">
        <xdr:nvSpPr>
          <xdr:cNvPr id="64" name="TextBox 63">
            <a:extLst>
              <a:ext uri="{FF2B5EF4-FFF2-40B4-BE49-F238E27FC236}">
                <a16:creationId xmlns:a16="http://schemas.microsoft.com/office/drawing/2014/main" id="{0505EEFA-D656-9B11-E201-02D769869A40}"/>
              </a:ext>
            </a:extLst>
          </xdr:cNvPr>
          <xdr:cNvSpPr txBox="1"/>
        </xdr:nvSpPr>
        <xdr:spPr>
          <a:xfrm>
            <a:off x="5612588" y="9981406"/>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8EDAA04-0207-4253-9D11-BE20395AF586}" type="TxLink">
              <a:rPr lang="en-US" sz="1400" b="0" i="0" u="none" strike="noStrike">
                <a:solidFill>
                  <a:schemeClr val="tx2">
                    <a:lumMod val="25000"/>
                    <a:lumOff val="75000"/>
                  </a:schemeClr>
                </a:solidFill>
                <a:latin typeface="Aptos Narrow"/>
              </a:rPr>
              <a:pPr algn="r"/>
              <a:t> $25,558 </a:t>
            </a:fld>
            <a:endParaRPr lang="ru-RU" sz="2800">
              <a:solidFill>
                <a:schemeClr val="tx2">
                  <a:lumMod val="25000"/>
                  <a:lumOff val="75000"/>
                </a:schemeClr>
              </a:solidFill>
            </a:endParaRPr>
          </a:p>
        </xdr:txBody>
      </xdr:sp>
      <xdr:sp macro="" textlink="Processing!N10">
        <xdr:nvSpPr>
          <xdr:cNvPr id="65" name="TextBox 64">
            <a:extLst>
              <a:ext uri="{FF2B5EF4-FFF2-40B4-BE49-F238E27FC236}">
                <a16:creationId xmlns:a16="http://schemas.microsoft.com/office/drawing/2014/main" id="{CC1C7011-4409-322D-BA79-3BEE29107586}"/>
              </a:ext>
            </a:extLst>
          </xdr:cNvPr>
          <xdr:cNvSpPr txBox="1"/>
        </xdr:nvSpPr>
        <xdr:spPr>
          <a:xfrm>
            <a:off x="5612588" y="10430943"/>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FDB9043-EE87-4C35-86ED-1EC1EB12F973}" type="TxLink">
              <a:rPr lang="en-US" sz="1400" b="0" i="0" u="none" strike="noStrike">
                <a:solidFill>
                  <a:schemeClr val="tx2">
                    <a:lumMod val="25000"/>
                    <a:lumOff val="75000"/>
                  </a:schemeClr>
                </a:solidFill>
                <a:latin typeface="Aptos Narrow"/>
              </a:rPr>
              <a:pPr algn="r"/>
              <a:t> $19,614 </a:t>
            </a:fld>
            <a:endParaRPr lang="ru-RU" sz="3600">
              <a:solidFill>
                <a:schemeClr val="tx2">
                  <a:lumMod val="25000"/>
                  <a:lumOff val="75000"/>
                </a:schemeClr>
              </a:solidFill>
            </a:endParaRPr>
          </a:p>
        </xdr:txBody>
      </xdr:sp>
      <xdr:sp macro="" textlink="Processing!N11">
        <xdr:nvSpPr>
          <xdr:cNvPr id="66" name="TextBox 65">
            <a:extLst>
              <a:ext uri="{FF2B5EF4-FFF2-40B4-BE49-F238E27FC236}">
                <a16:creationId xmlns:a16="http://schemas.microsoft.com/office/drawing/2014/main" id="{7194EEF5-384C-2004-79CE-4F25860E4F59}"/>
              </a:ext>
            </a:extLst>
          </xdr:cNvPr>
          <xdr:cNvSpPr txBox="1"/>
        </xdr:nvSpPr>
        <xdr:spPr>
          <a:xfrm>
            <a:off x="5612588" y="10880480"/>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4A301D6-02CE-4B51-8C1C-C1DAA0FD4D78}" type="TxLink">
              <a:rPr lang="en-US" sz="1400" b="0" i="0" u="none" strike="noStrike">
                <a:solidFill>
                  <a:schemeClr val="tx2">
                    <a:lumMod val="25000"/>
                    <a:lumOff val="75000"/>
                  </a:schemeClr>
                </a:solidFill>
                <a:latin typeface="Aptos Narrow"/>
                <a:ea typeface="+mn-ea"/>
                <a:cs typeface="+mn-cs"/>
              </a:rPr>
              <a:pPr marL="0" indent="0" algn="r"/>
              <a:t> $93,339 </a:t>
            </a:fld>
            <a:endParaRPr lang="ru-RU" sz="2400" b="0" i="0" u="none" strike="noStrike">
              <a:solidFill>
                <a:schemeClr val="tx2">
                  <a:lumMod val="25000"/>
                  <a:lumOff val="75000"/>
                </a:schemeClr>
              </a:solidFill>
              <a:latin typeface="Aptos Narrow"/>
              <a:ea typeface="+mn-ea"/>
              <a:cs typeface="+mn-cs"/>
            </a:endParaRPr>
          </a:p>
        </xdr:txBody>
      </xdr:sp>
      <xdr:sp macro="" textlink="Processing!N12">
        <xdr:nvSpPr>
          <xdr:cNvPr id="67" name="TextBox 66">
            <a:extLst>
              <a:ext uri="{FF2B5EF4-FFF2-40B4-BE49-F238E27FC236}">
                <a16:creationId xmlns:a16="http://schemas.microsoft.com/office/drawing/2014/main" id="{7947B774-E889-988F-64C8-87B723EF9868}"/>
              </a:ext>
            </a:extLst>
          </xdr:cNvPr>
          <xdr:cNvSpPr txBox="1"/>
        </xdr:nvSpPr>
        <xdr:spPr>
          <a:xfrm>
            <a:off x="5612588" y="11330017"/>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4A51919-2656-4CB1-A2EA-F6F69BCBFEFC}" type="TxLink">
              <a:rPr lang="en-US" sz="1400" b="0" i="0" u="none" strike="noStrike">
                <a:solidFill>
                  <a:schemeClr val="tx2">
                    <a:lumMod val="25000"/>
                    <a:lumOff val="75000"/>
                  </a:schemeClr>
                </a:solidFill>
                <a:latin typeface="Aptos Narrow"/>
                <a:ea typeface="+mn-ea"/>
                <a:cs typeface="+mn-cs"/>
              </a:rPr>
              <a:pPr marL="0" indent="0" algn="r"/>
              <a:t> $83,970 </a:t>
            </a:fld>
            <a:endParaRPr lang="ru-RU" sz="2400" b="0" i="0" u="none" strike="noStrike">
              <a:solidFill>
                <a:schemeClr val="tx2">
                  <a:lumMod val="25000"/>
                  <a:lumOff val="75000"/>
                </a:schemeClr>
              </a:solidFill>
              <a:latin typeface="Aptos Narrow"/>
              <a:ea typeface="+mn-ea"/>
              <a:cs typeface="+mn-cs"/>
            </a:endParaRPr>
          </a:p>
        </xdr:txBody>
      </xdr:sp>
      <xdr:sp macro="" textlink="Processing!N13">
        <xdr:nvSpPr>
          <xdr:cNvPr id="68" name="TextBox 67">
            <a:extLst>
              <a:ext uri="{FF2B5EF4-FFF2-40B4-BE49-F238E27FC236}">
                <a16:creationId xmlns:a16="http://schemas.microsoft.com/office/drawing/2014/main" id="{2E428B11-D354-EB24-38A2-A35A5A68CE29}"/>
              </a:ext>
            </a:extLst>
          </xdr:cNvPr>
          <xdr:cNvSpPr txBox="1"/>
        </xdr:nvSpPr>
        <xdr:spPr>
          <a:xfrm>
            <a:off x="5630570" y="11779554"/>
            <a:ext cx="1075944"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91F611-5F88-480A-B071-E72D3EA7BCC9}" type="TxLink">
              <a:rPr lang="en-US" sz="1400" b="0" i="0" u="none" strike="noStrike">
                <a:solidFill>
                  <a:schemeClr val="tx2">
                    <a:lumMod val="25000"/>
                    <a:lumOff val="75000"/>
                  </a:schemeClr>
                </a:solidFill>
                <a:latin typeface="Aptos Narrow"/>
                <a:ea typeface="+mn-ea"/>
                <a:cs typeface="+mn-cs"/>
              </a:rPr>
              <a:pPr marL="0" indent="0" algn="r"/>
              <a:t> $63,894 </a:t>
            </a:fld>
            <a:endParaRPr lang="ru-RU" sz="2400" b="0" i="0" u="none" strike="noStrike">
              <a:solidFill>
                <a:schemeClr val="tx2">
                  <a:lumMod val="25000"/>
                  <a:lumOff val="75000"/>
                </a:schemeClr>
              </a:solidFill>
              <a:latin typeface="Aptos Narrow"/>
              <a:ea typeface="+mn-ea"/>
              <a:cs typeface="+mn-cs"/>
            </a:endParaRPr>
          </a:p>
        </xdr:txBody>
      </xdr:sp>
    </xdr:grpSp>
    <xdr:clientData/>
  </xdr:twoCellAnchor>
  <xdr:twoCellAnchor editAs="oneCell">
    <xdr:from>
      <xdr:col>4</xdr:col>
      <xdr:colOff>434340</xdr:colOff>
      <xdr:row>4</xdr:row>
      <xdr:rowOff>38101</xdr:rowOff>
    </xdr:from>
    <xdr:to>
      <xdr:col>21</xdr:col>
      <xdr:colOff>312420</xdr:colOff>
      <xdr:row>6</xdr:row>
      <xdr:rowOff>83821</xdr:rowOff>
    </xdr:to>
    <mc:AlternateContent xmlns:mc="http://schemas.openxmlformats.org/markup-compatibility/2006" xmlns:a14="http://schemas.microsoft.com/office/drawing/2010/main">
      <mc:Choice Requires="a14">
        <xdr:graphicFrame macro="">
          <xdr:nvGraphicFramePr>
            <xdr:cNvPr id="73" name="Month 5">
              <a:extLst>
                <a:ext uri="{FF2B5EF4-FFF2-40B4-BE49-F238E27FC236}">
                  <a16:creationId xmlns:a16="http://schemas.microsoft.com/office/drawing/2014/main" id="{AF9A8879-5A5C-4150-A56B-C142B0F82F60}"/>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2872740" y="769621"/>
              <a:ext cx="10241280" cy="41148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167639</xdr:colOff>
      <xdr:row>16</xdr:row>
      <xdr:rowOff>15240</xdr:rowOff>
    </xdr:from>
    <xdr:to>
      <xdr:col>16</xdr:col>
      <xdr:colOff>273002</xdr:colOff>
      <xdr:row>36</xdr:row>
      <xdr:rowOff>114300</xdr:rowOff>
    </xdr:to>
    <xdr:graphicFrame macro="">
      <xdr:nvGraphicFramePr>
        <xdr:cNvPr id="86" name="Chart 85">
          <a:extLst>
            <a:ext uri="{FF2B5EF4-FFF2-40B4-BE49-F238E27FC236}">
              <a16:creationId xmlns:a16="http://schemas.microsoft.com/office/drawing/2014/main" id="{E750DBB0-066E-4BA6-A3E3-238A6405D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387369</xdr:colOff>
      <xdr:row>9</xdr:row>
      <xdr:rowOff>82372</xdr:rowOff>
    </xdr:from>
    <xdr:to>
      <xdr:col>17</xdr:col>
      <xdr:colOff>44469</xdr:colOff>
      <xdr:row>24</xdr:row>
      <xdr:rowOff>44272</xdr:rowOff>
    </xdr:to>
    <xdr:sp macro="" textlink="">
      <xdr:nvSpPr>
        <xdr:cNvPr id="93" name="Oval 92">
          <a:extLst>
            <a:ext uri="{FF2B5EF4-FFF2-40B4-BE49-F238E27FC236}">
              <a16:creationId xmlns:a16="http://schemas.microsoft.com/office/drawing/2014/main" id="{151C924C-4B74-DA80-89AC-46E18B410629}"/>
            </a:ext>
          </a:extLst>
        </xdr:cNvPr>
        <xdr:cNvSpPr/>
      </xdr:nvSpPr>
      <xdr:spPr>
        <a:xfrm>
          <a:off x="7702569" y="1728292"/>
          <a:ext cx="2705100" cy="2705100"/>
        </a:xfrm>
        <a:prstGeom prst="ellipse">
          <a:avLst/>
        </a:prstGeom>
        <a:solidFill>
          <a:srgbClr val="1214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284499</xdr:colOff>
      <xdr:row>12</xdr:row>
      <xdr:rowOff>40462</xdr:rowOff>
    </xdr:from>
    <xdr:to>
      <xdr:col>16</xdr:col>
      <xdr:colOff>147339</xdr:colOff>
      <xdr:row>21</xdr:row>
      <xdr:rowOff>86182</xdr:rowOff>
    </xdr:to>
    <xdr:sp macro="" textlink="">
      <xdr:nvSpPr>
        <xdr:cNvPr id="94" name="Oval 93">
          <a:extLst>
            <a:ext uri="{FF2B5EF4-FFF2-40B4-BE49-F238E27FC236}">
              <a16:creationId xmlns:a16="http://schemas.microsoft.com/office/drawing/2014/main" id="{57B6442E-C69A-4FBF-9AAE-0B68E20B62E9}"/>
            </a:ext>
          </a:extLst>
        </xdr:cNvPr>
        <xdr:cNvSpPr/>
      </xdr:nvSpPr>
      <xdr:spPr>
        <a:xfrm>
          <a:off x="8209299" y="2235022"/>
          <a:ext cx="1691640" cy="1691640"/>
        </a:xfrm>
        <a:prstGeom prst="ellipse">
          <a:avLst/>
        </a:prstGeom>
        <a:gradFill>
          <a:gsLst>
            <a:gs pos="0">
              <a:srgbClr val="34349E"/>
            </a:gs>
            <a:gs pos="100000">
              <a:srgbClr val="212469"/>
            </a:gs>
          </a:gsLst>
          <a:lin ang="5400000" scaled="1"/>
        </a:gradFill>
        <a:ln w="9525">
          <a:solidFill>
            <a:srgbClr val="595EFA"/>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11</xdr:col>
      <xdr:colOff>413277</xdr:colOff>
      <xdr:row>8</xdr:row>
      <xdr:rowOff>17602</xdr:rowOff>
    </xdr:from>
    <xdr:to>
      <xdr:col>18</xdr:col>
      <xdr:colOff>18561</xdr:colOff>
      <xdr:row>25</xdr:row>
      <xdr:rowOff>109042</xdr:rowOff>
    </xdr:to>
    <xdr:graphicFrame macro="">
      <xdr:nvGraphicFramePr>
        <xdr:cNvPr id="87" name="Chart 86">
          <a:extLst>
            <a:ext uri="{FF2B5EF4-FFF2-40B4-BE49-F238E27FC236}">
              <a16:creationId xmlns:a16="http://schemas.microsoft.com/office/drawing/2014/main" id="{666D0BA3-2D24-46FF-BC58-65B97FEEFD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288309</xdr:colOff>
      <xdr:row>8</xdr:row>
      <xdr:rowOff>166192</xdr:rowOff>
    </xdr:from>
    <xdr:to>
      <xdr:col>17</xdr:col>
      <xdr:colOff>143529</xdr:colOff>
      <xdr:row>24</xdr:row>
      <xdr:rowOff>143332</xdr:rowOff>
    </xdr:to>
    <xdr:sp macro="" textlink="">
      <xdr:nvSpPr>
        <xdr:cNvPr id="92" name="Circle: Hollow 91">
          <a:extLst>
            <a:ext uri="{FF2B5EF4-FFF2-40B4-BE49-F238E27FC236}">
              <a16:creationId xmlns:a16="http://schemas.microsoft.com/office/drawing/2014/main" id="{5AD090D1-31F5-E6E4-F22A-5F3980D8A83A}"/>
            </a:ext>
          </a:extLst>
        </xdr:cNvPr>
        <xdr:cNvSpPr/>
      </xdr:nvSpPr>
      <xdr:spPr>
        <a:xfrm>
          <a:off x="7603509" y="1629232"/>
          <a:ext cx="2903220" cy="2903220"/>
        </a:xfrm>
        <a:prstGeom prst="donut">
          <a:avLst>
            <a:gd name="adj" fmla="val 10826"/>
          </a:avLst>
        </a:prstGeom>
        <a:solidFill>
          <a:srgbClr val="252865"/>
        </a:solidFill>
        <a:ln w="9525">
          <a:gradFill>
            <a:gsLst>
              <a:gs pos="38000">
                <a:srgbClr val="5D63D1"/>
              </a:gs>
              <a:gs pos="0">
                <a:srgbClr val="A2D8F0"/>
              </a:gs>
              <a:gs pos="100000">
                <a:srgbClr val="393D97"/>
              </a:gs>
            </a:gsLst>
            <a:lin ang="9000000" scaled="0"/>
          </a:gradFill>
        </a:ln>
        <a:effectLst>
          <a:outerShdw blurRad="177800" sx="90000" sy="90000" algn="ctr" rotWithShape="0">
            <a:prstClr val="black">
              <a:alpha val="4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clientData/>
  </xdr:twoCellAnchor>
  <xdr:twoCellAnchor>
    <xdr:from>
      <xdr:col>13</xdr:col>
      <xdr:colOff>533082</xdr:colOff>
      <xdr:row>13</xdr:row>
      <xdr:rowOff>106165</xdr:rowOff>
    </xdr:from>
    <xdr:to>
      <xdr:col>15</xdr:col>
      <xdr:colOff>508356</xdr:colOff>
      <xdr:row>20</xdr:row>
      <xdr:rowOff>20479</xdr:rowOff>
    </xdr:to>
    <xdr:sp macro="" textlink="">
      <xdr:nvSpPr>
        <xdr:cNvPr id="95" name="Oval 94">
          <a:extLst>
            <a:ext uri="{FF2B5EF4-FFF2-40B4-BE49-F238E27FC236}">
              <a16:creationId xmlns:a16="http://schemas.microsoft.com/office/drawing/2014/main" id="{0FB2F6D5-8735-4FB6-AFA6-11C9965B4C43}"/>
            </a:ext>
          </a:extLst>
        </xdr:cNvPr>
        <xdr:cNvSpPr/>
      </xdr:nvSpPr>
      <xdr:spPr>
        <a:xfrm>
          <a:off x="8457882" y="2483605"/>
          <a:ext cx="1194474" cy="1194474"/>
        </a:xfrm>
        <a:prstGeom prst="ellipse">
          <a:avLst/>
        </a:prstGeom>
        <a:solidFill>
          <a:srgbClr val="252865"/>
        </a:solidFill>
        <a:ln w="9525">
          <a:gradFill>
            <a:gsLst>
              <a:gs pos="56000">
                <a:srgbClr val="5D63D1"/>
              </a:gs>
              <a:gs pos="0">
                <a:srgbClr val="A2D8F0"/>
              </a:gs>
              <a:gs pos="100000">
                <a:srgbClr val="393D97"/>
              </a:gs>
            </a:gsLst>
            <a:lin ang="9000000" scaled="0"/>
          </a:gradFill>
        </a:ln>
        <a:effectLst>
          <a:outerShdw blurRad="177800" sx="90000" sy="90000" algn="ctr" rotWithShape="0">
            <a:prstClr val="black">
              <a:alpha val="4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a:endParaRPr lang="ru-RU" sz="1100">
            <a:solidFill>
              <a:schemeClr val="tx1"/>
            </a:solidFill>
            <a:latin typeface="+mn-lt"/>
            <a:ea typeface="+mn-ea"/>
            <a:cs typeface="+mn-cs"/>
          </a:endParaRPr>
        </a:p>
      </xdr:txBody>
    </xdr:sp>
    <xdr:clientData/>
  </xdr:twoCellAnchor>
  <xdr:twoCellAnchor>
    <xdr:from>
      <xdr:col>13</xdr:col>
      <xdr:colOff>442727</xdr:colOff>
      <xdr:row>13</xdr:row>
      <xdr:rowOff>23079</xdr:rowOff>
    </xdr:from>
    <xdr:to>
      <xdr:col>15</xdr:col>
      <xdr:colOff>595127</xdr:colOff>
      <xdr:row>20</xdr:row>
      <xdr:rowOff>114519</xdr:rowOff>
    </xdr:to>
    <xdr:graphicFrame macro="">
      <xdr:nvGraphicFramePr>
        <xdr:cNvPr id="97" name="Chart 96">
          <a:extLst>
            <a:ext uri="{FF2B5EF4-FFF2-40B4-BE49-F238E27FC236}">
              <a16:creationId xmlns:a16="http://schemas.microsoft.com/office/drawing/2014/main" id="{8F6E48C3-1E62-4D7D-9508-DD5DC1449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159688</xdr:colOff>
      <xdr:row>15</xdr:row>
      <xdr:rowOff>122973</xdr:rowOff>
    </xdr:from>
    <xdr:to>
      <xdr:col>15</xdr:col>
      <xdr:colOff>312752</xdr:colOff>
      <xdr:row>17</xdr:row>
      <xdr:rowOff>135194</xdr:rowOff>
    </xdr:to>
    <xdr:sp macro="" textlink="Processing!P17">
      <xdr:nvSpPr>
        <xdr:cNvPr id="98" name="TextBox 97">
          <a:extLst>
            <a:ext uri="{FF2B5EF4-FFF2-40B4-BE49-F238E27FC236}">
              <a16:creationId xmlns:a16="http://schemas.microsoft.com/office/drawing/2014/main" id="{E0EBB813-9EDA-2080-E3CD-645025297897}"/>
            </a:ext>
          </a:extLst>
        </xdr:cNvPr>
        <xdr:cNvSpPr txBox="1"/>
      </xdr:nvSpPr>
      <xdr:spPr>
        <a:xfrm>
          <a:off x="8694088" y="2866173"/>
          <a:ext cx="762664" cy="377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0C8FCB6-A942-43A5-9296-5CDAD76240EE}" type="TxLink">
            <a:rPr lang="en-US" sz="2400" b="0" i="0" u="none" strike="noStrike">
              <a:solidFill>
                <a:schemeClr val="bg1"/>
              </a:solidFill>
              <a:latin typeface="Aptos Narrow"/>
              <a:ea typeface="+mn-ea"/>
              <a:cs typeface="+mn-cs"/>
            </a:rPr>
            <a:pPr marL="0" indent="0" algn="ctr"/>
            <a:t>82%</a:t>
          </a:fld>
          <a:endParaRPr lang="ru-RU" sz="4800" b="0" i="0" u="none" strike="noStrike">
            <a:solidFill>
              <a:schemeClr val="bg1"/>
            </a:solidFill>
            <a:latin typeface="Aptos Narrow"/>
            <a:ea typeface="+mn-ea"/>
            <a:cs typeface="+mn-cs"/>
          </a:endParaRPr>
        </a:p>
      </xdr:txBody>
    </xdr:sp>
    <xdr:clientData/>
  </xdr:twoCellAnchor>
  <xdr:twoCellAnchor>
    <xdr:from>
      <xdr:col>12</xdr:col>
      <xdr:colOff>144399</xdr:colOff>
      <xdr:row>8</xdr:row>
      <xdr:rowOff>30099</xdr:rowOff>
    </xdr:from>
    <xdr:to>
      <xdr:col>17</xdr:col>
      <xdr:colOff>205359</xdr:colOff>
      <xdr:row>25</xdr:row>
      <xdr:rowOff>30099</xdr:rowOff>
    </xdr:to>
    <xdr:sp macro="" textlink="">
      <xdr:nvSpPr>
        <xdr:cNvPr id="99" name="Circle: Hollow 98">
          <a:extLst>
            <a:ext uri="{FF2B5EF4-FFF2-40B4-BE49-F238E27FC236}">
              <a16:creationId xmlns:a16="http://schemas.microsoft.com/office/drawing/2014/main" id="{1AE81940-053F-448F-913A-616132A435B7}"/>
            </a:ext>
          </a:extLst>
        </xdr:cNvPr>
        <xdr:cNvSpPr/>
      </xdr:nvSpPr>
      <xdr:spPr>
        <a:xfrm>
          <a:off x="7459599" y="1493139"/>
          <a:ext cx="3108960" cy="3108960"/>
        </a:xfrm>
        <a:prstGeom prst="donut">
          <a:avLst>
            <a:gd name="adj" fmla="val 10826"/>
          </a:avLst>
        </a:prstGeom>
        <a:solidFill>
          <a:srgbClr val="252865"/>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clientData/>
  </xdr:twoCellAnchor>
  <xdr:twoCellAnchor>
    <xdr:from>
      <xdr:col>6</xdr:col>
      <xdr:colOff>419100</xdr:colOff>
      <xdr:row>10</xdr:row>
      <xdr:rowOff>137160</xdr:rowOff>
    </xdr:from>
    <xdr:to>
      <xdr:col>8</xdr:col>
      <xdr:colOff>495300</xdr:colOff>
      <xdr:row>12</xdr:row>
      <xdr:rowOff>76200</xdr:rowOff>
    </xdr:to>
    <xdr:sp macro="" textlink="Processing!M18">
      <xdr:nvSpPr>
        <xdr:cNvPr id="101" name="TextBox 100">
          <a:extLst>
            <a:ext uri="{FF2B5EF4-FFF2-40B4-BE49-F238E27FC236}">
              <a16:creationId xmlns:a16="http://schemas.microsoft.com/office/drawing/2014/main" id="{56CED1A4-2506-71E9-11ED-0202F2EB930C}"/>
            </a:ext>
          </a:extLst>
        </xdr:cNvPr>
        <xdr:cNvSpPr txBox="1"/>
      </xdr:nvSpPr>
      <xdr:spPr>
        <a:xfrm>
          <a:off x="4076700" y="1965960"/>
          <a:ext cx="1295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61E6EF-56DD-42A2-9283-3524BFAFAB7B}" type="TxLink">
            <a:rPr lang="en-US" sz="1200" b="0" i="0" u="none" strike="noStrike">
              <a:solidFill>
                <a:schemeClr val="tx2">
                  <a:lumMod val="25000"/>
                  <a:lumOff val="75000"/>
                </a:schemeClr>
              </a:solidFill>
              <a:latin typeface="Aptos Narrow"/>
            </a:rPr>
            <a:pPr/>
            <a:t>Mortgage</a:t>
          </a:fld>
          <a:endParaRPr lang="ru-RU" sz="1200" b="0">
            <a:solidFill>
              <a:schemeClr val="tx2">
                <a:lumMod val="25000"/>
                <a:lumOff val="75000"/>
              </a:schemeClr>
            </a:solidFill>
          </a:endParaRPr>
        </a:p>
      </xdr:txBody>
    </xdr:sp>
    <xdr:clientData/>
  </xdr:twoCellAnchor>
  <xdr:twoCellAnchor>
    <xdr:from>
      <xdr:col>6</xdr:col>
      <xdr:colOff>419100</xdr:colOff>
      <xdr:row>12</xdr:row>
      <xdr:rowOff>43180</xdr:rowOff>
    </xdr:from>
    <xdr:to>
      <xdr:col>8</xdr:col>
      <xdr:colOff>495300</xdr:colOff>
      <xdr:row>13</xdr:row>
      <xdr:rowOff>165100</xdr:rowOff>
    </xdr:to>
    <xdr:sp macro="" textlink="Processing!M20">
      <xdr:nvSpPr>
        <xdr:cNvPr id="102" name="TextBox 101">
          <a:extLst>
            <a:ext uri="{FF2B5EF4-FFF2-40B4-BE49-F238E27FC236}">
              <a16:creationId xmlns:a16="http://schemas.microsoft.com/office/drawing/2014/main" id="{768B7C76-2451-F44D-FF78-BF5617E02870}"/>
            </a:ext>
          </a:extLst>
        </xdr:cNvPr>
        <xdr:cNvSpPr txBox="1"/>
      </xdr:nvSpPr>
      <xdr:spPr>
        <a:xfrm>
          <a:off x="4076700" y="2237740"/>
          <a:ext cx="1295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452379-7753-4117-92CE-844239CAA6D0}" type="TxLink">
            <a:rPr lang="en-US" sz="1200" b="0" i="0" u="none" strike="noStrike">
              <a:solidFill>
                <a:schemeClr val="tx2">
                  <a:lumMod val="25000"/>
                  <a:lumOff val="75000"/>
                </a:schemeClr>
              </a:solidFill>
              <a:latin typeface="Aptos Narrow"/>
            </a:rPr>
            <a:pPr/>
            <a:t>Car Leasing</a:t>
          </a:fld>
          <a:endParaRPr lang="ru-RU" sz="1400" b="0">
            <a:solidFill>
              <a:schemeClr val="tx2">
                <a:lumMod val="25000"/>
                <a:lumOff val="75000"/>
              </a:schemeClr>
            </a:solidFill>
          </a:endParaRPr>
        </a:p>
      </xdr:txBody>
    </xdr:sp>
    <xdr:clientData/>
  </xdr:twoCellAnchor>
  <xdr:twoCellAnchor>
    <xdr:from>
      <xdr:col>6</xdr:col>
      <xdr:colOff>419100</xdr:colOff>
      <xdr:row>13</xdr:row>
      <xdr:rowOff>132080</xdr:rowOff>
    </xdr:from>
    <xdr:to>
      <xdr:col>8</xdr:col>
      <xdr:colOff>495300</xdr:colOff>
      <xdr:row>15</xdr:row>
      <xdr:rowOff>71120</xdr:rowOff>
    </xdr:to>
    <xdr:sp macro="" textlink="Processing!M21">
      <xdr:nvSpPr>
        <xdr:cNvPr id="103" name="TextBox 102">
          <a:extLst>
            <a:ext uri="{FF2B5EF4-FFF2-40B4-BE49-F238E27FC236}">
              <a16:creationId xmlns:a16="http://schemas.microsoft.com/office/drawing/2014/main" id="{9438C0F7-71E4-6B17-098B-1829396C3A14}"/>
            </a:ext>
          </a:extLst>
        </xdr:cNvPr>
        <xdr:cNvSpPr txBox="1"/>
      </xdr:nvSpPr>
      <xdr:spPr>
        <a:xfrm>
          <a:off x="4076700" y="2509520"/>
          <a:ext cx="1295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9B059F-687E-4D1C-A4F2-64EA36DC161E}" type="TxLink">
            <a:rPr lang="en-US" sz="1200" b="0" i="0" u="none" strike="noStrike">
              <a:solidFill>
                <a:schemeClr val="tx2">
                  <a:lumMod val="25000"/>
                  <a:lumOff val="75000"/>
                </a:schemeClr>
              </a:solidFill>
              <a:latin typeface="Aptos Narrow"/>
            </a:rPr>
            <a:pPr/>
            <a:t>Consumer Credit</a:t>
          </a:fld>
          <a:endParaRPr lang="ru-RU" sz="1400" b="0">
            <a:solidFill>
              <a:schemeClr val="tx2">
                <a:lumMod val="25000"/>
                <a:lumOff val="75000"/>
              </a:schemeClr>
            </a:solidFill>
          </a:endParaRPr>
        </a:p>
      </xdr:txBody>
    </xdr:sp>
    <xdr:clientData/>
  </xdr:twoCellAnchor>
  <xdr:twoCellAnchor>
    <xdr:from>
      <xdr:col>6</xdr:col>
      <xdr:colOff>419100</xdr:colOff>
      <xdr:row>15</xdr:row>
      <xdr:rowOff>38100</xdr:rowOff>
    </xdr:from>
    <xdr:to>
      <xdr:col>8</xdr:col>
      <xdr:colOff>495300</xdr:colOff>
      <xdr:row>16</xdr:row>
      <xdr:rowOff>160020</xdr:rowOff>
    </xdr:to>
    <xdr:sp macro="" textlink="Processing!M19">
      <xdr:nvSpPr>
        <xdr:cNvPr id="104" name="TextBox 103">
          <a:extLst>
            <a:ext uri="{FF2B5EF4-FFF2-40B4-BE49-F238E27FC236}">
              <a16:creationId xmlns:a16="http://schemas.microsoft.com/office/drawing/2014/main" id="{837FF9A9-BF94-FD79-FABE-662ED26FBA06}"/>
            </a:ext>
          </a:extLst>
        </xdr:cNvPr>
        <xdr:cNvSpPr txBox="1"/>
      </xdr:nvSpPr>
      <xdr:spPr>
        <a:xfrm>
          <a:off x="4076700" y="2781300"/>
          <a:ext cx="1295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D6383F-85AC-41B1-80B3-6C13437ACF6A}" type="TxLink">
            <a:rPr lang="en-US" sz="1200" b="0" i="0" u="none" strike="noStrike">
              <a:solidFill>
                <a:schemeClr val="tx2">
                  <a:lumMod val="25000"/>
                  <a:lumOff val="75000"/>
                </a:schemeClr>
              </a:solidFill>
              <a:latin typeface="Aptos Narrow"/>
            </a:rPr>
            <a:pPr/>
            <a:t>Credit Card</a:t>
          </a:fld>
          <a:endParaRPr lang="ru-RU" sz="1400" b="0">
            <a:solidFill>
              <a:schemeClr val="tx2">
                <a:lumMod val="25000"/>
                <a:lumOff val="75000"/>
              </a:schemeClr>
            </a:solidFill>
          </a:endParaRPr>
        </a:p>
      </xdr:txBody>
    </xdr:sp>
    <xdr:clientData/>
  </xdr:twoCellAnchor>
  <xdr:twoCellAnchor>
    <xdr:from>
      <xdr:col>8</xdr:col>
      <xdr:colOff>495300</xdr:colOff>
      <xdr:row>10</xdr:row>
      <xdr:rowOff>137160</xdr:rowOff>
    </xdr:from>
    <xdr:to>
      <xdr:col>9</xdr:col>
      <xdr:colOff>525780</xdr:colOff>
      <xdr:row>12</xdr:row>
      <xdr:rowOff>76200</xdr:rowOff>
    </xdr:to>
    <xdr:sp macro="" textlink="Processing!P18">
      <xdr:nvSpPr>
        <xdr:cNvPr id="105" name="TextBox 104">
          <a:extLst>
            <a:ext uri="{FF2B5EF4-FFF2-40B4-BE49-F238E27FC236}">
              <a16:creationId xmlns:a16="http://schemas.microsoft.com/office/drawing/2014/main" id="{11006A1E-5789-C290-8590-BEDBD64B719C}"/>
            </a:ext>
          </a:extLst>
        </xdr:cNvPr>
        <xdr:cNvSpPr txBox="1"/>
      </xdr:nvSpPr>
      <xdr:spPr>
        <a:xfrm>
          <a:off x="5372100" y="1965960"/>
          <a:ext cx="6400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B0ECFC7-D8B2-4046-969C-79638DE6EC26}" type="TxLink">
            <a:rPr lang="en-US" sz="1400" b="0" i="0" u="none" strike="noStrike">
              <a:solidFill>
                <a:schemeClr val="tx2">
                  <a:lumMod val="25000"/>
                  <a:lumOff val="75000"/>
                </a:schemeClr>
              </a:solidFill>
              <a:latin typeface="Aptos Narrow"/>
              <a:ea typeface="+mn-ea"/>
              <a:cs typeface="+mn-cs"/>
            </a:rPr>
            <a:pPr marL="0" indent="0"/>
            <a:t>37%</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8</xdr:col>
      <xdr:colOff>495300</xdr:colOff>
      <xdr:row>12</xdr:row>
      <xdr:rowOff>43180</xdr:rowOff>
    </xdr:from>
    <xdr:to>
      <xdr:col>9</xdr:col>
      <xdr:colOff>525780</xdr:colOff>
      <xdr:row>13</xdr:row>
      <xdr:rowOff>165100</xdr:rowOff>
    </xdr:to>
    <xdr:sp macro="" textlink="Processing!P20">
      <xdr:nvSpPr>
        <xdr:cNvPr id="106" name="TextBox 105">
          <a:extLst>
            <a:ext uri="{FF2B5EF4-FFF2-40B4-BE49-F238E27FC236}">
              <a16:creationId xmlns:a16="http://schemas.microsoft.com/office/drawing/2014/main" id="{670A3098-8C28-ADAD-84DC-BC358F83B49F}"/>
            </a:ext>
          </a:extLst>
        </xdr:cNvPr>
        <xdr:cNvSpPr txBox="1"/>
      </xdr:nvSpPr>
      <xdr:spPr>
        <a:xfrm>
          <a:off x="5372100" y="2237740"/>
          <a:ext cx="6400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CB90DEA-CE7D-4B44-8A41-3610BD9B2F97}" type="TxLink">
            <a:rPr lang="en-US" sz="1400" b="0" i="0" u="none" strike="noStrike">
              <a:solidFill>
                <a:schemeClr val="tx2">
                  <a:lumMod val="25000"/>
                  <a:lumOff val="75000"/>
                </a:schemeClr>
              </a:solidFill>
              <a:latin typeface="Aptos Narrow"/>
              <a:ea typeface="+mn-ea"/>
              <a:cs typeface="+mn-cs"/>
            </a:rPr>
            <a:pPr marL="0" indent="0"/>
            <a:t>14%</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8</xdr:col>
      <xdr:colOff>495300</xdr:colOff>
      <xdr:row>13</xdr:row>
      <xdr:rowOff>132080</xdr:rowOff>
    </xdr:from>
    <xdr:to>
      <xdr:col>9</xdr:col>
      <xdr:colOff>525780</xdr:colOff>
      <xdr:row>15</xdr:row>
      <xdr:rowOff>71120</xdr:rowOff>
    </xdr:to>
    <xdr:sp macro="" textlink="Processing!P21">
      <xdr:nvSpPr>
        <xdr:cNvPr id="107" name="TextBox 106">
          <a:extLst>
            <a:ext uri="{FF2B5EF4-FFF2-40B4-BE49-F238E27FC236}">
              <a16:creationId xmlns:a16="http://schemas.microsoft.com/office/drawing/2014/main" id="{F2273B25-A031-106C-8489-872A2D67F0A3}"/>
            </a:ext>
          </a:extLst>
        </xdr:cNvPr>
        <xdr:cNvSpPr txBox="1"/>
      </xdr:nvSpPr>
      <xdr:spPr>
        <a:xfrm>
          <a:off x="5372100" y="2509520"/>
          <a:ext cx="6400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DD871D0-2707-49C0-9B7A-9859B924C677}" type="TxLink">
            <a:rPr lang="en-US" sz="1400" b="0" i="0" u="none" strike="noStrike">
              <a:solidFill>
                <a:schemeClr val="tx2">
                  <a:lumMod val="25000"/>
                  <a:lumOff val="75000"/>
                </a:schemeClr>
              </a:solidFill>
              <a:latin typeface="Aptos Narrow"/>
              <a:ea typeface="+mn-ea"/>
              <a:cs typeface="+mn-cs"/>
            </a:rPr>
            <a:pPr marL="0" indent="0"/>
            <a:t>10%</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8</xdr:col>
      <xdr:colOff>495300</xdr:colOff>
      <xdr:row>15</xdr:row>
      <xdr:rowOff>38100</xdr:rowOff>
    </xdr:from>
    <xdr:to>
      <xdr:col>9</xdr:col>
      <xdr:colOff>525780</xdr:colOff>
      <xdr:row>16</xdr:row>
      <xdr:rowOff>160020</xdr:rowOff>
    </xdr:to>
    <xdr:sp macro="" textlink="Processing!P19">
      <xdr:nvSpPr>
        <xdr:cNvPr id="108" name="TextBox 107">
          <a:extLst>
            <a:ext uri="{FF2B5EF4-FFF2-40B4-BE49-F238E27FC236}">
              <a16:creationId xmlns:a16="http://schemas.microsoft.com/office/drawing/2014/main" id="{75ADCC99-671B-0194-AE19-9B8A2C8BCB6B}"/>
            </a:ext>
          </a:extLst>
        </xdr:cNvPr>
        <xdr:cNvSpPr txBox="1"/>
      </xdr:nvSpPr>
      <xdr:spPr>
        <a:xfrm>
          <a:off x="5372100" y="2781300"/>
          <a:ext cx="6400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2CB498E-A4A0-4FDF-8A56-1825B9E702D6}" type="TxLink">
            <a:rPr lang="en-US" sz="1400" b="0" i="0" u="none" strike="noStrike">
              <a:solidFill>
                <a:schemeClr val="tx2">
                  <a:lumMod val="25000"/>
                  <a:lumOff val="75000"/>
                </a:schemeClr>
              </a:solidFill>
              <a:latin typeface="Aptos Narrow"/>
              <a:ea typeface="+mn-ea"/>
              <a:cs typeface="+mn-cs"/>
            </a:rPr>
            <a:pPr marL="0" indent="0"/>
            <a:t>21%</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9</xdr:col>
      <xdr:colOff>502920</xdr:colOff>
      <xdr:row>10</xdr:row>
      <xdr:rowOff>137160</xdr:rowOff>
    </xdr:from>
    <xdr:to>
      <xdr:col>11</xdr:col>
      <xdr:colOff>563880</xdr:colOff>
      <xdr:row>12</xdr:row>
      <xdr:rowOff>76200</xdr:rowOff>
    </xdr:to>
    <xdr:sp macro="" textlink="Processing!O18">
      <xdr:nvSpPr>
        <xdr:cNvPr id="109" name="TextBox 108">
          <a:extLst>
            <a:ext uri="{FF2B5EF4-FFF2-40B4-BE49-F238E27FC236}">
              <a16:creationId xmlns:a16="http://schemas.microsoft.com/office/drawing/2014/main" id="{0AE02DA9-A8AC-E0BF-3BC7-9DDC857CEBCB}"/>
            </a:ext>
          </a:extLst>
        </xdr:cNvPr>
        <xdr:cNvSpPr txBox="1"/>
      </xdr:nvSpPr>
      <xdr:spPr>
        <a:xfrm>
          <a:off x="5989320" y="1965960"/>
          <a:ext cx="12801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8869163-09D7-4740-857A-972788E8502C}" type="TxLink">
            <a:rPr lang="en-US" sz="1400" b="0" i="0" u="none" strike="noStrike">
              <a:solidFill>
                <a:schemeClr val="bg1"/>
              </a:solidFill>
              <a:latin typeface="Aptos Narrow"/>
              <a:ea typeface="+mn-ea"/>
              <a:cs typeface="+mn-cs"/>
            </a:rPr>
            <a:pPr marL="0" indent="0"/>
            <a:t> $37,633 </a:t>
          </a:fld>
          <a:endParaRPr lang="ru-RU" sz="1400" b="0" i="0" u="none" strike="noStrike">
            <a:solidFill>
              <a:schemeClr val="bg1"/>
            </a:solidFill>
            <a:latin typeface="Aptos Narrow"/>
            <a:ea typeface="+mn-ea"/>
            <a:cs typeface="+mn-cs"/>
          </a:endParaRPr>
        </a:p>
      </xdr:txBody>
    </xdr:sp>
    <xdr:clientData/>
  </xdr:twoCellAnchor>
  <xdr:twoCellAnchor>
    <xdr:from>
      <xdr:col>9</xdr:col>
      <xdr:colOff>502920</xdr:colOff>
      <xdr:row>12</xdr:row>
      <xdr:rowOff>43180</xdr:rowOff>
    </xdr:from>
    <xdr:to>
      <xdr:col>11</xdr:col>
      <xdr:colOff>563880</xdr:colOff>
      <xdr:row>13</xdr:row>
      <xdr:rowOff>165100</xdr:rowOff>
    </xdr:to>
    <xdr:sp macro="" textlink="Processing!O20">
      <xdr:nvSpPr>
        <xdr:cNvPr id="110" name="TextBox 109">
          <a:extLst>
            <a:ext uri="{FF2B5EF4-FFF2-40B4-BE49-F238E27FC236}">
              <a16:creationId xmlns:a16="http://schemas.microsoft.com/office/drawing/2014/main" id="{C70694F5-ED9D-EAE0-F9AA-28B7006A8B3D}"/>
            </a:ext>
          </a:extLst>
        </xdr:cNvPr>
        <xdr:cNvSpPr txBox="1"/>
      </xdr:nvSpPr>
      <xdr:spPr>
        <a:xfrm>
          <a:off x="5989320" y="2237740"/>
          <a:ext cx="12801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0DFD23D-DBC6-4661-8E15-E1C15728D45A}" type="TxLink">
            <a:rPr lang="en-US" sz="1400" b="0" i="0" u="none" strike="noStrike">
              <a:solidFill>
                <a:schemeClr val="bg1"/>
              </a:solidFill>
              <a:latin typeface="Aptos Narrow"/>
              <a:ea typeface="+mn-ea"/>
              <a:cs typeface="+mn-cs"/>
            </a:rPr>
            <a:pPr marL="0" indent="0"/>
            <a:t> $14,792 </a:t>
          </a:fld>
          <a:endParaRPr lang="ru-RU" sz="1400" b="0" i="0" u="none" strike="noStrike">
            <a:solidFill>
              <a:schemeClr val="bg1"/>
            </a:solidFill>
            <a:latin typeface="Aptos Narrow"/>
            <a:ea typeface="+mn-ea"/>
            <a:cs typeface="+mn-cs"/>
          </a:endParaRPr>
        </a:p>
      </xdr:txBody>
    </xdr:sp>
    <xdr:clientData/>
  </xdr:twoCellAnchor>
  <xdr:twoCellAnchor>
    <xdr:from>
      <xdr:col>9</xdr:col>
      <xdr:colOff>502920</xdr:colOff>
      <xdr:row>13</xdr:row>
      <xdr:rowOff>132080</xdr:rowOff>
    </xdr:from>
    <xdr:to>
      <xdr:col>11</xdr:col>
      <xdr:colOff>563880</xdr:colOff>
      <xdr:row>15</xdr:row>
      <xdr:rowOff>71120</xdr:rowOff>
    </xdr:to>
    <xdr:sp macro="" textlink="Processing!O21">
      <xdr:nvSpPr>
        <xdr:cNvPr id="111" name="TextBox 110">
          <a:extLst>
            <a:ext uri="{FF2B5EF4-FFF2-40B4-BE49-F238E27FC236}">
              <a16:creationId xmlns:a16="http://schemas.microsoft.com/office/drawing/2014/main" id="{96CFC372-A035-CCA4-5220-E998B9C233E7}"/>
            </a:ext>
          </a:extLst>
        </xdr:cNvPr>
        <xdr:cNvSpPr txBox="1"/>
      </xdr:nvSpPr>
      <xdr:spPr>
        <a:xfrm>
          <a:off x="5989320" y="2509520"/>
          <a:ext cx="12801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CE916E7-9D93-4FB1-B30B-AF4D9C110A2A}" type="TxLink">
            <a:rPr lang="en-US" sz="1400" b="0" i="0" u="none" strike="noStrike">
              <a:solidFill>
                <a:schemeClr val="bg1"/>
              </a:solidFill>
              <a:latin typeface="Aptos Narrow"/>
              <a:ea typeface="+mn-ea"/>
              <a:cs typeface="+mn-cs"/>
            </a:rPr>
            <a:pPr marL="0" indent="0"/>
            <a:t> $10,261 </a:t>
          </a:fld>
          <a:endParaRPr lang="ru-RU" sz="1400" b="0" i="0" u="none" strike="noStrike">
            <a:solidFill>
              <a:schemeClr val="bg1"/>
            </a:solidFill>
            <a:latin typeface="Aptos Narrow"/>
            <a:ea typeface="+mn-ea"/>
            <a:cs typeface="+mn-cs"/>
          </a:endParaRPr>
        </a:p>
      </xdr:txBody>
    </xdr:sp>
    <xdr:clientData/>
  </xdr:twoCellAnchor>
  <xdr:twoCellAnchor>
    <xdr:from>
      <xdr:col>9</xdr:col>
      <xdr:colOff>502920</xdr:colOff>
      <xdr:row>15</xdr:row>
      <xdr:rowOff>38100</xdr:rowOff>
    </xdr:from>
    <xdr:to>
      <xdr:col>11</xdr:col>
      <xdr:colOff>563880</xdr:colOff>
      <xdr:row>16</xdr:row>
      <xdr:rowOff>160020</xdr:rowOff>
    </xdr:to>
    <xdr:sp macro="" textlink="Processing!O19">
      <xdr:nvSpPr>
        <xdr:cNvPr id="112" name="TextBox 111">
          <a:extLst>
            <a:ext uri="{FF2B5EF4-FFF2-40B4-BE49-F238E27FC236}">
              <a16:creationId xmlns:a16="http://schemas.microsoft.com/office/drawing/2014/main" id="{68C947C6-9301-667C-ABC8-EBA353CF9C9E}"/>
            </a:ext>
          </a:extLst>
        </xdr:cNvPr>
        <xdr:cNvSpPr txBox="1"/>
      </xdr:nvSpPr>
      <xdr:spPr>
        <a:xfrm>
          <a:off x="5989320" y="2781300"/>
          <a:ext cx="12801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A697757-3522-47A5-AD33-87AE33332BF6}" type="TxLink">
            <a:rPr lang="en-US" sz="1400" b="0" i="0" u="none" strike="noStrike">
              <a:solidFill>
                <a:schemeClr val="bg1"/>
              </a:solidFill>
              <a:latin typeface="Aptos Narrow"/>
              <a:ea typeface="+mn-ea"/>
              <a:cs typeface="+mn-cs"/>
            </a:rPr>
            <a:pPr marL="0" indent="0"/>
            <a:t> $21,285 </a:t>
          </a:fld>
          <a:endParaRPr lang="ru-RU" sz="1400" b="0" i="0" u="none" strike="noStrike">
            <a:solidFill>
              <a:schemeClr val="bg1"/>
            </a:solidFill>
            <a:latin typeface="Aptos Narrow"/>
            <a:ea typeface="+mn-ea"/>
            <a:cs typeface="+mn-cs"/>
          </a:endParaRPr>
        </a:p>
      </xdr:txBody>
    </xdr:sp>
    <xdr:clientData/>
  </xdr:twoCellAnchor>
  <xdr:twoCellAnchor>
    <xdr:from>
      <xdr:col>6</xdr:col>
      <xdr:colOff>419100</xdr:colOff>
      <xdr:row>16</xdr:row>
      <xdr:rowOff>144780</xdr:rowOff>
    </xdr:from>
    <xdr:to>
      <xdr:col>8</xdr:col>
      <xdr:colOff>495300</xdr:colOff>
      <xdr:row>18</xdr:row>
      <xdr:rowOff>83820</xdr:rowOff>
    </xdr:to>
    <xdr:sp macro="" textlink="Processing!M22">
      <xdr:nvSpPr>
        <xdr:cNvPr id="116" name="TextBox 115">
          <a:extLst>
            <a:ext uri="{FF2B5EF4-FFF2-40B4-BE49-F238E27FC236}">
              <a16:creationId xmlns:a16="http://schemas.microsoft.com/office/drawing/2014/main" id="{65060650-F56D-F8BD-E3FD-E02F12B14C3B}"/>
            </a:ext>
          </a:extLst>
        </xdr:cNvPr>
        <xdr:cNvSpPr txBox="1"/>
      </xdr:nvSpPr>
      <xdr:spPr>
        <a:xfrm>
          <a:off x="4076700" y="3070860"/>
          <a:ext cx="1295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CD49A1-C7E3-4176-BFF3-863A32FEDFEB}" type="TxLink">
            <a:rPr lang="en-US" sz="1400" b="1" i="0" u="none" strike="noStrike">
              <a:solidFill>
                <a:schemeClr val="tx2">
                  <a:lumMod val="25000"/>
                  <a:lumOff val="75000"/>
                </a:schemeClr>
              </a:solidFill>
              <a:latin typeface="Aptos Narrow"/>
            </a:rPr>
            <a:pPr/>
            <a:t>Total:</a:t>
          </a:fld>
          <a:endParaRPr lang="ru-RU" sz="1800" b="0">
            <a:solidFill>
              <a:schemeClr val="tx2">
                <a:lumMod val="25000"/>
                <a:lumOff val="75000"/>
              </a:schemeClr>
            </a:solidFill>
          </a:endParaRPr>
        </a:p>
      </xdr:txBody>
    </xdr:sp>
    <xdr:clientData/>
  </xdr:twoCellAnchor>
  <xdr:twoCellAnchor>
    <xdr:from>
      <xdr:col>8</xdr:col>
      <xdr:colOff>495300</xdr:colOff>
      <xdr:row>16</xdr:row>
      <xdr:rowOff>144780</xdr:rowOff>
    </xdr:from>
    <xdr:to>
      <xdr:col>9</xdr:col>
      <xdr:colOff>525780</xdr:colOff>
      <xdr:row>18</xdr:row>
      <xdr:rowOff>83820</xdr:rowOff>
    </xdr:to>
    <xdr:sp macro="" textlink="Processing!P17">
      <xdr:nvSpPr>
        <xdr:cNvPr id="117" name="TextBox 116">
          <a:extLst>
            <a:ext uri="{FF2B5EF4-FFF2-40B4-BE49-F238E27FC236}">
              <a16:creationId xmlns:a16="http://schemas.microsoft.com/office/drawing/2014/main" id="{035F5010-C454-1B96-43FA-7FA1F2C482A2}"/>
            </a:ext>
          </a:extLst>
        </xdr:cNvPr>
        <xdr:cNvSpPr txBox="1"/>
      </xdr:nvSpPr>
      <xdr:spPr>
        <a:xfrm>
          <a:off x="5372100" y="3070860"/>
          <a:ext cx="6400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26D3952-9887-43FF-9970-EB3CF3A6D7F4}" type="TxLink">
            <a:rPr lang="en-US" sz="1400" b="1" i="0" u="none" strike="noStrike">
              <a:solidFill>
                <a:schemeClr val="tx2">
                  <a:lumMod val="25000"/>
                  <a:lumOff val="75000"/>
                </a:schemeClr>
              </a:solidFill>
              <a:latin typeface="Aptos Narrow"/>
              <a:ea typeface="+mn-ea"/>
              <a:cs typeface="+mn-cs"/>
            </a:rPr>
            <a:pPr marL="0" indent="0"/>
            <a:t>82%</a:t>
          </a:fld>
          <a:endParaRPr lang="ru-RU" sz="1800" b="1" i="0" u="none" strike="noStrike">
            <a:solidFill>
              <a:schemeClr val="tx2">
                <a:lumMod val="25000"/>
                <a:lumOff val="75000"/>
              </a:schemeClr>
            </a:solidFill>
            <a:latin typeface="Aptos Narrow"/>
            <a:ea typeface="+mn-ea"/>
            <a:cs typeface="+mn-cs"/>
          </a:endParaRPr>
        </a:p>
      </xdr:txBody>
    </xdr:sp>
    <xdr:clientData/>
  </xdr:twoCellAnchor>
  <xdr:twoCellAnchor>
    <xdr:from>
      <xdr:col>9</xdr:col>
      <xdr:colOff>502920</xdr:colOff>
      <xdr:row>16</xdr:row>
      <xdr:rowOff>144780</xdr:rowOff>
    </xdr:from>
    <xdr:to>
      <xdr:col>11</xdr:col>
      <xdr:colOff>563880</xdr:colOff>
      <xdr:row>18</xdr:row>
      <xdr:rowOff>83820</xdr:rowOff>
    </xdr:to>
    <xdr:sp macro="" textlink="Processing!O22">
      <xdr:nvSpPr>
        <xdr:cNvPr id="118" name="TextBox 117">
          <a:extLst>
            <a:ext uri="{FF2B5EF4-FFF2-40B4-BE49-F238E27FC236}">
              <a16:creationId xmlns:a16="http://schemas.microsoft.com/office/drawing/2014/main" id="{45F2C19B-68CF-55B0-44B7-E424C2B233AB}"/>
            </a:ext>
          </a:extLst>
        </xdr:cNvPr>
        <xdr:cNvSpPr txBox="1"/>
      </xdr:nvSpPr>
      <xdr:spPr>
        <a:xfrm>
          <a:off x="5989320" y="3070860"/>
          <a:ext cx="12801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3C49EE7-3FD4-4973-A774-B76B3131024A}" type="TxLink">
            <a:rPr lang="en-US" sz="1400" b="1" i="0" u="none" strike="noStrike">
              <a:solidFill>
                <a:schemeClr val="bg1"/>
              </a:solidFill>
              <a:latin typeface="Aptos Narrow"/>
              <a:ea typeface="+mn-ea"/>
              <a:cs typeface="+mn-cs"/>
            </a:rPr>
            <a:pPr marL="0" indent="0"/>
            <a:t> $83,970 </a:t>
          </a:fld>
          <a:endParaRPr lang="ru-RU" sz="1800" b="0" i="0" u="none" strike="noStrike">
            <a:solidFill>
              <a:schemeClr val="bg1"/>
            </a:solidFill>
            <a:latin typeface="Aptos Narrow"/>
            <a:ea typeface="+mn-ea"/>
            <a:cs typeface="+mn-cs"/>
          </a:endParaRPr>
        </a:p>
      </xdr:txBody>
    </xdr:sp>
    <xdr:clientData/>
  </xdr:twoCellAnchor>
  <xdr:twoCellAnchor>
    <xdr:from>
      <xdr:col>6</xdr:col>
      <xdr:colOff>205740</xdr:colOff>
      <xdr:row>16</xdr:row>
      <xdr:rowOff>152400</xdr:rowOff>
    </xdr:from>
    <xdr:to>
      <xdr:col>11</xdr:col>
      <xdr:colOff>30480</xdr:colOff>
      <xdr:row>16</xdr:row>
      <xdr:rowOff>152400</xdr:rowOff>
    </xdr:to>
    <xdr:cxnSp macro="">
      <xdr:nvCxnSpPr>
        <xdr:cNvPr id="120" name="Straight Connector 119">
          <a:extLst>
            <a:ext uri="{FF2B5EF4-FFF2-40B4-BE49-F238E27FC236}">
              <a16:creationId xmlns:a16="http://schemas.microsoft.com/office/drawing/2014/main" id="{6363CF77-8A7C-F18E-0833-E4D94A717A01}"/>
            </a:ext>
          </a:extLst>
        </xdr:cNvPr>
        <xdr:cNvCxnSpPr/>
      </xdr:nvCxnSpPr>
      <xdr:spPr>
        <a:xfrm>
          <a:off x="3863340" y="3078480"/>
          <a:ext cx="2872740" cy="0"/>
        </a:xfrm>
        <a:prstGeom prst="line">
          <a:avLst/>
        </a:prstGeom>
        <a:ln w="9525">
          <a:solidFill>
            <a:schemeClr val="tx2">
              <a:lumMod val="25000"/>
              <a:lumOff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228600</xdr:colOff>
      <xdr:row>12</xdr:row>
      <xdr:rowOff>83820</xdr:rowOff>
    </xdr:from>
    <xdr:to>
      <xdr:col>6</xdr:col>
      <xdr:colOff>384048</xdr:colOff>
      <xdr:row>13</xdr:row>
      <xdr:rowOff>56388</xdr:rowOff>
    </xdr:to>
    <xdr:sp macro="" textlink="">
      <xdr:nvSpPr>
        <xdr:cNvPr id="122" name="Oval 121">
          <a:extLst>
            <a:ext uri="{FF2B5EF4-FFF2-40B4-BE49-F238E27FC236}">
              <a16:creationId xmlns:a16="http://schemas.microsoft.com/office/drawing/2014/main" id="{BCA2040B-9ED0-4B88-A47E-0698938DD1A0}"/>
            </a:ext>
          </a:extLst>
        </xdr:cNvPr>
        <xdr:cNvSpPr/>
      </xdr:nvSpPr>
      <xdr:spPr>
        <a:xfrm>
          <a:off x="3886200" y="2278380"/>
          <a:ext cx="155448" cy="155448"/>
        </a:xfrm>
        <a:prstGeom prst="ellipse">
          <a:avLst/>
        </a:prstGeom>
        <a:solidFill>
          <a:srgbClr val="AD27FE">
            <a:alpha val="42000"/>
          </a:srgbClr>
        </a:solidFill>
        <a:ln w="12700">
          <a:solidFill>
            <a:srgbClr val="AD27F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228600</xdr:colOff>
      <xdr:row>13</xdr:row>
      <xdr:rowOff>175260</xdr:rowOff>
    </xdr:from>
    <xdr:to>
      <xdr:col>6</xdr:col>
      <xdr:colOff>384048</xdr:colOff>
      <xdr:row>14</xdr:row>
      <xdr:rowOff>147828</xdr:rowOff>
    </xdr:to>
    <xdr:sp macro="" textlink="">
      <xdr:nvSpPr>
        <xdr:cNvPr id="123" name="Oval 122">
          <a:extLst>
            <a:ext uri="{FF2B5EF4-FFF2-40B4-BE49-F238E27FC236}">
              <a16:creationId xmlns:a16="http://schemas.microsoft.com/office/drawing/2014/main" id="{591CC222-DBB9-45A2-BC30-FFC921BA936F}"/>
            </a:ext>
          </a:extLst>
        </xdr:cNvPr>
        <xdr:cNvSpPr/>
      </xdr:nvSpPr>
      <xdr:spPr>
        <a:xfrm>
          <a:off x="3886200" y="2552700"/>
          <a:ext cx="155448" cy="155448"/>
        </a:xfrm>
        <a:prstGeom prst="ellipse">
          <a:avLst/>
        </a:prstGeom>
        <a:solidFill>
          <a:srgbClr val="476BEE">
            <a:alpha val="42000"/>
          </a:srgbClr>
        </a:solidFill>
        <a:ln w="12700">
          <a:solidFill>
            <a:srgbClr val="476B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228600</xdr:colOff>
      <xdr:row>10</xdr:row>
      <xdr:rowOff>175260</xdr:rowOff>
    </xdr:from>
    <xdr:to>
      <xdr:col>6</xdr:col>
      <xdr:colOff>384048</xdr:colOff>
      <xdr:row>11</xdr:row>
      <xdr:rowOff>147828</xdr:rowOff>
    </xdr:to>
    <xdr:sp macro="" textlink="">
      <xdr:nvSpPr>
        <xdr:cNvPr id="125" name="Oval 124">
          <a:extLst>
            <a:ext uri="{FF2B5EF4-FFF2-40B4-BE49-F238E27FC236}">
              <a16:creationId xmlns:a16="http://schemas.microsoft.com/office/drawing/2014/main" id="{1461778A-5ED7-4A91-AB70-78E5C58F4934}"/>
            </a:ext>
          </a:extLst>
        </xdr:cNvPr>
        <xdr:cNvSpPr/>
      </xdr:nvSpPr>
      <xdr:spPr>
        <a:xfrm>
          <a:off x="3886200" y="2004060"/>
          <a:ext cx="155448" cy="155448"/>
        </a:xfrm>
        <a:prstGeom prst="ellipse">
          <a:avLst/>
        </a:prstGeom>
        <a:solidFill>
          <a:srgbClr val="9B74FE">
            <a:alpha val="42000"/>
          </a:srgbClr>
        </a:solidFill>
        <a:ln w="12700">
          <a:solidFill>
            <a:srgbClr val="9B74F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228600</xdr:colOff>
      <xdr:row>15</xdr:row>
      <xdr:rowOff>83820</xdr:rowOff>
    </xdr:from>
    <xdr:to>
      <xdr:col>6</xdr:col>
      <xdr:colOff>384048</xdr:colOff>
      <xdr:row>16</xdr:row>
      <xdr:rowOff>56388</xdr:rowOff>
    </xdr:to>
    <xdr:sp macro="" textlink="">
      <xdr:nvSpPr>
        <xdr:cNvPr id="126" name="Oval 125">
          <a:extLst>
            <a:ext uri="{FF2B5EF4-FFF2-40B4-BE49-F238E27FC236}">
              <a16:creationId xmlns:a16="http://schemas.microsoft.com/office/drawing/2014/main" id="{32416D76-313C-419A-BC4C-5FCE20F21BC4}"/>
            </a:ext>
          </a:extLst>
        </xdr:cNvPr>
        <xdr:cNvSpPr/>
      </xdr:nvSpPr>
      <xdr:spPr>
        <a:xfrm>
          <a:off x="3886200" y="2827020"/>
          <a:ext cx="155448" cy="155448"/>
        </a:xfrm>
        <a:prstGeom prst="ellipse">
          <a:avLst/>
        </a:prstGeom>
        <a:solidFill>
          <a:srgbClr val="00B7D2">
            <a:alpha val="42000"/>
          </a:srgbClr>
        </a:solidFill>
        <a:ln w="12700">
          <a:solidFill>
            <a:srgbClr val="00B7D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394407</xdr:colOff>
      <xdr:row>10</xdr:row>
      <xdr:rowOff>38100</xdr:rowOff>
    </xdr:from>
    <xdr:to>
      <xdr:col>20</xdr:col>
      <xdr:colOff>491067</xdr:colOff>
      <xdr:row>11</xdr:row>
      <xdr:rowOff>129540</xdr:rowOff>
    </xdr:to>
    <xdr:grpSp>
      <xdr:nvGrpSpPr>
        <xdr:cNvPr id="69" name="Group 68">
          <a:extLst>
            <a:ext uri="{FF2B5EF4-FFF2-40B4-BE49-F238E27FC236}">
              <a16:creationId xmlns:a16="http://schemas.microsoft.com/office/drawing/2014/main" id="{CB1A0ED1-4AE9-46D3-A37D-80C153936EE9}"/>
            </a:ext>
          </a:extLst>
        </xdr:cNvPr>
        <xdr:cNvGrpSpPr/>
      </xdr:nvGrpSpPr>
      <xdr:grpSpPr>
        <a:xfrm>
          <a:off x="12057240" y="1943100"/>
          <a:ext cx="710494" cy="281940"/>
          <a:chOff x="12047220" y="1861890"/>
          <a:chExt cx="706260" cy="274320"/>
        </a:xfrm>
      </xdr:grpSpPr>
      <xdr:pic>
        <xdr:nvPicPr>
          <xdr:cNvPr id="70" name="Graphic 69" descr="Moon with solid fill">
            <a:extLst>
              <a:ext uri="{FF2B5EF4-FFF2-40B4-BE49-F238E27FC236}">
                <a16:creationId xmlns:a16="http://schemas.microsoft.com/office/drawing/2014/main" id="{87380275-10B1-F43C-BDB0-5D7B648BFE4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2047220" y="1861890"/>
            <a:ext cx="274320" cy="274320"/>
          </a:xfrm>
          <a:prstGeom prst="rect">
            <a:avLst/>
          </a:prstGeom>
        </xdr:spPr>
      </xdr:pic>
      <xdr:pic>
        <xdr:nvPicPr>
          <xdr:cNvPr id="71" name="Graphic 70" descr="Sun with solid fill">
            <a:hlinkClick xmlns:r="http://schemas.openxmlformats.org/officeDocument/2006/relationships" r:id="rId18"/>
            <a:extLst>
              <a:ext uri="{FF2B5EF4-FFF2-40B4-BE49-F238E27FC236}">
                <a16:creationId xmlns:a16="http://schemas.microsoft.com/office/drawing/2014/main" id="{B7904475-FB6A-A25A-4F4C-6F73B73C9943}"/>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2479160" y="1861890"/>
            <a:ext cx="274320" cy="274320"/>
          </a:xfrm>
          <a:prstGeom prst="rect">
            <a:avLst/>
          </a:prstGeom>
        </xdr:spPr>
      </xdr:pic>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grpSp>
      <xdr:nvGrpSpPr>
        <xdr:cNvPr id="105" name="Group 104">
          <a:extLst>
            <a:ext uri="{FF2B5EF4-FFF2-40B4-BE49-F238E27FC236}">
              <a16:creationId xmlns:a16="http://schemas.microsoft.com/office/drawing/2014/main" id="{6F40647B-C9E9-4D56-84BF-96FA30BDDA28}"/>
            </a:ext>
          </a:extLst>
        </xdr:cNvPr>
        <xdr:cNvGrpSpPr/>
      </xdr:nvGrpSpPr>
      <xdr:grpSpPr>
        <a:xfrm>
          <a:off x="0" y="0"/>
          <a:ext cx="14224000" cy="8572500"/>
          <a:chOff x="1538344" y="742278"/>
          <a:chExt cx="8961120" cy="5432611"/>
        </a:xfrm>
      </xdr:grpSpPr>
      <xdr:sp macro="" textlink="">
        <xdr:nvSpPr>
          <xdr:cNvPr id="106" name="Rectangle 105">
            <a:extLst>
              <a:ext uri="{FF2B5EF4-FFF2-40B4-BE49-F238E27FC236}">
                <a16:creationId xmlns:a16="http://schemas.microsoft.com/office/drawing/2014/main" id="{32006B79-9A4C-2342-4525-CCFCB77A77E3}"/>
              </a:ext>
            </a:extLst>
          </xdr:cNvPr>
          <xdr:cNvSpPr/>
        </xdr:nvSpPr>
        <xdr:spPr>
          <a:xfrm>
            <a:off x="1538344" y="742278"/>
            <a:ext cx="8961120" cy="5432611"/>
          </a:xfrm>
          <a:prstGeom prst="rect">
            <a:avLst/>
          </a:prstGeom>
          <a:gradFill flip="none" rotWithShape="1">
            <a:gsLst>
              <a:gs pos="15000">
                <a:srgbClr val="6992F1"/>
              </a:gs>
              <a:gs pos="50000">
                <a:srgbClr val="7269E6"/>
              </a:gs>
              <a:gs pos="100000">
                <a:srgbClr val="6B7BE5"/>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7" name="Rectangle 106">
            <a:extLst>
              <a:ext uri="{FF2B5EF4-FFF2-40B4-BE49-F238E27FC236}">
                <a16:creationId xmlns:a16="http://schemas.microsoft.com/office/drawing/2014/main" id="{753349AD-F8A1-25E3-3146-E64AC8ADC595}"/>
              </a:ext>
            </a:extLst>
          </xdr:cNvPr>
          <xdr:cNvSpPr/>
        </xdr:nvSpPr>
        <xdr:spPr>
          <a:xfrm>
            <a:off x="1538344" y="742278"/>
            <a:ext cx="8961120" cy="5432611"/>
          </a:xfrm>
          <a:prstGeom prst="rect">
            <a:avLst/>
          </a:prstGeom>
          <a:gradFill flip="none" rotWithShape="1">
            <a:gsLst>
              <a:gs pos="0">
                <a:srgbClr val="DC84EE"/>
              </a:gs>
              <a:gs pos="58000">
                <a:srgbClr val="6B92F2">
                  <a:alpha val="0"/>
                </a:srgb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0</xdr:col>
      <xdr:colOff>392238</xdr:colOff>
      <xdr:row>0</xdr:row>
      <xdr:rowOff>167640</xdr:rowOff>
    </xdr:from>
    <xdr:to>
      <xdr:col>23</xdr:col>
      <xdr:colOff>156018</xdr:colOff>
      <xdr:row>40</xdr:row>
      <xdr:rowOff>167640</xdr:rowOff>
    </xdr:to>
    <xdr:sp macro="" textlink="">
      <xdr:nvSpPr>
        <xdr:cNvPr id="3" name="Rectangle: Rounded Corners 2">
          <a:extLst>
            <a:ext uri="{FF2B5EF4-FFF2-40B4-BE49-F238E27FC236}">
              <a16:creationId xmlns:a16="http://schemas.microsoft.com/office/drawing/2014/main" id="{46F7C201-D160-45AF-A5AA-0B3EB47EED17}"/>
            </a:ext>
          </a:extLst>
        </xdr:cNvPr>
        <xdr:cNvSpPr/>
      </xdr:nvSpPr>
      <xdr:spPr>
        <a:xfrm>
          <a:off x="392238" y="167640"/>
          <a:ext cx="13784580" cy="7315200"/>
        </a:xfrm>
        <a:prstGeom prst="roundRect">
          <a:avLst>
            <a:gd name="adj" fmla="val 6581"/>
          </a:avLst>
        </a:prstGeom>
        <a:solidFill>
          <a:schemeClr val="bg1"/>
        </a:solidFill>
        <a:ln w="9525">
          <a:gradFill flip="none" rotWithShape="1">
            <a:gsLst>
              <a:gs pos="0">
                <a:srgbClr val="4647A6"/>
              </a:gs>
              <a:gs pos="100000">
                <a:srgbClr val="333787"/>
              </a:gs>
            </a:gsLst>
            <a:lin ang="8100000" scaled="1"/>
            <a:tileRect/>
          </a:gradFill>
        </a:ln>
        <a:effectLst>
          <a:outerShdw blurRad="444500" dist="190500" dir="8100000" algn="tr" rotWithShape="0">
            <a:srgbClr val="0D328D">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ru-RU" sz="1800" kern="1200">
              <a:solidFill>
                <a:schemeClr val="lt1"/>
              </a:solidFill>
              <a:latin typeface="+mn-lt"/>
              <a:ea typeface="+mn-ea"/>
              <a:cs typeface="+mn-cs"/>
            </a:rPr>
            <a:t> </a:t>
          </a:r>
        </a:p>
      </xdr:txBody>
    </xdr:sp>
    <xdr:clientData/>
  </xdr:twoCellAnchor>
  <xdr:twoCellAnchor>
    <xdr:from>
      <xdr:col>1</xdr:col>
      <xdr:colOff>130384</xdr:colOff>
      <xdr:row>2</xdr:row>
      <xdr:rowOff>100665</xdr:rowOff>
    </xdr:from>
    <xdr:to>
      <xdr:col>22</xdr:col>
      <xdr:colOff>473284</xdr:colOff>
      <xdr:row>39</xdr:row>
      <xdr:rowOff>9225</xdr:rowOff>
    </xdr:to>
    <xdr:sp macro="" textlink="">
      <xdr:nvSpPr>
        <xdr:cNvPr id="4" name="Rectangle: Rounded Corners 3">
          <a:extLst>
            <a:ext uri="{FF2B5EF4-FFF2-40B4-BE49-F238E27FC236}">
              <a16:creationId xmlns:a16="http://schemas.microsoft.com/office/drawing/2014/main" id="{933C7CF8-CF85-49C8-830E-74E4E9483AC0}"/>
            </a:ext>
          </a:extLst>
        </xdr:cNvPr>
        <xdr:cNvSpPr/>
      </xdr:nvSpPr>
      <xdr:spPr>
        <a:xfrm>
          <a:off x="739984" y="466425"/>
          <a:ext cx="13144500" cy="6675120"/>
        </a:xfrm>
        <a:prstGeom prst="roundRect">
          <a:avLst>
            <a:gd name="adj" fmla="val 5042"/>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4</xdr:row>
      <xdr:rowOff>23019</xdr:rowOff>
    </xdr:from>
    <xdr:to>
      <xdr:col>22</xdr:col>
      <xdr:colOff>183490</xdr:colOff>
      <xdr:row>6</xdr:row>
      <xdr:rowOff>91402</xdr:rowOff>
    </xdr:to>
    <xdr:sp macro="" textlink="">
      <xdr:nvSpPr>
        <xdr:cNvPr id="5" name="Rectangle: Rounded Corners 4">
          <a:extLst>
            <a:ext uri="{FF2B5EF4-FFF2-40B4-BE49-F238E27FC236}">
              <a16:creationId xmlns:a16="http://schemas.microsoft.com/office/drawing/2014/main" id="{31577BCA-3A6D-410B-9ECB-A903888DA87B}"/>
            </a:ext>
          </a:extLst>
        </xdr:cNvPr>
        <xdr:cNvSpPr/>
      </xdr:nvSpPr>
      <xdr:spPr>
        <a:xfrm>
          <a:off x="2537460" y="754539"/>
          <a:ext cx="11057230" cy="434143"/>
        </a:xfrm>
        <a:prstGeom prst="roundRect">
          <a:avLst>
            <a:gd name="adj" fmla="val 4271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91403</xdr:colOff>
      <xdr:row>7</xdr:row>
      <xdr:rowOff>140946</xdr:rowOff>
    </xdr:from>
    <xdr:to>
      <xdr:col>17</xdr:col>
      <xdr:colOff>441923</xdr:colOff>
      <xdr:row>37</xdr:row>
      <xdr:rowOff>91439</xdr:rowOff>
    </xdr:to>
    <xdr:sp macro="" textlink="">
      <xdr:nvSpPr>
        <xdr:cNvPr id="6" name="Rectangle: Rounded Corners 5">
          <a:extLst>
            <a:ext uri="{FF2B5EF4-FFF2-40B4-BE49-F238E27FC236}">
              <a16:creationId xmlns:a16="http://schemas.microsoft.com/office/drawing/2014/main" id="{EB0FE934-307F-443A-B8AD-50BDB80A3121}"/>
            </a:ext>
          </a:extLst>
        </xdr:cNvPr>
        <xdr:cNvSpPr/>
      </xdr:nvSpPr>
      <xdr:spPr>
        <a:xfrm>
          <a:off x="2529803" y="1421106"/>
          <a:ext cx="8275320" cy="5436893"/>
        </a:xfrm>
        <a:prstGeom prst="roundRect">
          <a:avLst>
            <a:gd name="adj" fmla="val 3982"/>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18</xdr:col>
      <xdr:colOff>61570</xdr:colOff>
      <xdr:row>7</xdr:row>
      <xdr:rowOff>140948</xdr:rowOff>
    </xdr:from>
    <xdr:to>
      <xdr:col>22</xdr:col>
      <xdr:colOff>183490</xdr:colOff>
      <xdr:row>20</xdr:row>
      <xdr:rowOff>53732</xdr:rowOff>
    </xdr:to>
    <xdr:sp macro="" textlink="">
      <xdr:nvSpPr>
        <xdr:cNvPr id="7" name="Rectangle: Rounded Corners 6">
          <a:extLst>
            <a:ext uri="{FF2B5EF4-FFF2-40B4-BE49-F238E27FC236}">
              <a16:creationId xmlns:a16="http://schemas.microsoft.com/office/drawing/2014/main" id="{000C1A03-7335-4596-BC03-C16336B0B811}"/>
            </a:ext>
          </a:extLst>
        </xdr:cNvPr>
        <xdr:cNvSpPr/>
      </xdr:nvSpPr>
      <xdr:spPr>
        <a:xfrm>
          <a:off x="11034370" y="1421108"/>
          <a:ext cx="2560320" cy="2290224"/>
        </a:xfrm>
        <a:prstGeom prst="roundRect">
          <a:avLst>
            <a:gd name="adj" fmla="val 739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428669</xdr:colOff>
      <xdr:row>7</xdr:row>
      <xdr:rowOff>140948</xdr:rowOff>
    </xdr:from>
    <xdr:to>
      <xdr:col>3</xdr:col>
      <xdr:colOff>491130</xdr:colOff>
      <xdr:row>37</xdr:row>
      <xdr:rowOff>95228</xdr:rowOff>
    </xdr:to>
    <xdr:sp macro="" textlink="">
      <xdr:nvSpPr>
        <xdr:cNvPr id="8" name="Rectangle: Rounded Corners 7">
          <a:extLst>
            <a:ext uri="{FF2B5EF4-FFF2-40B4-BE49-F238E27FC236}">
              <a16:creationId xmlns:a16="http://schemas.microsoft.com/office/drawing/2014/main" id="{210A2158-6B00-40BE-9A9E-16DA13E11594}"/>
            </a:ext>
          </a:extLst>
        </xdr:cNvPr>
        <xdr:cNvSpPr/>
      </xdr:nvSpPr>
      <xdr:spPr>
        <a:xfrm>
          <a:off x="1038269" y="1421108"/>
          <a:ext cx="1281661" cy="5440680"/>
        </a:xfrm>
        <a:prstGeom prst="roundRect">
          <a:avLst>
            <a:gd name="adj" fmla="val 18817"/>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507067</xdr:colOff>
      <xdr:row>9</xdr:row>
      <xdr:rowOff>83820</xdr:rowOff>
    </xdr:from>
    <xdr:to>
      <xdr:col>3</xdr:col>
      <xdr:colOff>412731</xdr:colOff>
      <xdr:row>12</xdr:row>
      <xdr:rowOff>174803</xdr:rowOff>
    </xdr:to>
    <xdr:grpSp>
      <xdr:nvGrpSpPr>
        <xdr:cNvPr id="9" name="Group 8">
          <a:hlinkClick xmlns:r="http://schemas.openxmlformats.org/officeDocument/2006/relationships" r:id="rId1"/>
          <a:extLst>
            <a:ext uri="{FF2B5EF4-FFF2-40B4-BE49-F238E27FC236}">
              <a16:creationId xmlns:a16="http://schemas.microsoft.com/office/drawing/2014/main" id="{229BC4BA-7B6B-4390-8091-268F2BB005DA}"/>
            </a:ext>
          </a:extLst>
        </xdr:cNvPr>
        <xdr:cNvGrpSpPr/>
      </xdr:nvGrpSpPr>
      <xdr:grpSpPr>
        <a:xfrm>
          <a:off x="1099734" y="1798320"/>
          <a:ext cx="1090997" cy="662483"/>
          <a:chOff x="1116667" y="1729740"/>
          <a:chExt cx="1124864" cy="639623"/>
        </a:xfrm>
      </xdr:grpSpPr>
      <xdr:pic>
        <xdr:nvPicPr>
          <xdr:cNvPr id="10" name="Graphic 9" descr="Home with solid fill">
            <a:extLst>
              <a:ext uri="{FF2B5EF4-FFF2-40B4-BE49-F238E27FC236}">
                <a16:creationId xmlns:a16="http://schemas.microsoft.com/office/drawing/2014/main" id="{38A2A43D-018B-85CE-23C0-8858AF8E526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63040" y="1729740"/>
            <a:ext cx="426720" cy="426720"/>
          </a:xfrm>
          <a:prstGeom prst="rect">
            <a:avLst/>
          </a:prstGeom>
        </xdr:spPr>
      </xdr:pic>
      <xdr:sp macro="" textlink="Processing!M7">
        <xdr:nvSpPr>
          <xdr:cNvPr id="11" name="TextBox 10">
            <a:extLst>
              <a:ext uri="{FF2B5EF4-FFF2-40B4-BE49-F238E27FC236}">
                <a16:creationId xmlns:a16="http://schemas.microsoft.com/office/drawing/2014/main" id="{3ADD872C-7C50-E90F-296E-736310FF6DBF}"/>
              </a:ext>
            </a:extLst>
          </xdr:cNvPr>
          <xdr:cNvSpPr txBox="1"/>
        </xdr:nvSpPr>
        <xdr:spPr>
          <a:xfrm>
            <a:off x="1116667" y="2111197"/>
            <a:ext cx="112486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D42D12-6D1C-4BD6-BF7A-FB3615575702}" type="TxLink">
              <a:rPr lang="en-US" sz="1400" b="0" i="0" u="none" strike="noStrike">
                <a:solidFill>
                  <a:srgbClr val="6372A4"/>
                </a:solidFill>
                <a:latin typeface="Aptos Narrow"/>
                <a:ea typeface="+mn-ea"/>
                <a:cs typeface="+mn-cs"/>
              </a:rPr>
              <a:pPr marL="0" indent="0" algn="ctr"/>
              <a:t>Dashboard</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17</xdr:row>
      <xdr:rowOff>177501</xdr:rowOff>
    </xdr:from>
    <xdr:to>
      <xdr:col>3</xdr:col>
      <xdr:colOff>361601</xdr:colOff>
      <xdr:row>20</xdr:row>
      <xdr:rowOff>121463</xdr:rowOff>
    </xdr:to>
    <xdr:grpSp>
      <xdr:nvGrpSpPr>
        <xdr:cNvPr id="12" name="Group 11">
          <a:hlinkClick xmlns:r="http://schemas.openxmlformats.org/officeDocument/2006/relationships" r:id="rId4"/>
          <a:extLst>
            <a:ext uri="{FF2B5EF4-FFF2-40B4-BE49-F238E27FC236}">
              <a16:creationId xmlns:a16="http://schemas.microsoft.com/office/drawing/2014/main" id="{65CFC76A-A8AE-4948-84A9-C069F0CA7739}"/>
            </a:ext>
          </a:extLst>
        </xdr:cNvPr>
        <xdr:cNvGrpSpPr/>
      </xdr:nvGrpSpPr>
      <xdr:grpSpPr>
        <a:xfrm>
          <a:off x="1150864" y="3416001"/>
          <a:ext cx="988737" cy="515462"/>
          <a:chOff x="1167797" y="3286461"/>
          <a:chExt cx="1022604" cy="492602"/>
        </a:xfrm>
      </xdr:grpSpPr>
      <xdr:sp macro="" textlink="">
        <xdr:nvSpPr>
          <xdr:cNvPr id="13" name="Freeform: Shape 12">
            <a:extLst>
              <a:ext uri="{FF2B5EF4-FFF2-40B4-BE49-F238E27FC236}">
                <a16:creationId xmlns:a16="http://schemas.microsoft.com/office/drawing/2014/main" id="{595ED493-EF5C-0E1E-5F39-6C101938D9E4}"/>
              </a:ext>
            </a:extLst>
          </xdr:cNvPr>
          <xdr:cNvSpPr/>
        </xdr:nvSpPr>
        <xdr:spPr>
          <a:xfrm>
            <a:off x="1524000" y="3286461"/>
            <a:ext cx="274320" cy="274320"/>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9">
        <xdr:nvSpPr>
          <xdr:cNvPr id="14" name="TextBox 13">
            <a:extLst>
              <a:ext uri="{FF2B5EF4-FFF2-40B4-BE49-F238E27FC236}">
                <a16:creationId xmlns:a16="http://schemas.microsoft.com/office/drawing/2014/main" id="{B8D53F83-9487-802D-A1DA-EF8E768071DB}"/>
              </a:ext>
            </a:extLst>
          </xdr:cNvPr>
          <xdr:cNvSpPr txBox="1"/>
        </xdr:nvSpPr>
        <xdr:spPr>
          <a:xfrm>
            <a:off x="1167797" y="352089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72A9F3-49CD-432A-96EE-979AD2E16817}" type="TxLink">
              <a:rPr lang="en-US" sz="1400" b="0" i="0" u="none" strike="noStrike">
                <a:solidFill>
                  <a:srgbClr val="6372A4"/>
                </a:solidFill>
                <a:latin typeface="Aptos Narrow"/>
                <a:ea typeface="+mn-ea"/>
                <a:cs typeface="+mn-cs"/>
              </a:rPr>
              <a:pPr marL="0" indent="0" algn="ctr"/>
              <a:t>Income</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13</xdr:row>
      <xdr:rowOff>160020</xdr:rowOff>
    </xdr:from>
    <xdr:to>
      <xdr:col>3</xdr:col>
      <xdr:colOff>361601</xdr:colOff>
      <xdr:row>16</xdr:row>
      <xdr:rowOff>159563</xdr:rowOff>
    </xdr:to>
    <xdr:grpSp>
      <xdr:nvGrpSpPr>
        <xdr:cNvPr id="15" name="Group 14">
          <a:hlinkClick xmlns:r="http://schemas.openxmlformats.org/officeDocument/2006/relationships" r:id="rId5"/>
          <a:extLst>
            <a:ext uri="{FF2B5EF4-FFF2-40B4-BE49-F238E27FC236}">
              <a16:creationId xmlns:a16="http://schemas.microsoft.com/office/drawing/2014/main" id="{F69E44A8-75FE-4C72-B01A-860447991E4B}"/>
            </a:ext>
          </a:extLst>
        </xdr:cNvPr>
        <xdr:cNvGrpSpPr/>
      </xdr:nvGrpSpPr>
      <xdr:grpSpPr>
        <a:xfrm>
          <a:off x="1150864" y="2636520"/>
          <a:ext cx="988737" cy="571043"/>
          <a:chOff x="1167797" y="2537460"/>
          <a:chExt cx="1022604" cy="548183"/>
        </a:xfrm>
      </xdr:grpSpPr>
      <xdr:sp macro="" textlink="">
        <xdr:nvSpPr>
          <xdr:cNvPr id="16" name="Freeform: Shape 15">
            <a:extLst>
              <a:ext uri="{FF2B5EF4-FFF2-40B4-BE49-F238E27FC236}">
                <a16:creationId xmlns:a16="http://schemas.microsoft.com/office/drawing/2014/main" id="{B7034CDB-602C-A079-F4AA-E955D49328C9}"/>
              </a:ext>
            </a:extLst>
          </xdr:cNvPr>
          <xdr:cNvSpPr/>
        </xdr:nvSpPr>
        <xdr:spPr>
          <a:xfrm>
            <a:off x="1524000" y="2537460"/>
            <a:ext cx="274320" cy="32004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endParaRPr lang="ru-RU" sz="1800" kern="1200">
              <a:solidFill>
                <a:schemeClr val="tx1"/>
              </a:solidFill>
              <a:latin typeface="+mn-lt"/>
              <a:ea typeface="+mn-ea"/>
              <a:cs typeface="+mn-cs"/>
            </a:endParaRPr>
          </a:p>
        </xdr:txBody>
      </xdr:sp>
      <xdr:sp macro="" textlink="Processing!M8">
        <xdr:nvSpPr>
          <xdr:cNvPr id="17" name="TextBox 16">
            <a:extLst>
              <a:ext uri="{FF2B5EF4-FFF2-40B4-BE49-F238E27FC236}">
                <a16:creationId xmlns:a16="http://schemas.microsoft.com/office/drawing/2014/main" id="{9280C8D5-E386-205A-730E-C41D62530BCB}"/>
              </a:ext>
            </a:extLst>
          </xdr:cNvPr>
          <xdr:cNvSpPr txBox="1"/>
        </xdr:nvSpPr>
        <xdr:spPr>
          <a:xfrm>
            <a:off x="1167797" y="28274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7601D8-A4D6-4CAB-9AF7-1E2B532ACEA4}" type="TxLink">
              <a:rPr lang="en-US" sz="1400" b="0" i="0" u="none" strike="noStrike">
                <a:solidFill>
                  <a:srgbClr val="6372A4"/>
                </a:solidFill>
                <a:latin typeface="Aptos Narrow"/>
                <a:ea typeface="+mn-ea"/>
                <a:cs typeface="+mn-cs"/>
              </a:rPr>
              <a:pPr marL="0" indent="0" algn="ctr"/>
              <a:t>Budgeting</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21</xdr:row>
      <xdr:rowOff>141642</xdr:rowOff>
    </xdr:from>
    <xdr:to>
      <xdr:col>3</xdr:col>
      <xdr:colOff>361601</xdr:colOff>
      <xdr:row>24</xdr:row>
      <xdr:rowOff>98603</xdr:rowOff>
    </xdr:to>
    <xdr:grpSp>
      <xdr:nvGrpSpPr>
        <xdr:cNvPr id="18" name="Group 17">
          <a:hlinkClick xmlns:r="http://schemas.openxmlformats.org/officeDocument/2006/relationships" r:id="rId6"/>
          <a:extLst>
            <a:ext uri="{FF2B5EF4-FFF2-40B4-BE49-F238E27FC236}">
              <a16:creationId xmlns:a16="http://schemas.microsoft.com/office/drawing/2014/main" id="{53EB3F41-3B6E-4F6C-A7A5-5FEF5DB0C1BE}"/>
            </a:ext>
          </a:extLst>
        </xdr:cNvPr>
        <xdr:cNvGrpSpPr/>
      </xdr:nvGrpSpPr>
      <xdr:grpSpPr>
        <a:xfrm>
          <a:off x="1150864" y="4142142"/>
          <a:ext cx="988737" cy="528461"/>
          <a:chOff x="1167797" y="3982122"/>
          <a:chExt cx="1022604" cy="505601"/>
        </a:xfrm>
      </xdr:grpSpPr>
      <xdr:sp macro="" textlink="">
        <xdr:nvSpPr>
          <xdr:cNvPr id="19" name="Freeform: Shape 18">
            <a:extLst>
              <a:ext uri="{FF2B5EF4-FFF2-40B4-BE49-F238E27FC236}">
                <a16:creationId xmlns:a16="http://schemas.microsoft.com/office/drawing/2014/main" id="{031EEA38-4815-2EB1-0086-C3A779D7CABA}"/>
              </a:ext>
            </a:extLst>
          </xdr:cNvPr>
          <xdr:cNvSpPr/>
        </xdr:nvSpPr>
        <xdr:spPr>
          <a:xfrm>
            <a:off x="1524000" y="3982122"/>
            <a:ext cx="274320" cy="274320"/>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10">
        <xdr:nvSpPr>
          <xdr:cNvPr id="20" name="TextBox 19">
            <a:extLst>
              <a:ext uri="{FF2B5EF4-FFF2-40B4-BE49-F238E27FC236}">
                <a16:creationId xmlns:a16="http://schemas.microsoft.com/office/drawing/2014/main" id="{179D579D-E34F-7932-0B83-E0B0876C389F}"/>
              </a:ext>
            </a:extLst>
          </xdr:cNvPr>
          <xdr:cNvSpPr txBox="1"/>
        </xdr:nvSpPr>
        <xdr:spPr>
          <a:xfrm>
            <a:off x="1167797" y="422955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C005A9-DD56-48B7-9D7B-39DD0EC70406}" type="TxLink">
              <a:rPr lang="en-US" sz="1400" b="0" i="0" u="none" strike="noStrike">
                <a:solidFill>
                  <a:srgbClr val="6372A4"/>
                </a:solidFill>
                <a:latin typeface="Aptos Narrow"/>
                <a:ea typeface="+mn-ea"/>
                <a:cs typeface="+mn-cs"/>
              </a:rPr>
              <a:pPr marL="0" indent="0" algn="ctr"/>
              <a:t>Expenses</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30</xdr:row>
      <xdr:rowOff>160477</xdr:rowOff>
    </xdr:from>
    <xdr:to>
      <xdr:col>3</xdr:col>
      <xdr:colOff>361601</xdr:colOff>
      <xdr:row>32</xdr:row>
      <xdr:rowOff>52883</xdr:rowOff>
    </xdr:to>
    <xdr:sp macro="" textlink="Processing!M12">
      <xdr:nvSpPr>
        <xdr:cNvPr id="21" name="TextBox 20">
          <a:extLst>
            <a:ext uri="{FF2B5EF4-FFF2-40B4-BE49-F238E27FC236}">
              <a16:creationId xmlns:a16="http://schemas.microsoft.com/office/drawing/2014/main" id="{19707014-B008-4E06-9C11-2C8C4232F9E9}"/>
            </a:ext>
          </a:extLst>
        </xdr:cNvPr>
        <xdr:cNvSpPr txBox="1"/>
      </xdr:nvSpPr>
      <xdr:spPr>
        <a:xfrm>
          <a:off x="1167797" y="56468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45609D-9632-4578-945A-4707F565A20E}" type="TxLink">
            <a:rPr lang="en-US" sz="1400" b="0" i="0" u="none" strike="noStrike">
              <a:solidFill>
                <a:srgbClr val="A28FFF"/>
              </a:solidFill>
              <a:latin typeface="Aptos Narrow"/>
              <a:ea typeface="+mn-ea"/>
              <a:cs typeface="+mn-cs"/>
            </a:rPr>
            <a:pPr marL="0" indent="0" algn="ctr"/>
            <a:t>Debts</a:t>
          </a:fld>
          <a:endParaRPr lang="ru-RU" sz="1400" b="0" i="0" u="none" strike="noStrike">
            <a:solidFill>
              <a:srgbClr val="A28FFF"/>
            </a:solidFill>
            <a:latin typeface="Aptos Narrow"/>
            <a:ea typeface="+mn-ea"/>
            <a:cs typeface="+mn-cs"/>
          </a:endParaRPr>
        </a:p>
      </xdr:txBody>
    </xdr:sp>
    <xdr:clientData/>
  </xdr:twoCellAnchor>
  <xdr:twoCellAnchor>
    <xdr:from>
      <xdr:col>1</xdr:col>
      <xdr:colOff>558197</xdr:colOff>
      <xdr:row>25</xdr:row>
      <xdr:rowOff>98163</xdr:rowOff>
    </xdr:from>
    <xdr:to>
      <xdr:col>3</xdr:col>
      <xdr:colOff>361601</xdr:colOff>
      <xdr:row>28</xdr:row>
      <xdr:rowOff>75743</xdr:rowOff>
    </xdr:to>
    <xdr:grpSp>
      <xdr:nvGrpSpPr>
        <xdr:cNvPr id="22" name="Group 21">
          <a:hlinkClick xmlns:r="http://schemas.openxmlformats.org/officeDocument/2006/relationships" r:id="rId7"/>
          <a:extLst>
            <a:ext uri="{FF2B5EF4-FFF2-40B4-BE49-F238E27FC236}">
              <a16:creationId xmlns:a16="http://schemas.microsoft.com/office/drawing/2014/main" id="{2818F643-023E-4175-968B-CF557DE0331D}"/>
            </a:ext>
          </a:extLst>
        </xdr:cNvPr>
        <xdr:cNvGrpSpPr/>
      </xdr:nvGrpSpPr>
      <xdr:grpSpPr>
        <a:xfrm>
          <a:off x="1150864" y="4860663"/>
          <a:ext cx="988737" cy="549080"/>
          <a:chOff x="1167797" y="4670163"/>
          <a:chExt cx="1022604" cy="526220"/>
        </a:xfrm>
      </xdr:grpSpPr>
      <xdr:sp macro="" textlink="Processing!M11">
        <xdr:nvSpPr>
          <xdr:cNvPr id="23" name="TextBox 22">
            <a:extLst>
              <a:ext uri="{FF2B5EF4-FFF2-40B4-BE49-F238E27FC236}">
                <a16:creationId xmlns:a16="http://schemas.microsoft.com/office/drawing/2014/main" id="{C3E5CEE8-805E-A262-D03F-3EFE0463DA63}"/>
              </a:ext>
            </a:extLst>
          </xdr:cNvPr>
          <xdr:cNvSpPr txBox="1"/>
        </xdr:nvSpPr>
        <xdr:spPr>
          <a:xfrm>
            <a:off x="1167797" y="49382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4B6E8B-4936-4324-8867-F60A3105E338}" type="TxLink">
              <a:rPr lang="en-US" sz="1400" b="0" i="0" u="none" strike="noStrike">
                <a:solidFill>
                  <a:srgbClr val="6372A4"/>
                </a:solidFill>
                <a:latin typeface="Aptos Narrow"/>
                <a:ea typeface="+mn-ea"/>
                <a:cs typeface="+mn-cs"/>
              </a:rPr>
              <a:pPr marL="0" indent="0" algn="ctr"/>
              <a:t>Investments</a:t>
            </a:fld>
            <a:endParaRPr lang="ru-RU" sz="1400" b="0" i="0" u="none" strike="noStrike">
              <a:solidFill>
                <a:srgbClr val="6372A4"/>
              </a:solidFill>
              <a:latin typeface="Aptos Narrow"/>
              <a:ea typeface="+mn-ea"/>
              <a:cs typeface="+mn-cs"/>
            </a:endParaRPr>
          </a:p>
        </xdr:txBody>
      </xdr:sp>
      <xdr:sp macro="" textlink="">
        <xdr:nvSpPr>
          <xdr:cNvPr id="24" name="Freeform: Shape 23">
            <a:extLst>
              <a:ext uri="{FF2B5EF4-FFF2-40B4-BE49-F238E27FC236}">
                <a16:creationId xmlns:a16="http://schemas.microsoft.com/office/drawing/2014/main" id="{47864298-98A3-6696-AD3F-AF1D1A288813}"/>
              </a:ext>
            </a:extLst>
          </xdr:cNvPr>
          <xdr:cNvSpPr/>
        </xdr:nvSpPr>
        <xdr:spPr>
          <a:xfrm>
            <a:off x="1524000" y="4670163"/>
            <a:ext cx="274320" cy="27432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endParaRPr lang="ru-RU" sz="1800" kern="1200">
              <a:solidFill>
                <a:schemeClr val="tx1"/>
              </a:solidFill>
              <a:latin typeface="+mn-lt"/>
              <a:ea typeface="+mn-ea"/>
              <a:cs typeface="+mn-cs"/>
            </a:endParaRPr>
          </a:p>
        </xdr:txBody>
      </xdr:sp>
    </xdr:grpSp>
    <xdr:clientData/>
  </xdr:twoCellAnchor>
  <xdr:twoCellAnchor>
    <xdr:from>
      <xdr:col>2</xdr:col>
      <xdr:colOff>313944</xdr:colOff>
      <xdr:row>29</xdr:row>
      <xdr:rowOff>31824</xdr:rowOff>
    </xdr:from>
    <xdr:to>
      <xdr:col>2</xdr:col>
      <xdr:colOff>569976</xdr:colOff>
      <xdr:row>30</xdr:row>
      <xdr:rowOff>168984</xdr:rowOff>
    </xdr:to>
    <xdr:sp macro="" textlink="">
      <xdr:nvSpPr>
        <xdr:cNvPr id="25" name="Freeform: Shape 24">
          <a:extLst>
            <a:ext uri="{FF2B5EF4-FFF2-40B4-BE49-F238E27FC236}">
              <a16:creationId xmlns:a16="http://schemas.microsoft.com/office/drawing/2014/main" id="{8D3D16B3-52DF-484B-8111-89EED7A4FE81}"/>
            </a:ext>
          </a:extLst>
        </xdr:cNvPr>
        <xdr:cNvSpPr/>
      </xdr:nvSpPr>
      <xdr:spPr>
        <a:xfrm>
          <a:off x="1533144" y="5335344"/>
          <a:ext cx="256032" cy="320040"/>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rgbClr val="CEC5FF"/>
        </a:solidFill>
        <a:ln w="4366" cap="flat">
          <a:noFill/>
          <a:prstDash val="solid"/>
          <a:miter/>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800" kern="1200">
            <a:solidFill>
              <a:schemeClr val="tx1"/>
            </a:solidFill>
            <a:latin typeface="+mn-lt"/>
            <a:ea typeface="+mn-ea"/>
            <a:cs typeface="+mn-cs"/>
          </a:endParaRPr>
        </a:p>
      </xdr:txBody>
    </xdr:sp>
    <xdr:clientData/>
  </xdr:twoCellAnchor>
  <xdr:twoCellAnchor>
    <xdr:from>
      <xdr:col>1</xdr:col>
      <xdr:colOff>558197</xdr:colOff>
      <xdr:row>33</xdr:row>
      <xdr:rowOff>41685</xdr:rowOff>
    </xdr:from>
    <xdr:to>
      <xdr:col>3</xdr:col>
      <xdr:colOff>361601</xdr:colOff>
      <xdr:row>36</xdr:row>
      <xdr:rowOff>30023</xdr:rowOff>
    </xdr:to>
    <xdr:grpSp>
      <xdr:nvGrpSpPr>
        <xdr:cNvPr id="26" name="Group 25">
          <a:hlinkClick xmlns:r="http://schemas.openxmlformats.org/officeDocument/2006/relationships" r:id="rId8"/>
          <a:extLst>
            <a:ext uri="{FF2B5EF4-FFF2-40B4-BE49-F238E27FC236}">
              <a16:creationId xmlns:a16="http://schemas.microsoft.com/office/drawing/2014/main" id="{1C57503D-6EA9-409A-8845-A82077F9D1B6}"/>
            </a:ext>
          </a:extLst>
        </xdr:cNvPr>
        <xdr:cNvGrpSpPr/>
      </xdr:nvGrpSpPr>
      <xdr:grpSpPr>
        <a:xfrm>
          <a:off x="1150864" y="6328185"/>
          <a:ext cx="988737" cy="559838"/>
          <a:chOff x="1167797" y="6076725"/>
          <a:chExt cx="1022604" cy="536978"/>
        </a:xfrm>
      </xdr:grpSpPr>
      <xdr:sp macro="" textlink="Processing!M13">
        <xdr:nvSpPr>
          <xdr:cNvPr id="27" name="TextBox 26">
            <a:extLst>
              <a:ext uri="{FF2B5EF4-FFF2-40B4-BE49-F238E27FC236}">
                <a16:creationId xmlns:a16="http://schemas.microsoft.com/office/drawing/2014/main" id="{54A0B25F-5DED-E033-331E-1E56E6CE0F0D}"/>
              </a:ext>
            </a:extLst>
          </xdr:cNvPr>
          <xdr:cNvSpPr txBox="1"/>
        </xdr:nvSpPr>
        <xdr:spPr>
          <a:xfrm>
            <a:off x="1167797" y="635553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7EF1B9-3046-4C81-BCC7-0033ADB99090}" type="TxLink">
              <a:rPr lang="en-US" sz="1400" b="0" i="0" u="none" strike="noStrike">
                <a:solidFill>
                  <a:srgbClr val="6372A4"/>
                </a:solidFill>
                <a:latin typeface="Aptos Narrow"/>
                <a:ea typeface="+mn-ea"/>
                <a:cs typeface="+mn-cs"/>
              </a:rPr>
              <a:pPr marL="0" indent="0" algn="ctr"/>
              <a:t>Fin Goals</a:t>
            </a:fld>
            <a:endParaRPr lang="ru-RU" sz="1400" b="0" i="0" u="none" strike="noStrike">
              <a:solidFill>
                <a:srgbClr val="6372A4"/>
              </a:solidFill>
              <a:latin typeface="Aptos Narrow"/>
              <a:ea typeface="+mn-ea"/>
              <a:cs typeface="+mn-cs"/>
            </a:endParaRPr>
          </a:p>
        </xdr:txBody>
      </xdr:sp>
      <xdr:sp macro="" textlink="">
        <xdr:nvSpPr>
          <xdr:cNvPr id="28" name="Freeform: Shape 27">
            <a:extLst>
              <a:ext uri="{FF2B5EF4-FFF2-40B4-BE49-F238E27FC236}">
                <a16:creationId xmlns:a16="http://schemas.microsoft.com/office/drawing/2014/main" id="{E18DDBE9-4CD5-E449-3706-5B306297B46D}"/>
              </a:ext>
            </a:extLst>
          </xdr:cNvPr>
          <xdr:cNvSpPr/>
        </xdr:nvSpPr>
        <xdr:spPr>
          <a:xfrm>
            <a:off x="1524000" y="6076725"/>
            <a:ext cx="274320" cy="274320"/>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rgbClr val="6372A4"/>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18</xdr:col>
      <xdr:colOff>397017</xdr:colOff>
      <xdr:row>9</xdr:row>
      <xdr:rowOff>96011</xdr:rowOff>
    </xdr:from>
    <xdr:to>
      <xdr:col>21</xdr:col>
      <xdr:colOff>488457</xdr:colOff>
      <xdr:row>15</xdr:row>
      <xdr:rowOff>155447</xdr:rowOff>
    </xdr:to>
    <xdr:grpSp>
      <xdr:nvGrpSpPr>
        <xdr:cNvPr id="29" name="Group 28">
          <a:extLst>
            <a:ext uri="{FF2B5EF4-FFF2-40B4-BE49-F238E27FC236}">
              <a16:creationId xmlns:a16="http://schemas.microsoft.com/office/drawing/2014/main" id="{8776AF39-CCDD-4F6A-A858-4C297200B847}"/>
            </a:ext>
          </a:extLst>
        </xdr:cNvPr>
        <xdr:cNvGrpSpPr/>
      </xdr:nvGrpSpPr>
      <xdr:grpSpPr>
        <a:xfrm>
          <a:off x="11065017" y="1810511"/>
          <a:ext cx="1869440" cy="1202436"/>
          <a:chOff x="11312910" y="1741931"/>
          <a:chExt cx="1920240" cy="1156716"/>
        </a:xfrm>
      </xdr:grpSpPr>
      <xdr:sp macro="" textlink="">
        <xdr:nvSpPr>
          <xdr:cNvPr id="30" name="Rectangle: Rounded Corners 29">
            <a:extLst>
              <a:ext uri="{FF2B5EF4-FFF2-40B4-BE49-F238E27FC236}">
                <a16:creationId xmlns:a16="http://schemas.microsoft.com/office/drawing/2014/main" id="{57838311-AE9D-EBC0-1C57-6C077187D097}"/>
              </a:ext>
            </a:extLst>
          </xdr:cNvPr>
          <xdr:cNvSpPr/>
        </xdr:nvSpPr>
        <xdr:spPr>
          <a:xfrm>
            <a:off x="11312910" y="1741931"/>
            <a:ext cx="1920240" cy="1156716"/>
          </a:xfrm>
          <a:prstGeom prst="roundRect">
            <a:avLst>
              <a:gd name="adj" fmla="val 9324"/>
            </a:avLst>
          </a:prstGeom>
          <a:gradFill>
            <a:gsLst>
              <a:gs pos="66000">
                <a:srgbClr val="6067EE"/>
              </a:gs>
              <a:gs pos="10000">
                <a:srgbClr val="9CA5F6"/>
              </a:gs>
            </a:gsLst>
            <a:lin ang="8100000" scaled="1"/>
          </a:gradFill>
          <a:ln w="12700">
            <a:noFill/>
          </a:ln>
          <a:effectLst>
            <a:outerShdw blurRad="508000" dist="190500" dir="8100000" algn="tr" rotWithShape="0">
              <a:srgbClr val="0D328D">
                <a:alpha val="6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nvGrpSpPr>
          <xdr:cNvPr id="31" name="Group 30">
            <a:extLst>
              <a:ext uri="{FF2B5EF4-FFF2-40B4-BE49-F238E27FC236}">
                <a16:creationId xmlns:a16="http://schemas.microsoft.com/office/drawing/2014/main" id="{BF97DDD1-CB53-D121-BB6F-8DC4A59EA079}"/>
              </a:ext>
            </a:extLst>
          </xdr:cNvPr>
          <xdr:cNvGrpSpPr/>
        </xdr:nvGrpSpPr>
        <xdr:grpSpPr>
          <a:xfrm>
            <a:off x="11551920" y="2210873"/>
            <a:ext cx="311804" cy="218833"/>
            <a:chOff x="2716066" y="2011251"/>
            <a:chExt cx="710550" cy="501799"/>
          </a:xfrm>
          <a:solidFill>
            <a:srgbClr val="FBF1BD"/>
          </a:solidFill>
        </xdr:grpSpPr>
        <xdr:sp macro="" textlink="">
          <xdr:nvSpPr>
            <xdr:cNvPr id="33" name="Freeform: Shape 32">
              <a:extLst>
                <a:ext uri="{FF2B5EF4-FFF2-40B4-BE49-F238E27FC236}">
                  <a16:creationId xmlns:a16="http://schemas.microsoft.com/office/drawing/2014/main" id="{348CB0BE-C730-C1B8-7061-50135D5C53DF}"/>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4" name="Freeform: Shape 33">
              <a:extLst>
                <a:ext uri="{FF2B5EF4-FFF2-40B4-BE49-F238E27FC236}">
                  <a16:creationId xmlns:a16="http://schemas.microsoft.com/office/drawing/2014/main" id="{4E0AF40D-4019-618A-91BC-58B145A408CF}"/>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5" name="Freeform: Shape 34">
              <a:extLst>
                <a:ext uri="{FF2B5EF4-FFF2-40B4-BE49-F238E27FC236}">
                  <a16:creationId xmlns:a16="http://schemas.microsoft.com/office/drawing/2014/main" id="{E227F85A-0BF1-35AF-DFF7-5AAE2A117F3F}"/>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6" name="Freeform: Shape 35">
              <a:extLst>
                <a:ext uri="{FF2B5EF4-FFF2-40B4-BE49-F238E27FC236}">
                  <a16:creationId xmlns:a16="http://schemas.microsoft.com/office/drawing/2014/main" id="{73C36585-C798-230D-588E-20BC77876F5C}"/>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reeform: Shape 36">
              <a:extLst>
                <a:ext uri="{FF2B5EF4-FFF2-40B4-BE49-F238E27FC236}">
                  <a16:creationId xmlns:a16="http://schemas.microsoft.com/office/drawing/2014/main" id="{04D441F3-4DBD-B79A-5A30-17EA3D8110A4}"/>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Freeform: Shape 37">
              <a:extLst>
                <a:ext uri="{FF2B5EF4-FFF2-40B4-BE49-F238E27FC236}">
                  <a16:creationId xmlns:a16="http://schemas.microsoft.com/office/drawing/2014/main" id="{76019A88-5A63-176C-A4EF-796DE2E685AE}"/>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9" name="Rectangle: Rounded Corners 38">
              <a:extLst>
                <a:ext uri="{FF2B5EF4-FFF2-40B4-BE49-F238E27FC236}">
                  <a16:creationId xmlns:a16="http://schemas.microsoft.com/office/drawing/2014/main" id="{81E041B5-F1F9-DC81-2853-A69C4487B67A}"/>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pic>
        <xdr:nvPicPr>
          <xdr:cNvPr id="32" name="Graphic 31" descr="Wi-Fi with solid fill">
            <a:extLst>
              <a:ext uri="{FF2B5EF4-FFF2-40B4-BE49-F238E27FC236}">
                <a16:creationId xmlns:a16="http://schemas.microsoft.com/office/drawing/2014/main" id="{1F57A26C-B6D5-2718-21AD-589B89014F8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rot="5400000">
            <a:off x="12873160" y="1867232"/>
            <a:ext cx="271669" cy="274320"/>
          </a:xfrm>
          <a:prstGeom prst="rect">
            <a:avLst/>
          </a:prstGeom>
        </xdr:spPr>
      </xdr:pic>
    </xdr:grpSp>
    <xdr:clientData/>
  </xdr:twoCellAnchor>
  <xdr:twoCellAnchor>
    <xdr:from>
      <xdr:col>14</xdr:col>
      <xdr:colOff>604780</xdr:colOff>
      <xdr:row>13</xdr:row>
      <xdr:rowOff>7620</xdr:rowOff>
    </xdr:from>
    <xdr:to>
      <xdr:col>16</xdr:col>
      <xdr:colOff>363532</xdr:colOff>
      <xdr:row>14</xdr:row>
      <xdr:rowOff>82906</xdr:rowOff>
    </xdr:to>
    <xdr:sp macro="" textlink="$C$60">
      <xdr:nvSpPr>
        <xdr:cNvPr id="40" name="TextBox 39">
          <a:extLst>
            <a:ext uri="{FF2B5EF4-FFF2-40B4-BE49-F238E27FC236}">
              <a16:creationId xmlns:a16="http://schemas.microsoft.com/office/drawing/2014/main" id="{AD13E70A-5E06-42B9-9F31-1048AF0BFBDE}"/>
            </a:ext>
          </a:extLst>
        </xdr:cNvPr>
        <xdr:cNvSpPr txBox="1"/>
      </xdr:nvSpPr>
      <xdr:spPr>
        <a:xfrm>
          <a:off x="9139180" y="23850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33B9D-F834-4294-BE87-29F6752F0B43}" type="TxLink">
            <a:rPr lang="en-US" sz="1200" b="0" i="0" u="none" strike="noStrike">
              <a:solidFill>
                <a:schemeClr val="tx2">
                  <a:lumMod val="25000"/>
                  <a:lumOff val="75000"/>
                </a:schemeClr>
              </a:solidFill>
              <a:latin typeface="Aptos Narrow"/>
            </a:rPr>
            <a:pPr algn="ctr"/>
            <a:t> </a:t>
          </a:fld>
          <a:endParaRPr lang="ru-RU" sz="1600" b="0">
            <a:solidFill>
              <a:schemeClr val="tx2">
                <a:lumMod val="25000"/>
                <a:lumOff val="75000"/>
              </a:schemeClr>
            </a:solidFill>
          </a:endParaRPr>
        </a:p>
      </xdr:txBody>
    </xdr:sp>
    <xdr:clientData/>
  </xdr:twoCellAnchor>
  <xdr:twoCellAnchor>
    <xdr:from>
      <xdr:col>14</xdr:col>
      <xdr:colOff>604780</xdr:colOff>
      <xdr:row>14</xdr:row>
      <xdr:rowOff>63292</xdr:rowOff>
    </xdr:from>
    <xdr:to>
      <xdr:col>16</xdr:col>
      <xdr:colOff>363532</xdr:colOff>
      <xdr:row>15</xdr:row>
      <xdr:rowOff>164395</xdr:rowOff>
    </xdr:to>
    <xdr:sp macro="" textlink="$D$55">
      <xdr:nvSpPr>
        <xdr:cNvPr id="41" name="TextBox 40">
          <a:extLst>
            <a:ext uri="{FF2B5EF4-FFF2-40B4-BE49-F238E27FC236}">
              <a16:creationId xmlns:a16="http://schemas.microsoft.com/office/drawing/2014/main" id="{F228B9FE-798A-41E6-B1D3-6735D6EEA6B5}"/>
            </a:ext>
          </a:extLst>
        </xdr:cNvPr>
        <xdr:cNvSpPr txBox="1"/>
      </xdr:nvSpPr>
      <xdr:spPr>
        <a:xfrm>
          <a:off x="9139180" y="2623612"/>
          <a:ext cx="977952"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2A362-1984-4E0F-B2F1-1722CB1B7A1B}" type="TxLink">
            <a:rPr lang="en-US" sz="2400" b="0" i="0" u="none" strike="noStrike">
              <a:solidFill>
                <a:schemeClr val="bg1"/>
              </a:solidFill>
              <a:latin typeface="Aptos Narrow"/>
            </a:rPr>
            <a:pPr algn="ctr"/>
            <a:t> </a:t>
          </a:fld>
          <a:endParaRPr lang="ru-RU" sz="2400" b="0">
            <a:solidFill>
              <a:schemeClr val="bg1"/>
            </a:solidFill>
          </a:endParaRPr>
        </a:p>
      </xdr:txBody>
    </xdr:sp>
    <xdr:clientData/>
  </xdr:twoCellAnchor>
  <xdr:twoCellAnchor>
    <xdr:from>
      <xdr:col>18</xdr:col>
      <xdr:colOff>388620</xdr:colOff>
      <xdr:row>17</xdr:row>
      <xdr:rowOff>76200</xdr:rowOff>
    </xdr:from>
    <xdr:to>
      <xdr:col>20</xdr:col>
      <xdr:colOff>327660</xdr:colOff>
      <xdr:row>18</xdr:row>
      <xdr:rowOff>151486</xdr:rowOff>
    </xdr:to>
    <xdr:sp macro="" textlink="Processing!M5">
      <xdr:nvSpPr>
        <xdr:cNvPr id="42" name="TextBox 41">
          <a:extLst>
            <a:ext uri="{FF2B5EF4-FFF2-40B4-BE49-F238E27FC236}">
              <a16:creationId xmlns:a16="http://schemas.microsoft.com/office/drawing/2014/main" id="{3D539282-671D-4E75-A4EC-DC144D914FAB}"/>
            </a:ext>
          </a:extLst>
        </xdr:cNvPr>
        <xdr:cNvSpPr txBox="1"/>
      </xdr:nvSpPr>
      <xdr:spPr>
        <a:xfrm>
          <a:off x="1136142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68AF2CF-22FE-455E-865D-C05C3A1B1929}" type="TxLink">
            <a:rPr lang="en-US" sz="1800" b="0" i="0" u="none" strike="noStrike">
              <a:solidFill>
                <a:srgbClr val="455177"/>
              </a:solidFill>
              <a:latin typeface="Aptos Narrow"/>
              <a:ea typeface="+mn-ea"/>
              <a:cs typeface="+mn-cs"/>
            </a:rPr>
            <a:pPr marL="0" indent="0" algn="l"/>
            <a:t>Balance:</a:t>
          </a:fld>
          <a:endParaRPr lang="ru-RU" sz="1800" b="0" i="0" u="none" strike="noStrike">
            <a:solidFill>
              <a:srgbClr val="455177"/>
            </a:solidFill>
            <a:latin typeface="Aptos Narrow"/>
            <a:ea typeface="+mn-ea"/>
            <a:cs typeface="+mn-cs"/>
          </a:endParaRPr>
        </a:p>
      </xdr:txBody>
    </xdr:sp>
    <xdr:clientData/>
  </xdr:twoCellAnchor>
  <xdr:twoCellAnchor>
    <xdr:from>
      <xdr:col>19</xdr:col>
      <xdr:colOff>518160</xdr:colOff>
      <xdr:row>17</xdr:row>
      <xdr:rowOff>76200</xdr:rowOff>
    </xdr:from>
    <xdr:to>
      <xdr:col>21</xdr:col>
      <xdr:colOff>457200</xdr:colOff>
      <xdr:row>18</xdr:row>
      <xdr:rowOff>151486</xdr:rowOff>
    </xdr:to>
    <xdr:sp macro="" textlink="Processing!N5">
      <xdr:nvSpPr>
        <xdr:cNvPr id="43" name="TextBox 42">
          <a:extLst>
            <a:ext uri="{FF2B5EF4-FFF2-40B4-BE49-F238E27FC236}">
              <a16:creationId xmlns:a16="http://schemas.microsoft.com/office/drawing/2014/main" id="{2A7D6963-D15B-4E6C-B9D8-C0F4CA6C06BC}"/>
            </a:ext>
          </a:extLst>
        </xdr:cNvPr>
        <xdr:cNvSpPr txBox="1"/>
      </xdr:nvSpPr>
      <xdr:spPr>
        <a:xfrm>
          <a:off x="1210056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E53D2FB-6903-48E7-9ED0-046CDA07F4AF}" type="TxLink">
            <a:rPr lang="en-US" sz="2000" b="0" i="0" u="none" strike="noStrike">
              <a:solidFill>
                <a:srgbClr val="455177"/>
              </a:solidFill>
              <a:latin typeface="Aptos Narrow"/>
              <a:ea typeface="+mn-ea"/>
              <a:cs typeface="+mn-cs"/>
            </a:rPr>
            <a:pPr algn="r"/>
            <a:t> $4,807 </a:t>
          </a:fld>
          <a:endParaRPr lang="ru-RU" sz="2000" b="0" i="0" u="none" strike="noStrike">
            <a:solidFill>
              <a:srgbClr val="455177"/>
            </a:solidFill>
            <a:latin typeface="Aptos Narrow"/>
            <a:ea typeface="+mn-ea"/>
            <a:cs typeface="+mn-cs"/>
          </a:endParaRPr>
        </a:p>
      </xdr:txBody>
    </xdr:sp>
    <xdr:clientData/>
  </xdr:twoCellAnchor>
  <xdr:twoCellAnchor>
    <xdr:from>
      <xdr:col>18</xdr:col>
      <xdr:colOff>388925</xdr:colOff>
      <xdr:row>13</xdr:row>
      <xdr:rowOff>144780</xdr:rowOff>
    </xdr:from>
    <xdr:to>
      <xdr:col>21</xdr:col>
      <xdr:colOff>496549</xdr:colOff>
      <xdr:row>15</xdr:row>
      <xdr:rowOff>153161</xdr:rowOff>
    </xdr:to>
    <xdr:sp macro="" textlink="">
      <xdr:nvSpPr>
        <xdr:cNvPr id="44" name="TextBox 43">
          <a:extLst>
            <a:ext uri="{FF2B5EF4-FFF2-40B4-BE49-F238E27FC236}">
              <a16:creationId xmlns:a16="http://schemas.microsoft.com/office/drawing/2014/main" id="{C305FE54-938D-4949-8888-99ED954732A0}"/>
            </a:ext>
          </a:extLst>
        </xdr:cNvPr>
        <xdr:cNvSpPr txBox="1"/>
      </xdr:nvSpPr>
      <xdr:spPr>
        <a:xfrm>
          <a:off x="11361725" y="2522220"/>
          <a:ext cx="1936424" cy="37414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0">
              <a:solidFill>
                <a:schemeClr val="tx2">
                  <a:lumMod val="25000"/>
                  <a:lumOff val="75000"/>
                </a:schemeClr>
              </a:solidFill>
            </a:rPr>
            <a:t>**** **** **** ****</a:t>
          </a:r>
          <a:endParaRPr lang="ru-RU" sz="1400" b="0">
            <a:solidFill>
              <a:schemeClr val="tx2">
                <a:lumMod val="25000"/>
                <a:lumOff val="75000"/>
              </a:schemeClr>
            </a:solidFill>
          </a:endParaRPr>
        </a:p>
      </xdr:txBody>
    </xdr:sp>
    <xdr:clientData/>
  </xdr:twoCellAnchor>
  <xdr:twoCellAnchor>
    <xdr:from>
      <xdr:col>2</xdr:col>
      <xdr:colOff>251460</xdr:colOff>
      <xdr:row>3</xdr:row>
      <xdr:rowOff>175260</xdr:rowOff>
    </xdr:from>
    <xdr:to>
      <xdr:col>4</xdr:col>
      <xdr:colOff>10212</xdr:colOff>
      <xdr:row>6</xdr:row>
      <xdr:rowOff>137160</xdr:rowOff>
    </xdr:to>
    <xdr:sp macro="" textlink="Processing!A14">
      <xdr:nvSpPr>
        <xdr:cNvPr id="45" name="TextBox 44">
          <a:extLst>
            <a:ext uri="{FF2B5EF4-FFF2-40B4-BE49-F238E27FC236}">
              <a16:creationId xmlns:a16="http://schemas.microsoft.com/office/drawing/2014/main" id="{2973936F-1E41-4280-9D13-2A8911175A44}"/>
            </a:ext>
          </a:extLst>
        </xdr:cNvPr>
        <xdr:cNvSpPr txBox="1"/>
      </xdr:nvSpPr>
      <xdr:spPr>
        <a:xfrm>
          <a:off x="1470660" y="723900"/>
          <a:ext cx="977952" cy="510540"/>
        </a:xfrm>
        <a:prstGeom prst="rect">
          <a:avLst/>
        </a:prstGeom>
        <a:noFill/>
        <a:ln w="9525" cmpd="sng">
          <a:noFill/>
        </a:ln>
        <a:effectLst>
          <a:outerShdw blurRad="50800" dist="38100" dir="8100000" algn="tr" rotWithShape="0">
            <a:srgbClr val="0D328D">
              <a:alpha val="4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81E5B34-7D78-4E5B-816E-0F47B84086DD}" type="TxLink">
            <a:rPr lang="en-US" sz="1200" b="0" i="0" u="none" strike="noStrike">
              <a:solidFill>
                <a:srgbClr val="455177"/>
              </a:solidFill>
              <a:latin typeface="Aptos Narrow"/>
              <a:ea typeface="+mn-ea"/>
              <a:cs typeface="+mn-cs"/>
            </a:rPr>
            <a:pPr algn="l"/>
            <a:t>PERSONAL FINANCE</a:t>
          </a:fld>
          <a:endParaRPr lang="ru-RU" sz="1200" b="0" i="0" u="none" strike="noStrike">
            <a:solidFill>
              <a:srgbClr val="455177"/>
            </a:solidFill>
            <a:latin typeface="Aptos Narrow"/>
            <a:ea typeface="+mn-ea"/>
            <a:cs typeface="+mn-cs"/>
          </a:endParaRPr>
        </a:p>
      </xdr:txBody>
    </xdr:sp>
    <xdr:clientData/>
  </xdr:twoCellAnchor>
  <xdr:twoCellAnchor>
    <xdr:from>
      <xdr:col>2</xdr:col>
      <xdr:colOff>266700</xdr:colOff>
      <xdr:row>4</xdr:row>
      <xdr:rowOff>64770</xdr:rowOff>
    </xdr:from>
    <xdr:to>
      <xdr:col>2</xdr:col>
      <xdr:colOff>266700</xdr:colOff>
      <xdr:row>6</xdr:row>
      <xdr:rowOff>64770</xdr:rowOff>
    </xdr:to>
    <xdr:cxnSp macro="">
      <xdr:nvCxnSpPr>
        <xdr:cNvPr id="46" name="Straight Connector 45">
          <a:extLst>
            <a:ext uri="{FF2B5EF4-FFF2-40B4-BE49-F238E27FC236}">
              <a16:creationId xmlns:a16="http://schemas.microsoft.com/office/drawing/2014/main" id="{4BD49969-0215-496E-BA7C-B02F85741935}"/>
            </a:ext>
          </a:extLst>
        </xdr:cNvPr>
        <xdr:cNvCxnSpPr/>
      </xdr:nvCxnSpPr>
      <xdr:spPr>
        <a:xfrm>
          <a:off x="1485900" y="796290"/>
          <a:ext cx="0" cy="365760"/>
        </a:xfrm>
        <a:prstGeom prst="line">
          <a:avLst/>
        </a:prstGeom>
        <a:ln w="9525">
          <a:solidFill>
            <a:srgbClr val="455177"/>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457200</xdr:colOff>
      <xdr:row>4</xdr:row>
      <xdr:rowOff>60960</xdr:rowOff>
    </xdr:from>
    <xdr:to>
      <xdr:col>2</xdr:col>
      <xdr:colOff>213360</xdr:colOff>
      <xdr:row>6</xdr:row>
      <xdr:rowOff>60960</xdr:rowOff>
    </xdr:to>
    <xdr:pic>
      <xdr:nvPicPr>
        <xdr:cNvPr id="47" name="Graphic 46" descr="Pie chart outline">
          <a:extLst>
            <a:ext uri="{FF2B5EF4-FFF2-40B4-BE49-F238E27FC236}">
              <a16:creationId xmlns:a16="http://schemas.microsoft.com/office/drawing/2014/main" id="{0CE8FC0F-5CE9-4209-906E-77A94779F2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66800" y="792480"/>
          <a:ext cx="365760" cy="365760"/>
        </a:xfrm>
        <a:prstGeom prst="rect">
          <a:avLst/>
        </a:prstGeom>
      </xdr:spPr>
    </xdr:pic>
    <xdr:clientData/>
  </xdr:twoCellAnchor>
  <xdr:twoCellAnchor>
    <xdr:from>
      <xdr:col>4</xdr:col>
      <xdr:colOff>297180</xdr:colOff>
      <xdr:row>8</xdr:row>
      <xdr:rowOff>121920</xdr:rowOff>
    </xdr:from>
    <xdr:to>
      <xdr:col>7</xdr:col>
      <xdr:colOff>266700</xdr:colOff>
      <xdr:row>10</xdr:row>
      <xdr:rowOff>14326</xdr:rowOff>
    </xdr:to>
    <xdr:sp macro="" textlink="Processing!M16">
      <xdr:nvSpPr>
        <xdr:cNvPr id="48" name="TextBox 47">
          <a:extLst>
            <a:ext uri="{FF2B5EF4-FFF2-40B4-BE49-F238E27FC236}">
              <a16:creationId xmlns:a16="http://schemas.microsoft.com/office/drawing/2014/main" id="{FFB2DD04-8C3C-48F7-ACB3-3ACE7C84E93F}"/>
            </a:ext>
          </a:extLst>
        </xdr:cNvPr>
        <xdr:cNvSpPr txBox="1"/>
      </xdr:nvSpPr>
      <xdr:spPr>
        <a:xfrm>
          <a:off x="2735580" y="1584960"/>
          <a:ext cx="179832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D546F6-4647-4A56-9765-91731609C09E}" type="TxLink">
            <a:rPr lang="en-US" sz="1400" b="0" i="0" u="none" strike="noStrike">
              <a:solidFill>
                <a:srgbClr val="455177"/>
              </a:solidFill>
              <a:latin typeface="Aptos Narrow"/>
              <a:ea typeface="+mn-ea"/>
              <a:cs typeface="+mn-cs"/>
            </a:rPr>
            <a:pPr marL="0" indent="0" algn="l"/>
            <a:t>Total Debt Amount</a:t>
          </a:fld>
          <a:endParaRPr lang="ru-RU" sz="2400" b="0" i="0" u="none" strike="noStrike">
            <a:solidFill>
              <a:srgbClr val="455177"/>
            </a:solidFill>
            <a:latin typeface="Aptos Narrow"/>
            <a:ea typeface="+mn-ea"/>
            <a:cs typeface="+mn-cs"/>
          </a:endParaRPr>
        </a:p>
      </xdr:txBody>
    </xdr:sp>
    <xdr:clientData/>
  </xdr:twoCellAnchor>
  <xdr:twoCellAnchor>
    <xdr:from>
      <xdr:col>18</xdr:col>
      <xdr:colOff>61570</xdr:colOff>
      <xdr:row>21</xdr:row>
      <xdr:rowOff>122671</xdr:rowOff>
    </xdr:from>
    <xdr:to>
      <xdr:col>22</xdr:col>
      <xdr:colOff>183490</xdr:colOff>
      <xdr:row>37</xdr:row>
      <xdr:rowOff>76951</xdr:rowOff>
    </xdr:to>
    <xdr:grpSp>
      <xdr:nvGrpSpPr>
        <xdr:cNvPr id="49" name="Group 48">
          <a:extLst>
            <a:ext uri="{FF2B5EF4-FFF2-40B4-BE49-F238E27FC236}">
              <a16:creationId xmlns:a16="http://schemas.microsoft.com/office/drawing/2014/main" id="{642FF04D-0C52-4E49-93B8-48BFA25F53E7}"/>
            </a:ext>
          </a:extLst>
        </xdr:cNvPr>
        <xdr:cNvGrpSpPr/>
      </xdr:nvGrpSpPr>
      <xdr:grpSpPr>
        <a:xfrm>
          <a:off x="10729570" y="4123171"/>
          <a:ext cx="2492587" cy="3002280"/>
          <a:chOff x="4267200" y="9326880"/>
          <a:chExt cx="2560320" cy="2880360"/>
        </a:xfrm>
      </xdr:grpSpPr>
      <xdr:sp macro="" textlink="">
        <xdr:nvSpPr>
          <xdr:cNvPr id="50" name="Rectangle: Rounded Corners 49">
            <a:extLst>
              <a:ext uri="{FF2B5EF4-FFF2-40B4-BE49-F238E27FC236}">
                <a16:creationId xmlns:a16="http://schemas.microsoft.com/office/drawing/2014/main" id="{E185C4A0-884A-9C02-49D9-2A33C793F826}"/>
              </a:ext>
            </a:extLst>
          </xdr:cNvPr>
          <xdr:cNvSpPr/>
        </xdr:nvSpPr>
        <xdr:spPr>
          <a:xfrm>
            <a:off x="4267200" y="9326880"/>
            <a:ext cx="2560320" cy="2880360"/>
          </a:xfrm>
          <a:prstGeom prst="roundRect">
            <a:avLst>
              <a:gd name="adj" fmla="val 739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51" name="Oval 50">
            <a:extLst>
              <a:ext uri="{FF2B5EF4-FFF2-40B4-BE49-F238E27FC236}">
                <a16:creationId xmlns:a16="http://schemas.microsoft.com/office/drawing/2014/main" id="{EA51A9AA-A0B5-9B2C-CB8D-F2DBF6005771}"/>
              </a:ext>
            </a:extLst>
          </xdr:cNvPr>
          <xdr:cNvSpPr/>
        </xdr:nvSpPr>
        <xdr:spPr>
          <a:xfrm>
            <a:off x="4449470" y="9943860"/>
            <a:ext cx="340345" cy="340345"/>
          </a:xfrm>
          <a:prstGeom prst="ellipse">
            <a:avLst/>
          </a:prstGeom>
          <a:gradFill>
            <a:gsLst>
              <a:gs pos="0">
                <a:srgbClr val="0070B1"/>
              </a:gs>
              <a:gs pos="100000">
                <a:srgbClr val="00B7D2"/>
              </a:gs>
            </a:gsLst>
            <a:lin ang="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2" name="Oval 51">
            <a:extLst>
              <a:ext uri="{FF2B5EF4-FFF2-40B4-BE49-F238E27FC236}">
                <a16:creationId xmlns:a16="http://schemas.microsoft.com/office/drawing/2014/main" id="{D84DD8A4-6889-ED65-8FB2-8F0D8DE29D4F}"/>
              </a:ext>
            </a:extLst>
          </xdr:cNvPr>
          <xdr:cNvSpPr/>
        </xdr:nvSpPr>
        <xdr:spPr>
          <a:xfrm>
            <a:off x="4449470" y="10393951"/>
            <a:ext cx="340345" cy="340345"/>
          </a:xfrm>
          <a:prstGeom prst="ellipse">
            <a:avLst/>
          </a:prstGeom>
          <a:gradFill>
            <a:gsLst>
              <a:gs pos="0">
                <a:srgbClr val="8701D9"/>
              </a:gs>
              <a:gs pos="100000">
                <a:srgbClr val="AD27FE"/>
              </a:gs>
            </a:gsLst>
            <a:path path="circle">
              <a:fillToRect t="100000" r="100000"/>
            </a:path>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3" name="Oval 52">
            <a:extLst>
              <a:ext uri="{FF2B5EF4-FFF2-40B4-BE49-F238E27FC236}">
                <a16:creationId xmlns:a16="http://schemas.microsoft.com/office/drawing/2014/main" id="{A4EAC0EC-77E8-3000-2DF3-588FB01EA7B7}"/>
              </a:ext>
            </a:extLst>
          </xdr:cNvPr>
          <xdr:cNvSpPr/>
        </xdr:nvSpPr>
        <xdr:spPr>
          <a:xfrm>
            <a:off x="4449470" y="10844042"/>
            <a:ext cx="340345" cy="340345"/>
          </a:xfrm>
          <a:prstGeom prst="ellipse">
            <a:avLst/>
          </a:prstGeom>
          <a:gradFill>
            <a:gsLst>
              <a:gs pos="0">
                <a:srgbClr val="476BEE"/>
              </a:gs>
              <a:gs pos="100000">
                <a:srgbClr val="3A5CE2"/>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4" name="Oval 53">
            <a:extLst>
              <a:ext uri="{FF2B5EF4-FFF2-40B4-BE49-F238E27FC236}">
                <a16:creationId xmlns:a16="http://schemas.microsoft.com/office/drawing/2014/main" id="{EADD0242-1E4C-A4BC-42D0-7C81CF41ECD7}"/>
              </a:ext>
            </a:extLst>
          </xdr:cNvPr>
          <xdr:cNvSpPr/>
        </xdr:nvSpPr>
        <xdr:spPr>
          <a:xfrm>
            <a:off x="4449470" y="11294133"/>
            <a:ext cx="340345" cy="340345"/>
          </a:xfrm>
          <a:prstGeom prst="ellipse">
            <a:avLst/>
          </a:prstGeom>
          <a:gradFill>
            <a:gsLst>
              <a:gs pos="0">
                <a:srgbClr val="8D76FC"/>
              </a:gs>
              <a:gs pos="100000">
                <a:srgbClr val="3647E3"/>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5" name="Oval 54">
            <a:extLst>
              <a:ext uri="{FF2B5EF4-FFF2-40B4-BE49-F238E27FC236}">
                <a16:creationId xmlns:a16="http://schemas.microsoft.com/office/drawing/2014/main" id="{7E660135-0478-4BC9-0F62-0BBF6CC1C5CB}"/>
              </a:ext>
            </a:extLst>
          </xdr:cNvPr>
          <xdr:cNvSpPr/>
        </xdr:nvSpPr>
        <xdr:spPr>
          <a:xfrm>
            <a:off x="4449470" y="11744224"/>
            <a:ext cx="340345" cy="340345"/>
          </a:xfrm>
          <a:prstGeom prst="ellipse">
            <a:avLst/>
          </a:prstGeom>
          <a:gradFill>
            <a:gsLst>
              <a:gs pos="0">
                <a:srgbClr val="34349E"/>
              </a:gs>
              <a:gs pos="100000">
                <a:srgbClr val="212469"/>
              </a:gs>
            </a:gsLst>
            <a:lin ang="5400000" scaled="1"/>
          </a:gradFill>
          <a:ln w="9525">
            <a:solidFill>
              <a:srgbClr val="595EFA"/>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6" name="Oval 55">
            <a:extLst>
              <a:ext uri="{FF2B5EF4-FFF2-40B4-BE49-F238E27FC236}">
                <a16:creationId xmlns:a16="http://schemas.microsoft.com/office/drawing/2014/main" id="{B422A109-08C0-0BED-4F06-2BC4863AA7D1}"/>
              </a:ext>
            </a:extLst>
          </xdr:cNvPr>
          <xdr:cNvSpPr/>
        </xdr:nvSpPr>
        <xdr:spPr>
          <a:xfrm>
            <a:off x="4449470" y="9493769"/>
            <a:ext cx="340345" cy="340345"/>
          </a:xfrm>
          <a:prstGeom prst="ellipse">
            <a:avLst/>
          </a:prstGeom>
          <a:gradFill>
            <a:gsLst>
              <a:gs pos="0">
                <a:srgbClr val="FF00FF"/>
              </a:gs>
              <a:gs pos="89000">
                <a:srgbClr val="9933FF"/>
              </a:gs>
            </a:gsLst>
            <a:lin ang="540000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7" name="Freeform: Shape 56">
            <a:extLst>
              <a:ext uri="{FF2B5EF4-FFF2-40B4-BE49-F238E27FC236}">
                <a16:creationId xmlns:a16="http://schemas.microsoft.com/office/drawing/2014/main" id="{3CD4D054-E13C-3275-1185-D34A852A55EB}"/>
              </a:ext>
            </a:extLst>
          </xdr:cNvPr>
          <xdr:cNvSpPr/>
        </xdr:nvSpPr>
        <xdr:spPr>
          <a:xfrm>
            <a:off x="4532971" y="10038174"/>
            <a:ext cx="170173" cy="170172"/>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8" name="Freeform: Shape 57">
            <a:extLst>
              <a:ext uri="{FF2B5EF4-FFF2-40B4-BE49-F238E27FC236}">
                <a16:creationId xmlns:a16="http://schemas.microsoft.com/office/drawing/2014/main" id="{18C43D58-D441-F518-1686-B75261BE5272}"/>
              </a:ext>
            </a:extLst>
          </xdr:cNvPr>
          <xdr:cNvSpPr/>
        </xdr:nvSpPr>
        <xdr:spPr>
          <a:xfrm>
            <a:off x="4541442" y="9554810"/>
            <a:ext cx="168471" cy="204207"/>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9" name="Freeform: Shape 58">
            <a:extLst>
              <a:ext uri="{FF2B5EF4-FFF2-40B4-BE49-F238E27FC236}">
                <a16:creationId xmlns:a16="http://schemas.microsoft.com/office/drawing/2014/main" id="{D6A14E30-9507-6CA8-935C-25DB3B0F4137}"/>
              </a:ext>
            </a:extLst>
          </xdr:cNvPr>
          <xdr:cNvSpPr/>
        </xdr:nvSpPr>
        <xdr:spPr>
          <a:xfrm>
            <a:off x="4540591" y="10472263"/>
            <a:ext cx="170173" cy="170172"/>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60" name="Freeform: Shape 59">
            <a:extLst>
              <a:ext uri="{FF2B5EF4-FFF2-40B4-BE49-F238E27FC236}">
                <a16:creationId xmlns:a16="http://schemas.microsoft.com/office/drawing/2014/main" id="{6BBEF6A7-6AE5-9B06-D6D3-B795BFEB3081}"/>
              </a:ext>
            </a:extLst>
          </xdr:cNvPr>
          <xdr:cNvSpPr/>
        </xdr:nvSpPr>
        <xdr:spPr>
          <a:xfrm>
            <a:off x="4519782" y="10929212"/>
            <a:ext cx="196549" cy="197992"/>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61" name="Freeform: Shape 60">
            <a:extLst>
              <a:ext uri="{FF2B5EF4-FFF2-40B4-BE49-F238E27FC236}">
                <a16:creationId xmlns:a16="http://schemas.microsoft.com/office/drawing/2014/main" id="{E1B0EB4A-4AB8-0C3C-0EA1-7E5A4FD8D48E}"/>
              </a:ext>
            </a:extLst>
          </xdr:cNvPr>
          <xdr:cNvSpPr/>
        </xdr:nvSpPr>
        <xdr:spPr>
          <a:xfrm>
            <a:off x="4533822" y="11368261"/>
            <a:ext cx="168471" cy="204207"/>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2" name="Freeform: Shape 61">
            <a:extLst>
              <a:ext uri="{FF2B5EF4-FFF2-40B4-BE49-F238E27FC236}">
                <a16:creationId xmlns:a16="http://schemas.microsoft.com/office/drawing/2014/main" id="{0D5E865B-42E3-7D8E-8ABA-5B4B978E8345}"/>
              </a:ext>
            </a:extLst>
          </xdr:cNvPr>
          <xdr:cNvSpPr/>
        </xdr:nvSpPr>
        <xdr:spPr>
          <a:xfrm>
            <a:off x="4527402" y="11821145"/>
            <a:ext cx="196549" cy="193603"/>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8">
        <xdr:nvSpPr>
          <xdr:cNvPr id="63" name="TextBox 62">
            <a:extLst>
              <a:ext uri="{FF2B5EF4-FFF2-40B4-BE49-F238E27FC236}">
                <a16:creationId xmlns:a16="http://schemas.microsoft.com/office/drawing/2014/main" id="{473D43EC-5A68-9518-470E-8C87C4D5BA7E}"/>
              </a:ext>
            </a:extLst>
          </xdr:cNvPr>
          <xdr:cNvSpPr txBox="1"/>
        </xdr:nvSpPr>
        <xdr:spPr>
          <a:xfrm>
            <a:off x="4845710" y="953186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4AE7E0F-6CB2-4063-94A4-A45F4E960C1B}" type="TxLink">
              <a:rPr lang="en-US" sz="1400" b="0" i="0" u="none" strike="noStrike">
                <a:solidFill>
                  <a:srgbClr val="455177"/>
                </a:solidFill>
                <a:latin typeface="Aptos Narrow"/>
                <a:ea typeface="+mn-ea"/>
                <a:cs typeface="+mn-cs"/>
              </a:rPr>
              <a:pPr marL="0" indent="0" algn="l"/>
              <a:t>Budgeting</a:t>
            </a:fld>
            <a:endParaRPr lang="ru-RU" sz="1400" b="0" i="0" u="none" strike="noStrike">
              <a:solidFill>
                <a:srgbClr val="455177"/>
              </a:solidFill>
              <a:latin typeface="Aptos Narrow"/>
              <a:ea typeface="+mn-ea"/>
              <a:cs typeface="+mn-cs"/>
            </a:endParaRPr>
          </a:p>
        </xdr:txBody>
      </xdr:sp>
      <xdr:sp macro="" textlink="Processing!M9">
        <xdr:nvSpPr>
          <xdr:cNvPr id="64" name="TextBox 63">
            <a:extLst>
              <a:ext uri="{FF2B5EF4-FFF2-40B4-BE49-F238E27FC236}">
                <a16:creationId xmlns:a16="http://schemas.microsoft.com/office/drawing/2014/main" id="{A59AE0DA-491E-60B4-E408-DEA005B969AA}"/>
              </a:ext>
            </a:extLst>
          </xdr:cNvPr>
          <xdr:cNvSpPr txBox="1"/>
        </xdr:nvSpPr>
        <xdr:spPr>
          <a:xfrm>
            <a:off x="4845710" y="998140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803B8AA-B328-40E4-827C-FF192201FEEE}" type="TxLink">
              <a:rPr lang="en-US" sz="1400" b="0" i="0" u="none" strike="noStrike">
                <a:solidFill>
                  <a:srgbClr val="455177"/>
                </a:solidFill>
                <a:latin typeface="Aptos Narrow"/>
                <a:ea typeface="+mn-ea"/>
                <a:cs typeface="+mn-cs"/>
              </a:rPr>
              <a:pPr marL="0" indent="0" algn="l"/>
              <a:t>Income</a:t>
            </a:fld>
            <a:endParaRPr lang="ru-RU" sz="1400" b="0" i="0" u="none" strike="noStrike">
              <a:solidFill>
                <a:srgbClr val="455177"/>
              </a:solidFill>
              <a:latin typeface="Aptos Narrow"/>
              <a:ea typeface="+mn-ea"/>
              <a:cs typeface="+mn-cs"/>
            </a:endParaRPr>
          </a:p>
        </xdr:txBody>
      </xdr:sp>
      <xdr:sp macro="" textlink="Processing!M10">
        <xdr:nvSpPr>
          <xdr:cNvPr id="65" name="TextBox 64">
            <a:extLst>
              <a:ext uri="{FF2B5EF4-FFF2-40B4-BE49-F238E27FC236}">
                <a16:creationId xmlns:a16="http://schemas.microsoft.com/office/drawing/2014/main" id="{5B40B80B-CB0D-5723-851E-43DC0BDCD9D1}"/>
              </a:ext>
            </a:extLst>
          </xdr:cNvPr>
          <xdr:cNvSpPr txBox="1"/>
        </xdr:nvSpPr>
        <xdr:spPr>
          <a:xfrm>
            <a:off x="4845710" y="1043094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E0979E7-208F-463C-B299-22E233A03455}" type="TxLink">
              <a:rPr lang="en-US" sz="1400" b="0" i="0" u="none" strike="noStrike">
                <a:solidFill>
                  <a:srgbClr val="455177"/>
                </a:solidFill>
                <a:latin typeface="Aptos Narrow"/>
                <a:ea typeface="+mn-ea"/>
                <a:cs typeface="+mn-cs"/>
              </a:rPr>
              <a:pPr marL="0" indent="0" algn="l"/>
              <a:t>Expenses</a:t>
            </a:fld>
            <a:endParaRPr lang="ru-RU" sz="1400" b="0" i="0" u="none" strike="noStrike">
              <a:solidFill>
                <a:srgbClr val="455177"/>
              </a:solidFill>
              <a:latin typeface="Aptos Narrow"/>
              <a:ea typeface="+mn-ea"/>
              <a:cs typeface="+mn-cs"/>
            </a:endParaRPr>
          </a:p>
        </xdr:txBody>
      </xdr:sp>
      <xdr:sp macro="" textlink="Processing!M11">
        <xdr:nvSpPr>
          <xdr:cNvPr id="66" name="TextBox 65">
            <a:extLst>
              <a:ext uri="{FF2B5EF4-FFF2-40B4-BE49-F238E27FC236}">
                <a16:creationId xmlns:a16="http://schemas.microsoft.com/office/drawing/2014/main" id="{2E1BB503-DA2D-6C24-1B64-1C317EF981FE}"/>
              </a:ext>
            </a:extLst>
          </xdr:cNvPr>
          <xdr:cNvSpPr txBox="1"/>
        </xdr:nvSpPr>
        <xdr:spPr>
          <a:xfrm>
            <a:off x="4845710" y="1088048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D46B0B9-C4FB-4C86-9041-33937A177C37}" type="TxLink">
              <a:rPr lang="en-US" sz="1400" b="0" i="0" u="none" strike="noStrike">
                <a:solidFill>
                  <a:srgbClr val="455177"/>
                </a:solidFill>
                <a:latin typeface="Aptos Narrow"/>
                <a:ea typeface="+mn-ea"/>
                <a:cs typeface="+mn-cs"/>
              </a:rPr>
              <a:pPr marL="0" indent="0" algn="l"/>
              <a:t>Investments</a:t>
            </a:fld>
            <a:endParaRPr lang="ru-RU" sz="1400" b="0" i="0" u="none" strike="noStrike">
              <a:solidFill>
                <a:srgbClr val="455177"/>
              </a:solidFill>
              <a:latin typeface="Aptos Narrow"/>
              <a:ea typeface="+mn-ea"/>
              <a:cs typeface="+mn-cs"/>
            </a:endParaRPr>
          </a:p>
        </xdr:txBody>
      </xdr:sp>
      <xdr:sp macro="" textlink="Processing!M12">
        <xdr:nvSpPr>
          <xdr:cNvPr id="67" name="TextBox 66">
            <a:extLst>
              <a:ext uri="{FF2B5EF4-FFF2-40B4-BE49-F238E27FC236}">
                <a16:creationId xmlns:a16="http://schemas.microsoft.com/office/drawing/2014/main" id="{65E6635E-B426-2084-C754-DC71785EBCC2}"/>
              </a:ext>
            </a:extLst>
          </xdr:cNvPr>
          <xdr:cNvSpPr txBox="1"/>
        </xdr:nvSpPr>
        <xdr:spPr>
          <a:xfrm>
            <a:off x="4845710" y="113300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0A64984-0237-49FC-A8C9-01BFCD437C39}" type="TxLink">
              <a:rPr lang="en-US" sz="1400" b="0" i="0" u="none" strike="noStrike">
                <a:solidFill>
                  <a:srgbClr val="455177"/>
                </a:solidFill>
                <a:latin typeface="Aptos Narrow"/>
                <a:ea typeface="+mn-ea"/>
                <a:cs typeface="+mn-cs"/>
              </a:rPr>
              <a:pPr marL="0" indent="0" algn="l"/>
              <a:t>Debts</a:t>
            </a:fld>
            <a:endParaRPr lang="ru-RU" sz="1400" b="0" i="0" u="none" strike="noStrike">
              <a:solidFill>
                <a:srgbClr val="455177"/>
              </a:solidFill>
              <a:latin typeface="Aptos Narrow"/>
              <a:ea typeface="+mn-ea"/>
              <a:cs typeface="+mn-cs"/>
            </a:endParaRPr>
          </a:p>
        </xdr:txBody>
      </xdr:sp>
      <xdr:sp macro="" textlink="Processing!M13">
        <xdr:nvSpPr>
          <xdr:cNvPr id="68" name="TextBox 67">
            <a:extLst>
              <a:ext uri="{FF2B5EF4-FFF2-40B4-BE49-F238E27FC236}">
                <a16:creationId xmlns:a16="http://schemas.microsoft.com/office/drawing/2014/main" id="{27299C69-DCE7-9DD3-D01F-921636D35519}"/>
              </a:ext>
            </a:extLst>
          </xdr:cNvPr>
          <xdr:cNvSpPr txBox="1"/>
        </xdr:nvSpPr>
        <xdr:spPr>
          <a:xfrm>
            <a:off x="4845710" y="11779554"/>
            <a:ext cx="955932"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8D85436-C5F4-4C17-B031-A064C794EA42}" type="TxLink">
              <a:rPr lang="en-US" sz="1400" b="0" i="0" u="none" strike="noStrike">
                <a:solidFill>
                  <a:srgbClr val="455177"/>
                </a:solidFill>
                <a:latin typeface="Aptos Narrow"/>
                <a:ea typeface="+mn-ea"/>
                <a:cs typeface="+mn-cs"/>
              </a:rPr>
              <a:pPr marL="0" indent="0" algn="l"/>
              <a:t>Fin Goals</a:t>
            </a:fld>
            <a:endParaRPr lang="ru-RU" sz="1400" b="0" i="0" u="none" strike="noStrike">
              <a:solidFill>
                <a:srgbClr val="455177"/>
              </a:solidFill>
              <a:latin typeface="Aptos Narrow"/>
              <a:ea typeface="+mn-ea"/>
              <a:cs typeface="+mn-cs"/>
            </a:endParaRPr>
          </a:p>
        </xdr:txBody>
      </xdr:sp>
      <xdr:sp macro="" textlink="Processing!N8">
        <xdr:nvSpPr>
          <xdr:cNvPr id="69" name="TextBox 68">
            <a:extLst>
              <a:ext uri="{FF2B5EF4-FFF2-40B4-BE49-F238E27FC236}">
                <a16:creationId xmlns:a16="http://schemas.microsoft.com/office/drawing/2014/main" id="{BB9F69A6-553E-EF3C-0C86-5E33EFE1DA24}"/>
              </a:ext>
            </a:extLst>
          </xdr:cNvPr>
          <xdr:cNvSpPr txBox="1"/>
        </xdr:nvSpPr>
        <xdr:spPr>
          <a:xfrm>
            <a:off x="5612588" y="9531869"/>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3869D51-62C9-4AAA-AB26-7DC301C4BDAA}" type="TxLink">
              <a:rPr lang="en-US" sz="1400" b="0" i="0" u="none" strike="noStrike">
                <a:solidFill>
                  <a:srgbClr val="455177"/>
                </a:solidFill>
                <a:latin typeface="Aptos Narrow"/>
              </a:rPr>
              <a:pPr algn="r"/>
              <a:t> $88,658 </a:t>
            </a:fld>
            <a:endParaRPr lang="ru-RU" sz="3600">
              <a:solidFill>
                <a:srgbClr val="455177"/>
              </a:solidFill>
            </a:endParaRPr>
          </a:p>
        </xdr:txBody>
      </xdr:sp>
      <xdr:sp macro="" textlink="Processing!N9">
        <xdr:nvSpPr>
          <xdr:cNvPr id="70" name="TextBox 69">
            <a:extLst>
              <a:ext uri="{FF2B5EF4-FFF2-40B4-BE49-F238E27FC236}">
                <a16:creationId xmlns:a16="http://schemas.microsoft.com/office/drawing/2014/main" id="{17BA99C7-4964-EEB7-7353-1F9CD8F1B0D7}"/>
              </a:ext>
            </a:extLst>
          </xdr:cNvPr>
          <xdr:cNvSpPr txBox="1"/>
        </xdr:nvSpPr>
        <xdr:spPr>
          <a:xfrm>
            <a:off x="5612588" y="9981406"/>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8EDAA04-0207-4253-9D11-BE20395AF586}" type="TxLink">
              <a:rPr lang="en-US" sz="1400" b="0" i="0" u="none" strike="noStrike">
                <a:solidFill>
                  <a:srgbClr val="455177"/>
                </a:solidFill>
                <a:latin typeface="Aptos Narrow"/>
              </a:rPr>
              <a:pPr algn="r"/>
              <a:t> $25,558 </a:t>
            </a:fld>
            <a:endParaRPr lang="ru-RU" sz="2800">
              <a:solidFill>
                <a:srgbClr val="455177"/>
              </a:solidFill>
            </a:endParaRPr>
          </a:p>
        </xdr:txBody>
      </xdr:sp>
      <xdr:sp macro="" textlink="Processing!N10">
        <xdr:nvSpPr>
          <xdr:cNvPr id="71" name="TextBox 70">
            <a:extLst>
              <a:ext uri="{FF2B5EF4-FFF2-40B4-BE49-F238E27FC236}">
                <a16:creationId xmlns:a16="http://schemas.microsoft.com/office/drawing/2014/main" id="{6AD99861-3B13-E81E-5D0F-B1E914F9DC33}"/>
              </a:ext>
            </a:extLst>
          </xdr:cNvPr>
          <xdr:cNvSpPr txBox="1"/>
        </xdr:nvSpPr>
        <xdr:spPr>
          <a:xfrm>
            <a:off x="5612588" y="10430943"/>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FDB9043-EE87-4C35-86ED-1EC1EB12F973}" type="TxLink">
              <a:rPr lang="en-US" sz="1400" b="0" i="0" u="none" strike="noStrike">
                <a:solidFill>
                  <a:srgbClr val="455177"/>
                </a:solidFill>
                <a:latin typeface="Aptos Narrow"/>
              </a:rPr>
              <a:pPr algn="r"/>
              <a:t> $19,614 </a:t>
            </a:fld>
            <a:endParaRPr lang="ru-RU" sz="3600">
              <a:solidFill>
                <a:srgbClr val="455177"/>
              </a:solidFill>
            </a:endParaRPr>
          </a:p>
        </xdr:txBody>
      </xdr:sp>
      <xdr:sp macro="" textlink="Processing!N11">
        <xdr:nvSpPr>
          <xdr:cNvPr id="72" name="TextBox 71">
            <a:extLst>
              <a:ext uri="{FF2B5EF4-FFF2-40B4-BE49-F238E27FC236}">
                <a16:creationId xmlns:a16="http://schemas.microsoft.com/office/drawing/2014/main" id="{9C82910B-ED78-DD05-8CB9-7479DBDC3F8C}"/>
              </a:ext>
            </a:extLst>
          </xdr:cNvPr>
          <xdr:cNvSpPr txBox="1"/>
        </xdr:nvSpPr>
        <xdr:spPr>
          <a:xfrm>
            <a:off x="5612588" y="10880480"/>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4A301D6-02CE-4B51-8C1C-C1DAA0FD4D78}" type="TxLink">
              <a:rPr lang="en-US" sz="1400" b="0" i="0" u="none" strike="noStrike">
                <a:solidFill>
                  <a:srgbClr val="455177"/>
                </a:solidFill>
                <a:latin typeface="Aptos Narrow"/>
                <a:ea typeface="+mn-ea"/>
                <a:cs typeface="+mn-cs"/>
              </a:rPr>
              <a:pPr marL="0" indent="0" algn="r"/>
              <a:t> $93,339 </a:t>
            </a:fld>
            <a:endParaRPr lang="ru-RU" sz="2400" b="0" i="0" u="none" strike="noStrike">
              <a:solidFill>
                <a:srgbClr val="455177"/>
              </a:solidFill>
              <a:latin typeface="Aptos Narrow"/>
              <a:ea typeface="+mn-ea"/>
              <a:cs typeface="+mn-cs"/>
            </a:endParaRPr>
          </a:p>
        </xdr:txBody>
      </xdr:sp>
      <xdr:sp macro="" textlink="Processing!N12">
        <xdr:nvSpPr>
          <xdr:cNvPr id="73" name="TextBox 72">
            <a:extLst>
              <a:ext uri="{FF2B5EF4-FFF2-40B4-BE49-F238E27FC236}">
                <a16:creationId xmlns:a16="http://schemas.microsoft.com/office/drawing/2014/main" id="{A1C4F9FF-070C-4B40-50B8-2D9207323240}"/>
              </a:ext>
            </a:extLst>
          </xdr:cNvPr>
          <xdr:cNvSpPr txBox="1"/>
        </xdr:nvSpPr>
        <xdr:spPr>
          <a:xfrm>
            <a:off x="5612588" y="11330017"/>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4A51919-2656-4CB1-A2EA-F6F69BCBFEFC}" type="TxLink">
              <a:rPr lang="en-US" sz="1400" b="0" i="0" u="none" strike="noStrike">
                <a:solidFill>
                  <a:srgbClr val="455177"/>
                </a:solidFill>
                <a:latin typeface="Aptos Narrow"/>
                <a:ea typeface="+mn-ea"/>
                <a:cs typeface="+mn-cs"/>
              </a:rPr>
              <a:pPr marL="0" indent="0" algn="r"/>
              <a:t> $83,970 </a:t>
            </a:fld>
            <a:endParaRPr lang="ru-RU" sz="2400" b="0" i="0" u="none" strike="noStrike">
              <a:solidFill>
                <a:srgbClr val="455177"/>
              </a:solidFill>
              <a:latin typeface="Aptos Narrow"/>
              <a:ea typeface="+mn-ea"/>
              <a:cs typeface="+mn-cs"/>
            </a:endParaRPr>
          </a:p>
        </xdr:txBody>
      </xdr:sp>
      <xdr:sp macro="" textlink="Processing!N13">
        <xdr:nvSpPr>
          <xdr:cNvPr id="74" name="TextBox 73">
            <a:extLst>
              <a:ext uri="{FF2B5EF4-FFF2-40B4-BE49-F238E27FC236}">
                <a16:creationId xmlns:a16="http://schemas.microsoft.com/office/drawing/2014/main" id="{ECA4730A-8F9E-9A67-A76E-E916AF929E62}"/>
              </a:ext>
            </a:extLst>
          </xdr:cNvPr>
          <xdr:cNvSpPr txBox="1"/>
        </xdr:nvSpPr>
        <xdr:spPr>
          <a:xfrm>
            <a:off x="5630570" y="11779554"/>
            <a:ext cx="1075944"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91F611-5F88-480A-B071-E72D3EA7BCC9}" type="TxLink">
              <a:rPr lang="en-US" sz="1400" b="0" i="0" u="none" strike="noStrike">
                <a:solidFill>
                  <a:srgbClr val="455177"/>
                </a:solidFill>
                <a:latin typeface="Aptos Narrow"/>
                <a:ea typeface="+mn-ea"/>
                <a:cs typeface="+mn-cs"/>
              </a:rPr>
              <a:pPr marL="0" indent="0" algn="r"/>
              <a:t> $63,894 </a:t>
            </a:fld>
            <a:endParaRPr lang="ru-RU" sz="2400" b="0" i="0" u="none" strike="noStrike">
              <a:solidFill>
                <a:srgbClr val="455177"/>
              </a:solidFill>
              <a:latin typeface="Aptos Narrow"/>
              <a:ea typeface="+mn-ea"/>
              <a:cs typeface="+mn-cs"/>
            </a:endParaRPr>
          </a:p>
        </xdr:txBody>
      </xdr:sp>
    </xdr:grpSp>
    <xdr:clientData/>
  </xdr:twoCellAnchor>
  <xdr:twoCellAnchor editAs="oneCell">
    <xdr:from>
      <xdr:col>4</xdr:col>
      <xdr:colOff>434340</xdr:colOff>
      <xdr:row>4</xdr:row>
      <xdr:rowOff>38101</xdr:rowOff>
    </xdr:from>
    <xdr:to>
      <xdr:col>21</xdr:col>
      <xdr:colOff>312420</xdr:colOff>
      <xdr:row>6</xdr:row>
      <xdr:rowOff>83821</xdr:rowOff>
    </xdr:to>
    <mc:AlternateContent xmlns:mc="http://schemas.openxmlformats.org/markup-compatibility/2006" xmlns:a14="http://schemas.microsoft.com/office/drawing/2010/main">
      <mc:Choice Requires="a14">
        <xdr:graphicFrame macro="">
          <xdr:nvGraphicFramePr>
            <xdr:cNvPr id="75" name="Month 12">
              <a:extLst>
                <a:ext uri="{FF2B5EF4-FFF2-40B4-BE49-F238E27FC236}">
                  <a16:creationId xmlns:a16="http://schemas.microsoft.com/office/drawing/2014/main" id="{240A8EA1-2CF5-4087-AEA9-A87266E12D17}"/>
                </a:ext>
              </a:extLst>
            </xdr:cNvPr>
            <xdr:cNvGraphicFramePr/>
          </xdr:nvGraphicFramePr>
          <xdr:xfrm>
            <a:off x="0" y="0"/>
            <a:ext cx="0" cy="0"/>
          </xdr:xfrm>
          <a:graphic>
            <a:graphicData uri="http://schemas.microsoft.com/office/drawing/2010/slicer">
              <sle:slicer xmlns:sle="http://schemas.microsoft.com/office/drawing/2010/slicer" name="Month 12"/>
            </a:graphicData>
          </a:graphic>
        </xdr:graphicFrame>
      </mc:Choice>
      <mc:Fallback xmlns="">
        <xdr:sp macro="" textlink="">
          <xdr:nvSpPr>
            <xdr:cNvPr id="0" name=""/>
            <xdr:cNvSpPr>
              <a:spLocks noTextEdit="1"/>
            </xdr:cNvSpPr>
          </xdr:nvSpPr>
          <xdr:spPr>
            <a:xfrm>
              <a:off x="2872740" y="769621"/>
              <a:ext cx="10241280" cy="41148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167639</xdr:colOff>
      <xdr:row>16</xdr:row>
      <xdr:rowOff>15240</xdr:rowOff>
    </xdr:from>
    <xdr:to>
      <xdr:col>16</xdr:col>
      <xdr:colOff>273002</xdr:colOff>
      <xdr:row>36</xdr:row>
      <xdr:rowOff>114300</xdr:rowOff>
    </xdr:to>
    <xdr:graphicFrame macro="">
      <xdr:nvGraphicFramePr>
        <xdr:cNvPr id="76" name="Chart 75">
          <a:extLst>
            <a:ext uri="{FF2B5EF4-FFF2-40B4-BE49-F238E27FC236}">
              <a16:creationId xmlns:a16="http://schemas.microsoft.com/office/drawing/2014/main" id="{ACDB1DBB-9492-4EB4-A439-625E2B0CD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387369</xdr:colOff>
      <xdr:row>9</xdr:row>
      <xdr:rowOff>82372</xdr:rowOff>
    </xdr:from>
    <xdr:to>
      <xdr:col>17</xdr:col>
      <xdr:colOff>44469</xdr:colOff>
      <xdr:row>24</xdr:row>
      <xdr:rowOff>44272</xdr:rowOff>
    </xdr:to>
    <xdr:sp macro="" textlink="">
      <xdr:nvSpPr>
        <xdr:cNvPr id="77" name="Oval 76">
          <a:extLst>
            <a:ext uri="{FF2B5EF4-FFF2-40B4-BE49-F238E27FC236}">
              <a16:creationId xmlns:a16="http://schemas.microsoft.com/office/drawing/2014/main" id="{DBD002FB-D7DB-44AC-BDF4-F30E7E17CBE8}"/>
            </a:ext>
          </a:extLst>
        </xdr:cNvPr>
        <xdr:cNvSpPr/>
      </xdr:nvSpPr>
      <xdr:spPr>
        <a:xfrm>
          <a:off x="7702569" y="1728292"/>
          <a:ext cx="2705100" cy="2705100"/>
        </a:xfrm>
        <a:prstGeom prst="ellipse">
          <a:avLst/>
        </a:prstGeom>
        <a:solidFill>
          <a:srgbClr val="1214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284499</xdr:colOff>
      <xdr:row>12</xdr:row>
      <xdr:rowOff>40462</xdr:rowOff>
    </xdr:from>
    <xdr:to>
      <xdr:col>16</xdr:col>
      <xdr:colOff>147339</xdr:colOff>
      <xdr:row>21</xdr:row>
      <xdr:rowOff>86182</xdr:rowOff>
    </xdr:to>
    <xdr:sp macro="" textlink="">
      <xdr:nvSpPr>
        <xdr:cNvPr id="78" name="Oval 77">
          <a:extLst>
            <a:ext uri="{FF2B5EF4-FFF2-40B4-BE49-F238E27FC236}">
              <a16:creationId xmlns:a16="http://schemas.microsoft.com/office/drawing/2014/main" id="{3A4E0CA9-DE15-490B-BEE9-FE1081F523DC}"/>
            </a:ext>
          </a:extLst>
        </xdr:cNvPr>
        <xdr:cNvSpPr/>
      </xdr:nvSpPr>
      <xdr:spPr>
        <a:xfrm>
          <a:off x="8209299" y="2235022"/>
          <a:ext cx="1691640" cy="1691640"/>
        </a:xfrm>
        <a:prstGeom prst="ellipse">
          <a:avLst/>
        </a:prstGeom>
        <a:gradFill>
          <a:gsLst>
            <a:gs pos="0">
              <a:srgbClr val="34349E"/>
            </a:gs>
            <a:gs pos="100000">
              <a:srgbClr val="212469"/>
            </a:gs>
          </a:gsLst>
          <a:lin ang="5400000" scaled="1"/>
        </a:gradFill>
        <a:ln w="9525">
          <a:solidFill>
            <a:srgbClr val="595EFA"/>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11</xdr:col>
      <xdr:colOff>413277</xdr:colOff>
      <xdr:row>8</xdr:row>
      <xdr:rowOff>17602</xdr:rowOff>
    </xdr:from>
    <xdr:to>
      <xdr:col>18</xdr:col>
      <xdr:colOff>18561</xdr:colOff>
      <xdr:row>25</xdr:row>
      <xdr:rowOff>109042</xdr:rowOff>
    </xdr:to>
    <xdr:graphicFrame macro="">
      <xdr:nvGraphicFramePr>
        <xdr:cNvPr id="79" name="Chart 78">
          <a:extLst>
            <a:ext uri="{FF2B5EF4-FFF2-40B4-BE49-F238E27FC236}">
              <a16:creationId xmlns:a16="http://schemas.microsoft.com/office/drawing/2014/main" id="{D6FDC775-CAB2-4AF9-A2DE-B5A5433D08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288309</xdr:colOff>
      <xdr:row>8</xdr:row>
      <xdr:rowOff>166192</xdr:rowOff>
    </xdr:from>
    <xdr:to>
      <xdr:col>17</xdr:col>
      <xdr:colOff>143529</xdr:colOff>
      <xdr:row>24</xdr:row>
      <xdr:rowOff>143332</xdr:rowOff>
    </xdr:to>
    <xdr:sp macro="" textlink="">
      <xdr:nvSpPr>
        <xdr:cNvPr id="80" name="Circle: Hollow 79">
          <a:extLst>
            <a:ext uri="{FF2B5EF4-FFF2-40B4-BE49-F238E27FC236}">
              <a16:creationId xmlns:a16="http://schemas.microsoft.com/office/drawing/2014/main" id="{74C575BE-809C-4254-9FB2-D15B486EA9C5}"/>
            </a:ext>
          </a:extLst>
        </xdr:cNvPr>
        <xdr:cNvSpPr/>
      </xdr:nvSpPr>
      <xdr:spPr>
        <a:xfrm>
          <a:off x="7603509" y="1629232"/>
          <a:ext cx="2903220" cy="2903220"/>
        </a:xfrm>
        <a:prstGeom prst="donut">
          <a:avLst>
            <a:gd name="adj" fmla="val 10826"/>
          </a:avLst>
        </a:prstGeom>
        <a:solidFill>
          <a:schemeClr val="bg1"/>
        </a:solidFill>
        <a:ln w="9525">
          <a:gradFill>
            <a:gsLst>
              <a:gs pos="38000">
                <a:srgbClr val="5D63D1"/>
              </a:gs>
              <a:gs pos="0">
                <a:srgbClr val="A2D8F0"/>
              </a:gs>
              <a:gs pos="100000">
                <a:srgbClr val="393D97"/>
              </a:gs>
            </a:gsLst>
            <a:lin ang="9000000" scaled="0"/>
          </a:gradFill>
        </a:ln>
        <a:effectLst>
          <a:outerShdw blurRad="177800" sx="90000" sy="90000" algn="ctr" rotWithShape="0">
            <a:prstClr val="black">
              <a:alpha val="4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clientData/>
  </xdr:twoCellAnchor>
  <xdr:twoCellAnchor>
    <xdr:from>
      <xdr:col>13</xdr:col>
      <xdr:colOff>533082</xdr:colOff>
      <xdr:row>13</xdr:row>
      <xdr:rowOff>106165</xdr:rowOff>
    </xdr:from>
    <xdr:to>
      <xdr:col>15</xdr:col>
      <xdr:colOff>508356</xdr:colOff>
      <xdr:row>20</xdr:row>
      <xdr:rowOff>20479</xdr:rowOff>
    </xdr:to>
    <xdr:sp macro="" textlink="">
      <xdr:nvSpPr>
        <xdr:cNvPr id="81" name="Oval 80">
          <a:extLst>
            <a:ext uri="{FF2B5EF4-FFF2-40B4-BE49-F238E27FC236}">
              <a16:creationId xmlns:a16="http://schemas.microsoft.com/office/drawing/2014/main" id="{809D1B26-4837-4131-A252-04ACA25F7C44}"/>
            </a:ext>
          </a:extLst>
        </xdr:cNvPr>
        <xdr:cNvSpPr/>
      </xdr:nvSpPr>
      <xdr:spPr>
        <a:xfrm>
          <a:off x="8457882" y="2483605"/>
          <a:ext cx="1194474" cy="1194474"/>
        </a:xfrm>
        <a:prstGeom prst="ellipse">
          <a:avLst/>
        </a:prstGeom>
        <a:solidFill>
          <a:schemeClr val="bg1"/>
        </a:solidFill>
        <a:ln w="9525">
          <a:gradFill>
            <a:gsLst>
              <a:gs pos="56000">
                <a:srgbClr val="5D63D1"/>
              </a:gs>
              <a:gs pos="0">
                <a:srgbClr val="A2D8F0"/>
              </a:gs>
              <a:gs pos="100000">
                <a:srgbClr val="393D97"/>
              </a:gs>
            </a:gsLst>
            <a:lin ang="9000000" scaled="0"/>
          </a:gradFill>
        </a:ln>
        <a:effectLst>
          <a:outerShdw blurRad="177800" sx="90000" sy="90000" algn="ctr" rotWithShape="0">
            <a:prstClr val="black">
              <a:alpha val="4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a:endParaRPr lang="ru-RU" sz="1100">
            <a:solidFill>
              <a:schemeClr val="tx1"/>
            </a:solidFill>
            <a:latin typeface="+mn-lt"/>
            <a:ea typeface="+mn-ea"/>
            <a:cs typeface="+mn-cs"/>
          </a:endParaRPr>
        </a:p>
      </xdr:txBody>
    </xdr:sp>
    <xdr:clientData/>
  </xdr:twoCellAnchor>
  <xdr:twoCellAnchor>
    <xdr:from>
      <xdr:col>13</xdr:col>
      <xdr:colOff>442727</xdr:colOff>
      <xdr:row>13</xdr:row>
      <xdr:rowOff>23079</xdr:rowOff>
    </xdr:from>
    <xdr:to>
      <xdr:col>15</xdr:col>
      <xdr:colOff>595127</xdr:colOff>
      <xdr:row>20</xdr:row>
      <xdr:rowOff>114519</xdr:rowOff>
    </xdr:to>
    <xdr:graphicFrame macro="">
      <xdr:nvGraphicFramePr>
        <xdr:cNvPr id="82" name="Chart 81">
          <a:extLst>
            <a:ext uri="{FF2B5EF4-FFF2-40B4-BE49-F238E27FC236}">
              <a16:creationId xmlns:a16="http://schemas.microsoft.com/office/drawing/2014/main" id="{53A3ABB7-EE83-419A-8798-B42CDF7AE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159688</xdr:colOff>
      <xdr:row>15</xdr:row>
      <xdr:rowOff>122973</xdr:rowOff>
    </xdr:from>
    <xdr:to>
      <xdr:col>15</xdr:col>
      <xdr:colOff>312752</xdr:colOff>
      <xdr:row>17</xdr:row>
      <xdr:rowOff>135194</xdr:rowOff>
    </xdr:to>
    <xdr:sp macro="" textlink="Processing!P17">
      <xdr:nvSpPr>
        <xdr:cNvPr id="83" name="TextBox 82">
          <a:extLst>
            <a:ext uri="{FF2B5EF4-FFF2-40B4-BE49-F238E27FC236}">
              <a16:creationId xmlns:a16="http://schemas.microsoft.com/office/drawing/2014/main" id="{54C0DFD6-376E-4F83-BF22-6FF1B9201E5E}"/>
            </a:ext>
          </a:extLst>
        </xdr:cNvPr>
        <xdr:cNvSpPr txBox="1"/>
      </xdr:nvSpPr>
      <xdr:spPr>
        <a:xfrm>
          <a:off x="8694088" y="2866173"/>
          <a:ext cx="762664" cy="377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0C8FCB6-A942-43A5-9296-5CDAD76240EE}" type="TxLink">
            <a:rPr lang="en-US" sz="2400" b="0" i="0" u="none" strike="noStrike">
              <a:solidFill>
                <a:srgbClr val="455177"/>
              </a:solidFill>
              <a:latin typeface="Aptos Narrow"/>
              <a:ea typeface="+mn-ea"/>
              <a:cs typeface="+mn-cs"/>
            </a:rPr>
            <a:pPr marL="0" indent="0" algn="ctr"/>
            <a:t>82%</a:t>
          </a:fld>
          <a:endParaRPr lang="ru-RU" sz="4800" b="0" i="0" u="none" strike="noStrike">
            <a:solidFill>
              <a:srgbClr val="455177"/>
            </a:solidFill>
            <a:latin typeface="Aptos Narrow"/>
            <a:ea typeface="+mn-ea"/>
            <a:cs typeface="+mn-cs"/>
          </a:endParaRPr>
        </a:p>
      </xdr:txBody>
    </xdr:sp>
    <xdr:clientData/>
  </xdr:twoCellAnchor>
  <xdr:twoCellAnchor>
    <xdr:from>
      <xdr:col>12</xdr:col>
      <xdr:colOff>144399</xdr:colOff>
      <xdr:row>8</xdr:row>
      <xdr:rowOff>30099</xdr:rowOff>
    </xdr:from>
    <xdr:to>
      <xdr:col>17</xdr:col>
      <xdr:colOff>205359</xdr:colOff>
      <xdr:row>25</xdr:row>
      <xdr:rowOff>30099</xdr:rowOff>
    </xdr:to>
    <xdr:sp macro="" textlink="">
      <xdr:nvSpPr>
        <xdr:cNvPr id="84" name="Circle: Hollow 83">
          <a:extLst>
            <a:ext uri="{FF2B5EF4-FFF2-40B4-BE49-F238E27FC236}">
              <a16:creationId xmlns:a16="http://schemas.microsoft.com/office/drawing/2014/main" id="{1141EFB1-9AE3-4D4B-BA53-80EA64E1D1B4}"/>
            </a:ext>
          </a:extLst>
        </xdr:cNvPr>
        <xdr:cNvSpPr/>
      </xdr:nvSpPr>
      <xdr:spPr>
        <a:xfrm>
          <a:off x="7459599" y="1493139"/>
          <a:ext cx="3108960" cy="3108960"/>
        </a:xfrm>
        <a:prstGeom prst="donut">
          <a:avLst>
            <a:gd name="adj" fmla="val 10826"/>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clientData/>
  </xdr:twoCellAnchor>
  <xdr:twoCellAnchor>
    <xdr:from>
      <xdr:col>6</xdr:col>
      <xdr:colOff>419100</xdr:colOff>
      <xdr:row>10</xdr:row>
      <xdr:rowOff>137160</xdr:rowOff>
    </xdr:from>
    <xdr:to>
      <xdr:col>8</xdr:col>
      <xdr:colOff>495300</xdr:colOff>
      <xdr:row>12</xdr:row>
      <xdr:rowOff>76200</xdr:rowOff>
    </xdr:to>
    <xdr:sp macro="" textlink="Processing!M18">
      <xdr:nvSpPr>
        <xdr:cNvPr id="85" name="TextBox 84">
          <a:extLst>
            <a:ext uri="{FF2B5EF4-FFF2-40B4-BE49-F238E27FC236}">
              <a16:creationId xmlns:a16="http://schemas.microsoft.com/office/drawing/2014/main" id="{46F096D0-36EF-4751-A4F5-1381582603F3}"/>
            </a:ext>
          </a:extLst>
        </xdr:cNvPr>
        <xdr:cNvSpPr txBox="1"/>
      </xdr:nvSpPr>
      <xdr:spPr>
        <a:xfrm>
          <a:off x="4076700" y="1965960"/>
          <a:ext cx="1295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61E6EF-56DD-42A2-9283-3524BFAFAB7B}" type="TxLink">
            <a:rPr lang="en-US" sz="1200" b="0" i="0" u="none" strike="noStrike">
              <a:solidFill>
                <a:srgbClr val="455177"/>
              </a:solidFill>
              <a:latin typeface="Aptos Narrow"/>
            </a:rPr>
            <a:pPr/>
            <a:t>Mortgage</a:t>
          </a:fld>
          <a:endParaRPr lang="ru-RU" sz="1200" b="0">
            <a:solidFill>
              <a:srgbClr val="455177"/>
            </a:solidFill>
          </a:endParaRPr>
        </a:p>
      </xdr:txBody>
    </xdr:sp>
    <xdr:clientData/>
  </xdr:twoCellAnchor>
  <xdr:twoCellAnchor>
    <xdr:from>
      <xdr:col>6</xdr:col>
      <xdr:colOff>419100</xdr:colOff>
      <xdr:row>12</xdr:row>
      <xdr:rowOff>43180</xdr:rowOff>
    </xdr:from>
    <xdr:to>
      <xdr:col>8</xdr:col>
      <xdr:colOff>495300</xdr:colOff>
      <xdr:row>13</xdr:row>
      <xdr:rowOff>165100</xdr:rowOff>
    </xdr:to>
    <xdr:sp macro="" textlink="Processing!M20">
      <xdr:nvSpPr>
        <xdr:cNvPr id="86" name="TextBox 85">
          <a:extLst>
            <a:ext uri="{FF2B5EF4-FFF2-40B4-BE49-F238E27FC236}">
              <a16:creationId xmlns:a16="http://schemas.microsoft.com/office/drawing/2014/main" id="{2442FD43-6F48-46D1-B9A0-D116EC21D358}"/>
            </a:ext>
          </a:extLst>
        </xdr:cNvPr>
        <xdr:cNvSpPr txBox="1"/>
      </xdr:nvSpPr>
      <xdr:spPr>
        <a:xfrm>
          <a:off x="4076700" y="2237740"/>
          <a:ext cx="1295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452379-7753-4117-92CE-844239CAA6D0}" type="TxLink">
            <a:rPr lang="en-US" sz="1200" b="0" i="0" u="none" strike="noStrike">
              <a:solidFill>
                <a:srgbClr val="455177"/>
              </a:solidFill>
              <a:latin typeface="Aptos Narrow"/>
            </a:rPr>
            <a:pPr/>
            <a:t>Car Leasing</a:t>
          </a:fld>
          <a:endParaRPr lang="ru-RU" sz="1400" b="0">
            <a:solidFill>
              <a:srgbClr val="455177"/>
            </a:solidFill>
          </a:endParaRPr>
        </a:p>
      </xdr:txBody>
    </xdr:sp>
    <xdr:clientData/>
  </xdr:twoCellAnchor>
  <xdr:twoCellAnchor>
    <xdr:from>
      <xdr:col>6</xdr:col>
      <xdr:colOff>419100</xdr:colOff>
      <xdr:row>13</xdr:row>
      <xdr:rowOff>132080</xdr:rowOff>
    </xdr:from>
    <xdr:to>
      <xdr:col>8</xdr:col>
      <xdr:colOff>495300</xdr:colOff>
      <xdr:row>15</xdr:row>
      <xdr:rowOff>71120</xdr:rowOff>
    </xdr:to>
    <xdr:sp macro="" textlink="Processing!M21">
      <xdr:nvSpPr>
        <xdr:cNvPr id="87" name="TextBox 86">
          <a:extLst>
            <a:ext uri="{FF2B5EF4-FFF2-40B4-BE49-F238E27FC236}">
              <a16:creationId xmlns:a16="http://schemas.microsoft.com/office/drawing/2014/main" id="{57B3679C-ACD6-4EB6-9886-BF1A1C71141F}"/>
            </a:ext>
          </a:extLst>
        </xdr:cNvPr>
        <xdr:cNvSpPr txBox="1"/>
      </xdr:nvSpPr>
      <xdr:spPr>
        <a:xfrm>
          <a:off x="4076700" y="2509520"/>
          <a:ext cx="1295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9B059F-687E-4D1C-A4F2-64EA36DC161E}" type="TxLink">
            <a:rPr lang="en-US" sz="1200" b="0" i="0" u="none" strike="noStrike">
              <a:solidFill>
                <a:srgbClr val="455177"/>
              </a:solidFill>
              <a:latin typeface="Aptos Narrow"/>
            </a:rPr>
            <a:pPr/>
            <a:t>Consumer Credit</a:t>
          </a:fld>
          <a:endParaRPr lang="ru-RU" sz="1400" b="0">
            <a:solidFill>
              <a:srgbClr val="455177"/>
            </a:solidFill>
          </a:endParaRPr>
        </a:p>
      </xdr:txBody>
    </xdr:sp>
    <xdr:clientData/>
  </xdr:twoCellAnchor>
  <xdr:twoCellAnchor>
    <xdr:from>
      <xdr:col>6</xdr:col>
      <xdr:colOff>419100</xdr:colOff>
      <xdr:row>15</xdr:row>
      <xdr:rowOff>38100</xdr:rowOff>
    </xdr:from>
    <xdr:to>
      <xdr:col>8</xdr:col>
      <xdr:colOff>495300</xdr:colOff>
      <xdr:row>16</xdr:row>
      <xdr:rowOff>160020</xdr:rowOff>
    </xdr:to>
    <xdr:sp macro="" textlink="Processing!M19">
      <xdr:nvSpPr>
        <xdr:cNvPr id="88" name="TextBox 87">
          <a:extLst>
            <a:ext uri="{FF2B5EF4-FFF2-40B4-BE49-F238E27FC236}">
              <a16:creationId xmlns:a16="http://schemas.microsoft.com/office/drawing/2014/main" id="{F645A0EC-0FB3-482E-86B5-2AA456B08544}"/>
            </a:ext>
          </a:extLst>
        </xdr:cNvPr>
        <xdr:cNvSpPr txBox="1"/>
      </xdr:nvSpPr>
      <xdr:spPr>
        <a:xfrm>
          <a:off x="4076700" y="2781300"/>
          <a:ext cx="1295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D6383F-85AC-41B1-80B3-6C13437ACF6A}" type="TxLink">
            <a:rPr lang="en-US" sz="1200" b="0" i="0" u="none" strike="noStrike">
              <a:solidFill>
                <a:srgbClr val="455177"/>
              </a:solidFill>
              <a:latin typeface="Aptos Narrow"/>
            </a:rPr>
            <a:pPr/>
            <a:t>Credit Card</a:t>
          </a:fld>
          <a:endParaRPr lang="ru-RU" sz="1400" b="0">
            <a:solidFill>
              <a:srgbClr val="455177"/>
            </a:solidFill>
          </a:endParaRPr>
        </a:p>
      </xdr:txBody>
    </xdr:sp>
    <xdr:clientData/>
  </xdr:twoCellAnchor>
  <xdr:twoCellAnchor>
    <xdr:from>
      <xdr:col>8</xdr:col>
      <xdr:colOff>495300</xdr:colOff>
      <xdr:row>10</xdr:row>
      <xdr:rowOff>137160</xdr:rowOff>
    </xdr:from>
    <xdr:to>
      <xdr:col>9</xdr:col>
      <xdr:colOff>525780</xdr:colOff>
      <xdr:row>12</xdr:row>
      <xdr:rowOff>76200</xdr:rowOff>
    </xdr:to>
    <xdr:sp macro="" textlink="Processing!P18">
      <xdr:nvSpPr>
        <xdr:cNvPr id="89" name="TextBox 88">
          <a:extLst>
            <a:ext uri="{FF2B5EF4-FFF2-40B4-BE49-F238E27FC236}">
              <a16:creationId xmlns:a16="http://schemas.microsoft.com/office/drawing/2014/main" id="{27B4A7FD-B743-4E1B-8E55-C5EEB03FF16A}"/>
            </a:ext>
          </a:extLst>
        </xdr:cNvPr>
        <xdr:cNvSpPr txBox="1"/>
      </xdr:nvSpPr>
      <xdr:spPr>
        <a:xfrm>
          <a:off x="5372100" y="1965960"/>
          <a:ext cx="6400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B0ECFC7-D8B2-4046-969C-79638DE6EC26}" type="TxLink">
            <a:rPr lang="en-US" sz="1400" b="0" i="0" u="none" strike="noStrike">
              <a:solidFill>
                <a:srgbClr val="455177"/>
              </a:solidFill>
              <a:latin typeface="Aptos Narrow"/>
              <a:ea typeface="+mn-ea"/>
              <a:cs typeface="+mn-cs"/>
            </a:rPr>
            <a:pPr marL="0" indent="0"/>
            <a:t>37%</a:t>
          </a:fld>
          <a:endParaRPr lang="ru-RU" sz="1400" b="0" i="0" u="none" strike="noStrike">
            <a:solidFill>
              <a:srgbClr val="455177"/>
            </a:solidFill>
            <a:latin typeface="Aptos Narrow"/>
            <a:ea typeface="+mn-ea"/>
            <a:cs typeface="+mn-cs"/>
          </a:endParaRPr>
        </a:p>
      </xdr:txBody>
    </xdr:sp>
    <xdr:clientData/>
  </xdr:twoCellAnchor>
  <xdr:twoCellAnchor>
    <xdr:from>
      <xdr:col>8</xdr:col>
      <xdr:colOff>495300</xdr:colOff>
      <xdr:row>12</xdr:row>
      <xdr:rowOff>43180</xdr:rowOff>
    </xdr:from>
    <xdr:to>
      <xdr:col>9</xdr:col>
      <xdr:colOff>525780</xdr:colOff>
      <xdr:row>13</xdr:row>
      <xdr:rowOff>165100</xdr:rowOff>
    </xdr:to>
    <xdr:sp macro="" textlink="Processing!P20">
      <xdr:nvSpPr>
        <xdr:cNvPr id="90" name="TextBox 89">
          <a:extLst>
            <a:ext uri="{FF2B5EF4-FFF2-40B4-BE49-F238E27FC236}">
              <a16:creationId xmlns:a16="http://schemas.microsoft.com/office/drawing/2014/main" id="{C1EBBB99-2878-47EC-A486-D2D2E3E4A04E}"/>
            </a:ext>
          </a:extLst>
        </xdr:cNvPr>
        <xdr:cNvSpPr txBox="1"/>
      </xdr:nvSpPr>
      <xdr:spPr>
        <a:xfrm>
          <a:off x="5372100" y="2237740"/>
          <a:ext cx="6400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CB90DEA-CE7D-4B44-8A41-3610BD9B2F97}" type="TxLink">
            <a:rPr lang="en-US" sz="1400" b="0" i="0" u="none" strike="noStrike">
              <a:solidFill>
                <a:srgbClr val="455177"/>
              </a:solidFill>
              <a:latin typeface="Aptos Narrow"/>
              <a:ea typeface="+mn-ea"/>
              <a:cs typeface="+mn-cs"/>
            </a:rPr>
            <a:pPr marL="0" indent="0"/>
            <a:t>14%</a:t>
          </a:fld>
          <a:endParaRPr lang="ru-RU" sz="1400" b="0" i="0" u="none" strike="noStrike">
            <a:solidFill>
              <a:srgbClr val="455177"/>
            </a:solidFill>
            <a:latin typeface="Aptos Narrow"/>
            <a:ea typeface="+mn-ea"/>
            <a:cs typeface="+mn-cs"/>
          </a:endParaRPr>
        </a:p>
      </xdr:txBody>
    </xdr:sp>
    <xdr:clientData/>
  </xdr:twoCellAnchor>
  <xdr:twoCellAnchor>
    <xdr:from>
      <xdr:col>8</xdr:col>
      <xdr:colOff>495300</xdr:colOff>
      <xdr:row>13</xdr:row>
      <xdr:rowOff>132080</xdr:rowOff>
    </xdr:from>
    <xdr:to>
      <xdr:col>9</xdr:col>
      <xdr:colOff>525780</xdr:colOff>
      <xdr:row>15</xdr:row>
      <xdr:rowOff>71120</xdr:rowOff>
    </xdr:to>
    <xdr:sp macro="" textlink="Processing!P21">
      <xdr:nvSpPr>
        <xdr:cNvPr id="91" name="TextBox 90">
          <a:extLst>
            <a:ext uri="{FF2B5EF4-FFF2-40B4-BE49-F238E27FC236}">
              <a16:creationId xmlns:a16="http://schemas.microsoft.com/office/drawing/2014/main" id="{9960A6BA-7BD3-4DD5-9133-570C29D1B130}"/>
            </a:ext>
          </a:extLst>
        </xdr:cNvPr>
        <xdr:cNvSpPr txBox="1"/>
      </xdr:nvSpPr>
      <xdr:spPr>
        <a:xfrm>
          <a:off x="5372100" y="2509520"/>
          <a:ext cx="6400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DD871D0-2707-49C0-9B7A-9859B924C677}" type="TxLink">
            <a:rPr lang="en-US" sz="1400" b="0" i="0" u="none" strike="noStrike">
              <a:solidFill>
                <a:srgbClr val="455177"/>
              </a:solidFill>
              <a:latin typeface="Aptos Narrow"/>
              <a:ea typeface="+mn-ea"/>
              <a:cs typeface="+mn-cs"/>
            </a:rPr>
            <a:pPr marL="0" indent="0"/>
            <a:t>10%</a:t>
          </a:fld>
          <a:endParaRPr lang="ru-RU" sz="1400" b="0" i="0" u="none" strike="noStrike">
            <a:solidFill>
              <a:srgbClr val="455177"/>
            </a:solidFill>
            <a:latin typeface="Aptos Narrow"/>
            <a:ea typeface="+mn-ea"/>
            <a:cs typeface="+mn-cs"/>
          </a:endParaRPr>
        </a:p>
      </xdr:txBody>
    </xdr:sp>
    <xdr:clientData/>
  </xdr:twoCellAnchor>
  <xdr:twoCellAnchor>
    <xdr:from>
      <xdr:col>8</xdr:col>
      <xdr:colOff>495300</xdr:colOff>
      <xdr:row>15</xdr:row>
      <xdr:rowOff>38100</xdr:rowOff>
    </xdr:from>
    <xdr:to>
      <xdr:col>9</xdr:col>
      <xdr:colOff>525780</xdr:colOff>
      <xdr:row>16</xdr:row>
      <xdr:rowOff>160020</xdr:rowOff>
    </xdr:to>
    <xdr:sp macro="" textlink="Processing!P19">
      <xdr:nvSpPr>
        <xdr:cNvPr id="92" name="TextBox 91">
          <a:extLst>
            <a:ext uri="{FF2B5EF4-FFF2-40B4-BE49-F238E27FC236}">
              <a16:creationId xmlns:a16="http://schemas.microsoft.com/office/drawing/2014/main" id="{E132B746-71AB-4BBA-AF0B-F2763132B94C}"/>
            </a:ext>
          </a:extLst>
        </xdr:cNvPr>
        <xdr:cNvSpPr txBox="1"/>
      </xdr:nvSpPr>
      <xdr:spPr>
        <a:xfrm>
          <a:off x="5372100" y="2781300"/>
          <a:ext cx="6400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2CB498E-A4A0-4FDF-8A56-1825B9E702D6}" type="TxLink">
            <a:rPr lang="en-US" sz="1400" b="0" i="0" u="none" strike="noStrike">
              <a:solidFill>
                <a:srgbClr val="455177"/>
              </a:solidFill>
              <a:latin typeface="Aptos Narrow"/>
              <a:ea typeface="+mn-ea"/>
              <a:cs typeface="+mn-cs"/>
            </a:rPr>
            <a:pPr marL="0" indent="0"/>
            <a:t>21%</a:t>
          </a:fld>
          <a:endParaRPr lang="ru-RU" sz="1400" b="0" i="0" u="none" strike="noStrike">
            <a:solidFill>
              <a:srgbClr val="455177"/>
            </a:solidFill>
            <a:latin typeface="Aptos Narrow"/>
            <a:ea typeface="+mn-ea"/>
            <a:cs typeface="+mn-cs"/>
          </a:endParaRPr>
        </a:p>
      </xdr:txBody>
    </xdr:sp>
    <xdr:clientData/>
  </xdr:twoCellAnchor>
  <xdr:twoCellAnchor>
    <xdr:from>
      <xdr:col>9</xdr:col>
      <xdr:colOff>502920</xdr:colOff>
      <xdr:row>10</xdr:row>
      <xdr:rowOff>137160</xdr:rowOff>
    </xdr:from>
    <xdr:to>
      <xdr:col>11</xdr:col>
      <xdr:colOff>563880</xdr:colOff>
      <xdr:row>12</xdr:row>
      <xdr:rowOff>76200</xdr:rowOff>
    </xdr:to>
    <xdr:sp macro="" textlink="Processing!O18">
      <xdr:nvSpPr>
        <xdr:cNvPr id="93" name="TextBox 92">
          <a:extLst>
            <a:ext uri="{FF2B5EF4-FFF2-40B4-BE49-F238E27FC236}">
              <a16:creationId xmlns:a16="http://schemas.microsoft.com/office/drawing/2014/main" id="{882E3BC5-1D4D-426E-9EE4-41A3284C69EC}"/>
            </a:ext>
          </a:extLst>
        </xdr:cNvPr>
        <xdr:cNvSpPr txBox="1"/>
      </xdr:nvSpPr>
      <xdr:spPr>
        <a:xfrm>
          <a:off x="5989320" y="1965960"/>
          <a:ext cx="12801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8869163-09D7-4740-857A-972788E8502C}" type="TxLink">
            <a:rPr lang="en-US" sz="1400" b="0" i="0" u="none" strike="noStrike">
              <a:solidFill>
                <a:schemeClr val="bg1"/>
              </a:solidFill>
              <a:latin typeface="Aptos Narrow"/>
              <a:ea typeface="+mn-ea"/>
              <a:cs typeface="+mn-cs"/>
            </a:rPr>
            <a:pPr marL="0" indent="0"/>
            <a:t> $37,633 </a:t>
          </a:fld>
          <a:endParaRPr lang="ru-RU" sz="1400" b="0" i="0" u="none" strike="noStrike">
            <a:solidFill>
              <a:schemeClr val="bg1"/>
            </a:solidFill>
            <a:latin typeface="Aptos Narrow"/>
            <a:ea typeface="+mn-ea"/>
            <a:cs typeface="+mn-cs"/>
          </a:endParaRPr>
        </a:p>
      </xdr:txBody>
    </xdr:sp>
    <xdr:clientData/>
  </xdr:twoCellAnchor>
  <xdr:twoCellAnchor>
    <xdr:from>
      <xdr:col>9</xdr:col>
      <xdr:colOff>502920</xdr:colOff>
      <xdr:row>12</xdr:row>
      <xdr:rowOff>43180</xdr:rowOff>
    </xdr:from>
    <xdr:to>
      <xdr:col>11</xdr:col>
      <xdr:colOff>563880</xdr:colOff>
      <xdr:row>13</xdr:row>
      <xdr:rowOff>165100</xdr:rowOff>
    </xdr:to>
    <xdr:sp macro="" textlink="Processing!O20">
      <xdr:nvSpPr>
        <xdr:cNvPr id="94" name="TextBox 93">
          <a:extLst>
            <a:ext uri="{FF2B5EF4-FFF2-40B4-BE49-F238E27FC236}">
              <a16:creationId xmlns:a16="http://schemas.microsoft.com/office/drawing/2014/main" id="{40291B30-93E9-4D04-A843-85436B235160}"/>
            </a:ext>
          </a:extLst>
        </xdr:cNvPr>
        <xdr:cNvSpPr txBox="1"/>
      </xdr:nvSpPr>
      <xdr:spPr>
        <a:xfrm>
          <a:off x="5989320" y="2237740"/>
          <a:ext cx="12801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0DFD23D-DBC6-4661-8E15-E1C15728D45A}" type="TxLink">
            <a:rPr lang="en-US" sz="1400" b="0" i="0" u="none" strike="noStrike">
              <a:solidFill>
                <a:schemeClr val="bg1"/>
              </a:solidFill>
              <a:latin typeface="Aptos Narrow"/>
              <a:ea typeface="+mn-ea"/>
              <a:cs typeface="+mn-cs"/>
            </a:rPr>
            <a:pPr marL="0" indent="0"/>
            <a:t> $14,792 </a:t>
          </a:fld>
          <a:endParaRPr lang="ru-RU" sz="1400" b="0" i="0" u="none" strike="noStrike">
            <a:solidFill>
              <a:schemeClr val="bg1"/>
            </a:solidFill>
            <a:latin typeface="Aptos Narrow"/>
            <a:ea typeface="+mn-ea"/>
            <a:cs typeface="+mn-cs"/>
          </a:endParaRPr>
        </a:p>
      </xdr:txBody>
    </xdr:sp>
    <xdr:clientData/>
  </xdr:twoCellAnchor>
  <xdr:twoCellAnchor>
    <xdr:from>
      <xdr:col>9</xdr:col>
      <xdr:colOff>502920</xdr:colOff>
      <xdr:row>13</xdr:row>
      <xdr:rowOff>132080</xdr:rowOff>
    </xdr:from>
    <xdr:to>
      <xdr:col>11</xdr:col>
      <xdr:colOff>563880</xdr:colOff>
      <xdr:row>15</xdr:row>
      <xdr:rowOff>71120</xdr:rowOff>
    </xdr:to>
    <xdr:sp macro="" textlink="Processing!O21">
      <xdr:nvSpPr>
        <xdr:cNvPr id="95" name="TextBox 94">
          <a:extLst>
            <a:ext uri="{FF2B5EF4-FFF2-40B4-BE49-F238E27FC236}">
              <a16:creationId xmlns:a16="http://schemas.microsoft.com/office/drawing/2014/main" id="{471B7E0D-29F7-4880-815D-49DE0AD594D6}"/>
            </a:ext>
          </a:extLst>
        </xdr:cNvPr>
        <xdr:cNvSpPr txBox="1"/>
      </xdr:nvSpPr>
      <xdr:spPr>
        <a:xfrm>
          <a:off x="5989320" y="2509520"/>
          <a:ext cx="12801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CE916E7-9D93-4FB1-B30B-AF4D9C110A2A}" type="TxLink">
            <a:rPr lang="en-US" sz="1400" b="0" i="0" u="none" strike="noStrike">
              <a:solidFill>
                <a:schemeClr val="bg1"/>
              </a:solidFill>
              <a:latin typeface="Aptos Narrow"/>
              <a:ea typeface="+mn-ea"/>
              <a:cs typeface="+mn-cs"/>
            </a:rPr>
            <a:pPr marL="0" indent="0"/>
            <a:t> $10,261 </a:t>
          </a:fld>
          <a:endParaRPr lang="ru-RU" sz="1400" b="0" i="0" u="none" strike="noStrike">
            <a:solidFill>
              <a:schemeClr val="bg1"/>
            </a:solidFill>
            <a:latin typeface="Aptos Narrow"/>
            <a:ea typeface="+mn-ea"/>
            <a:cs typeface="+mn-cs"/>
          </a:endParaRPr>
        </a:p>
      </xdr:txBody>
    </xdr:sp>
    <xdr:clientData/>
  </xdr:twoCellAnchor>
  <xdr:twoCellAnchor>
    <xdr:from>
      <xdr:col>9</xdr:col>
      <xdr:colOff>502920</xdr:colOff>
      <xdr:row>15</xdr:row>
      <xdr:rowOff>38100</xdr:rowOff>
    </xdr:from>
    <xdr:to>
      <xdr:col>11</xdr:col>
      <xdr:colOff>563880</xdr:colOff>
      <xdr:row>16</xdr:row>
      <xdr:rowOff>160020</xdr:rowOff>
    </xdr:to>
    <xdr:sp macro="" textlink="Processing!O19">
      <xdr:nvSpPr>
        <xdr:cNvPr id="96" name="TextBox 95">
          <a:extLst>
            <a:ext uri="{FF2B5EF4-FFF2-40B4-BE49-F238E27FC236}">
              <a16:creationId xmlns:a16="http://schemas.microsoft.com/office/drawing/2014/main" id="{9F922F5F-7FFE-4147-9304-DE75626D92D2}"/>
            </a:ext>
          </a:extLst>
        </xdr:cNvPr>
        <xdr:cNvSpPr txBox="1"/>
      </xdr:nvSpPr>
      <xdr:spPr>
        <a:xfrm>
          <a:off x="5989320" y="2781300"/>
          <a:ext cx="12801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A697757-3522-47A5-AD33-87AE33332BF6}" type="TxLink">
            <a:rPr lang="en-US" sz="1400" b="0" i="0" u="none" strike="noStrike">
              <a:solidFill>
                <a:schemeClr val="bg1"/>
              </a:solidFill>
              <a:latin typeface="Aptos Narrow"/>
              <a:ea typeface="+mn-ea"/>
              <a:cs typeface="+mn-cs"/>
            </a:rPr>
            <a:pPr marL="0" indent="0"/>
            <a:t> $21,285 </a:t>
          </a:fld>
          <a:endParaRPr lang="ru-RU" sz="1400" b="0" i="0" u="none" strike="noStrike">
            <a:solidFill>
              <a:schemeClr val="bg1"/>
            </a:solidFill>
            <a:latin typeface="Aptos Narrow"/>
            <a:ea typeface="+mn-ea"/>
            <a:cs typeface="+mn-cs"/>
          </a:endParaRPr>
        </a:p>
      </xdr:txBody>
    </xdr:sp>
    <xdr:clientData/>
  </xdr:twoCellAnchor>
  <xdr:twoCellAnchor>
    <xdr:from>
      <xdr:col>6</xdr:col>
      <xdr:colOff>419100</xdr:colOff>
      <xdr:row>16</xdr:row>
      <xdr:rowOff>144780</xdr:rowOff>
    </xdr:from>
    <xdr:to>
      <xdr:col>8</xdr:col>
      <xdr:colOff>495300</xdr:colOff>
      <xdr:row>18</xdr:row>
      <xdr:rowOff>83820</xdr:rowOff>
    </xdr:to>
    <xdr:sp macro="" textlink="Processing!M22">
      <xdr:nvSpPr>
        <xdr:cNvPr id="97" name="TextBox 96">
          <a:extLst>
            <a:ext uri="{FF2B5EF4-FFF2-40B4-BE49-F238E27FC236}">
              <a16:creationId xmlns:a16="http://schemas.microsoft.com/office/drawing/2014/main" id="{5CA529AC-B658-416A-881E-81624A495102}"/>
            </a:ext>
          </a:extLst>
        </xdr:cNvPr>
        <xdr:cNvSpPr txBox="1"/>
      </xdr:nvSpPr>
      <xdr:spPr>
        <a:xfrm>
          <a:off x="4076700" y="3070860"/>
          <a:ext cx="1295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CD49A1-C7E3-4176-BFF3-863A32FEDFEB}" type="TxLink">
            <a:rPr lang="en-US" sz="1400" b="1" i="0" u="none" strike="noStrike">
              <a:solidFill>
                <a:srgbClr val="455177"/>
              </a:solidFill>
              <a:latin typeface="Aptos Narrow"/>
            </a:rPr>
            <a:pPr/>
            <a:t>Total:</a:t>
          </a:fld>
          <a:endParaRPr lang="ru-RU" sz="1800" b="0">
            <a:solidFill>
              <a:srgbClr val="455177"/>
            </a:solidFill>
          </a:endParaRPr>
        </a:p>
      </xdr:txBody>
    </xdr:sp>
    <xdr:clientData/>
  </xdr:twoCellAnchor>
  <xdr:twoCellAnchor>
    <xdr:from>
      <xdr:col>8</xdr:col>
      <xdr:colOff>495300</xdr:colOff>
      <xdr:row>16</xdr:row>
      <xdr:rowOff>144780</xdr:rowOff>
    </xdr:from>
    <xdr:to>
      <xdr:col>9</xdr:col>
      <xdr:colOff>525780</xdr:colOff>
      <xdr:row>18</xdr:row>
      <xdr:rowOff>83820</xdr:rowOff>
    </xdr:to>
    <xdr:sp macro="" textlink="Processing!P17">
      <xdr:nvSpPr>
        <xdr:cNvPr id="98" name="TextBox 97">
          <a:extLst>
            <a:ext uri="{FF2B5EF4-FFF2-40B4-BE49-F238E27FC236}">
              <a16:creationId xmlns:a16="http://schemas.microsoft.com/office/drawing/2014/main" id="{62AE80B7-13E6-403E-A930-54624B8FD687}"/>
            </a:ext>
          </a:extLst>
        </xdr:cNvPr>
        <xdr:cNvSpPr txBox="1"/>
      </xdr:nvSpPr>
      <xdr:spPr>
        <a:xfrm>
          <a:off x="5372100" y="3070860"/>
          <a:ext cx="6400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26D3952-9887-43FF-9970-EB3CF3A6D7F4}" type="TxLink">
            <a:rPr lang="en-US" sz="1400" b="1" i="0" u="none" strike="noStrike">
              <a:solidFill>
                <a:srgbClr val="455177"/>
              </a:solidFill>
              <a:latin typeface="Aptos Narrow"/>
              <a:ea typeface="+mn-ea"/>
              <a:cs typeface="+mn-cs"/>
            </a:rPr>
            <a:pPr marL="0" indent="0"/>
            <a:t>82%</a:t>
          </a:fld>
          <a:endParaRPr lang="ru-RU" sz="1800" b="1" i="0" u="none" strike="noStrike">
            <a:solidFill>
              <a:srgbClr val="455177"/>
            </a:solidFill>
            <a:latin typeface="Aptos Narrow"/>
            <a:ea typeface="+mn-ea"/>
            <a:cs typeface="+mn-cs"/>
          </a:endParaRPr>
        </a:p>
      </xdr:txBody>
    </xdr:sp>
    <xdr:clientData/>
  </xdr:twoCellAnchor>
  <xdr:twoCellAnchor>
    <xdr:from>
      <xdr:col>9</xdr:col>
      <xdr:colOff>502920</xdr:colOff>
      <xdr:row>16</xdr:row>
      <xdr:rowOff>144780</xdr:rowOff>
    </xdr:from>
    <xdr:to>
      <xdr:col>11</xdr:col>
      <xdr:colOff>563880</xdr:colOff>
      <xdr:row>18</xdr:row>
      <xdr:rowOff>83820</xdr:rowOff>
    </xdr:to>
    <xdr:sp macro="" textlink="Processing!O22">
      <xdr:nvSpPr>
        <xdr:cNvPr id="99" name="TextBox 98">
          <a:extLst>
            <a:ext uri="{FF2B5EF4-FFF2-40B4-BE49-F238E27FC236}">
              <a16:creationId xmlns:a16="http://schemas.microsoft.com/office/drawing/2014/main" id="{456C5081-3907-4EE5-8A99-C7EF9BC7660F}"/>
            </a:ext>
          </a:extLst>
        </xdr:cNvPr>
        <xdr:cNvSpPr txBox="1"/>
      </xdr:nvSpPr>
      <xdr:spPr>
        <a:xfrm>
          <a:off x="5989320" y="3070860"/>
          <a:ext cx="12801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3C49EE7-3FD4-4973-A774-B76B3131024A}" type="TxLink">
            <a:rPr lang="en-US" sz="1400" b="1" i="0" u="none" strike="noStrike">
              <a:solidFill>
                <a:schemeClr val="bg1"/>
              </a:solidFill>
              <a:latin typeface="Aptos Narrow"/>
              <a:ea typeface="+mn-ea"/>
              <a:cs typeface="+mn-cs"/>
            </a:rPr>
            <a:pPr marL="0" indent="0"/>
            <a:t> $83,970 </a:t>
          </a:fld>
          <a:endParaRPr lang="ru-RU" sz="1800" b="0" i="0" u="none" strike="noStrike">
            <a:solidFill>
              <a:schemeClr val="bg1"/>
            </a:solidFill>
            <a:latin typeface="Aptos Narrow"/>
            <a:ea typeface="+mn-ea"/>
            <a:cs typeface="+mn-cs"/>
          </a:endParaRPr>
        </a:p>
      </xdr:txBody>
    </xdr:sp>
    <xdr:clientData/>
  </xdr:twoCellAnchor>
  <xdr:twoCellAnchor>
    <xdr:from>
      <xdr:col>6</xdr:col>
      <xdr:colOff>205740</xdr:colOff>
      <xdr:row>16</xdr:row>
      <xdr:rowOff>152400</xdr:rowOff>
    </xdr:from>
    <xdr:to>
      <xdr:col>11</xdr:col>
      <xdr:colOff>30480</xdr:colOff>
      <xdr:row>16</xdr:row>
      <xdr:rowOff>152400</xdr:rowOff>
    </xdr:to>
    <xdr:cxnSp macro="">
      <xdr:nvCxnSpPr>
        <xdr:cNvPr id="100" name="Straight Connector 99">
          <a:extLst>
            <a:ext uri="{FF2B5EF4-FFF2-40B4-BE49-F238E27FC236}">
              <a16:creationId xmlns:a16="http://schemas.microsoft.com/office/drawing/2014/main" id="{4E9F92EE-E4AE-4DCC-9EFA-BF0123FF4160}"/>
            </a:ext>
          </a:extLst>
        </xdr:cNvPr>
        <xdr:cNvCxnSpPr/>
      </xdr:nvCxnSpPr>
      <xdr:spPr>
        <a:xfrm>
          <a:off x="3863340" y="3078480"/>
          <a:ext cx="2872740" cy="0"/>
        </a:xfrm>
        <a:prstGeom prst="line">
          <a:avLst/>
        </a:prstGeom>
        <a:ln w="9525">
          <a:solidFill>
            <a:schemeClr val="tx2">
              <a:lumMod val="25000"/>
              <a:lumOff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228600</xdr:colOff>
      <xdr:row>12</xdr:row>
      <xdr:rowOff>83820</xdr:rowOff>
    </xdr:from>
    <xdr:to>
      <xdr:col>6</xdr:col>
      <xdr:colOff>384048</xdr:colOff>
      <xdr:row>13</xdr:row>
      <xdr:rowOff>56388</xdr:rowOff>
    </xdr:to>
    <xdr:sp macro="" textlink="">
      <xdr:nvSpPr>
        <xdr:cNvPr id="101" name="Oval 100">
          <a:extLst>
            <a:ext uri="{FF2B5EF4-FFF2-40B4-BE49-F238E27FC236}">
              <a16:creationId xmlns:a16="http://schemas.microsoft.com/office/drawing/2014/main" id="{E0E1F138-2046-4071-A2D6-3518F853B20B}"/>
            </a:ext>
          </a:extLst>
        </xdr:cNvPr>
        <xdr:cNvSpPr/>
      </xdr:nvSpPr>
      <xdr:spPr>
        <a:xfrm>
          <a:off x="3886200" y="2278380"/>
          <a:ext cx="155448" cy="155448"/>
        </a:xfrm>
        <a:prstGeom prst="ellipse">
          <a:avLst/>
        </a:prstGeom>
        <a:solidFill>
          <a:srgbClr val="AD27FE">
            <a:alpha val="42000"/>
          </a:srgbClr>
        </a:solidFill>
        <a:ln w="12700">
          <a:solidFill>
            <a:srgbClr val="AD27F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228600</xdr:colOff>
      <xdr:row>13</xdr:row>
      <xdr:rowOff>175260</xdr:rowOff>
    </xdr:from>
    <xdr:to>
      <xdr:col>6</xdr:col>
      <xdr:colOff>384048</xdr:colOff>
      <xdr:row>14</xdr:row>
      <xdr:rowOff>147828</xdr:rowOff>
    </xdr:to>
    <xdr:sp macro="" textlink="">
      <xdr:nvSpPr>
        <xdr:cNvPr id="102" name="Oval 101">
          <a:extLst>
            <a:ext uri="{FF2B5EF4-FFF2-40B4-BE49-F238E27FC236}">
              <a16:creationId xmlns:a16="http://schemas.microsoft.com/office/drawing/2014/main" id="{A64F805F-BD83-4338-A406-ADAEC520629E}"/>
            </a:ext>
          </a:extLst>
        </xdr:cNvPr>
        <xdr:cNvSpPr/>
      </xdr:nvSpPr>
      <xdr:spPr>
        <a:xfrm>
          <a:off x="3886200" y="2552700"/>
          <a:ext cx="155448" cy="155448"/>
        </a:xfrm>
        <a:prstGeom prst="ellipse">
          <a:avLst/>
        </a:prstGeom>
        <a:solidFill>
          <a:srgbClr val="476BEE">
            <a:alpha val="42000"/>
          </a:srgbClr>
        </a:solidFill>
        <a:ln w="12700">
          <a:solidFill>
            <a:srgbClr val="476B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228600</xdr:colOff>
      <xdr:row>10</xdr:row>
      <xdr:rowOff>175260</xdr:rowOff>
    </xdr:from>
    <xdr:to>
      <xdr:col>6</xdr:col>
      <xdr:colOff>384048</xdr:colOff>
      <xdr:row>11</xdr:row>
      <xdr:rowOff>147828</xdr:rowOff>
    </xdr:to>
    <xdr:sp macro="" textlink="">
      <xdr:nvSpPr>
        <xdr:cNvPr id="103" name="Oval 102">
          <a:extLst>
            <a:ext uri="{FF2B5EF4-FFF2-40B4-BE49-F238E27FC236}">
              <a16:creationId xmlns:a16="http://schemas.microsoft.com/office/drawing/2014/main" id="{B46A590E-5674-486E-B843-0274298ABB74}"/>
            </a:ext>
          </a:extLst>
        </xdr:cNvPr>
        <xdr:cNvSpPr/>
      </xdr:nvSpPr>
      <xdr:spPr>
        <a:xfrm>
          <a:off x="3886200" y="2004060"/>
          <a:ext cx="155448" cy="155448"/>
        </a:xfrm>
        <a:prstGeom prst="ellipse">
          <a:avLst/>
        </a:prstGeom>
        <a:solidFill>
          <a:srgbClr val="9B74FE">
            <a:alpha val="42000"/>
          </a:srgbClr>
        </a:solidFill>
        <a:ln w="12700">
          <a:solidFill>
            <a:srgbClr val="9B74F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228600</xdr:colOff>
      <xdr:row>15</xdr:row>
      <xdr:rowOff>83820</xdr:rowOff>
    </xdr:from>
    <xdr:to>
      <xdr:col>6</xdr:col>
      <xdr:colOff>384048</xdr:colOff>
      <xdr:row>16</xdr:row>
      <xdr:rowOff>56388</xdr:rowOff>
    </xdr:to>
    <xdr:sp macro="" textlink="">
      <xdr:nvSpPr>
        <xdr:cNvPr id="104" name="Oval 103">
          <a:extLst>
            <a:ext uri="{FF2B5EF4-FFF2-40B4-BE49-F238E27FC236}">
              <a16:creationId xmlns:a16="http://schemas.microsoft.com/office/drawing/2014/main" id="{5EDA8517-8471-4531-89BC-75AE3525730F}"/>
            </a:ext>
          </a:extLst>
        </xdr:cNvPr>
        <xdr:cNvSpPr/>
      </xdr:nvSpPr>
      <xdr:spPr>
        <a:xfrm>
          <a:off x="3886200" y="2827020"/>
          <a:ext cx="155448" cy="155448"/>
        </a:xfrm>
        <a:prstGeom prst="ellipse">
          <a:avLst/>
        </a:prstGeom>
        <a:solidFill>
          <a:srgbClr val="00B7D2">
            <a:alpha val="42000"/>
          </a:srgbClr>
        </a:solidFill>
        <a:ln w="12700">
          <a:solidFill>
            <a:srgbClr val="00B7D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394407</xdr:colOff>
      <xdr:row>10</xdr:row>
      <xdr:rowOff>38100</xdr:rowOff>
    </xdr:from>
    <xdr:to>
      <xdr:col>20</xdr:col>
      <xdr:colOff>491067</xdr:colOff>
      <xdr:row>11</xdr:row>
      <xdr:rowOff>129540</xdr:rowOff>
    </xdr:to>
    <xdr:grpSp>
      <xdr:nvGrpSpPr>
        <xdr:cNvPr id="2" name="Group 1">
          <a:extLst>
            <a:ext uri="{FF2B5EF4-FFF2-40B4-BE49-F238E27FC236}">
              <a16:creationId xmlns:a16="http://schemas.microsoft.com/office/drawing/2014/main" id="{8062BF4B-91B4-4F55-9E09-5C4FDA4847EC}"/>
            </a:ext>
          </a:extLst>
        </xdr:cNvPr>
        <xdr:cNvGrpSpPr/>
      </xdr:nvGrpSpPr>
      <xdr:grpSpPr>
        <a:xfrm>
          <a:off x="11655074" y="1943100"/>
          <a:ext cx="689326" cy="281940"/>
          <a:chOff x="12047220" y="1861890"/>
          <a:chExt cx="706260" cy="274320"/>
        </a:xfrm>
      </xdr:grpSpPr>
      <xdr:pic>
        <xdr:nvPicPr>
          <xdr:cNvPr id="108" name="Graphic 107" descr="Moon with solid fill">
            <a:hlinkClick xmlns:r="http://schemas.openxmlformats.org/officeDocument/2006/relationships" r:id="rId16"/>
            <a:extLst>
              <a:ext uri="{FF2B5EF4-FFF2-40B4-BE49-F238E27FC236}">
                <a16:creationId xmlns:a16="http://schemas.microsoft.com/office/drawing/2014/main" id="{F8C3C916-21D4-D7A0-71DE-C8124EBBB771}"/>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2047220" y="1861890"/>
            <a:ext cx="274320" cy="274320"/>
          </a:xfrm>
          <a:prstGeom prst="rect">
            <a:avLst/>
          </a:prstGeom>
        </xdr:spPr>
      </xdr:pic>
      <xdr:pic>
        <xdr:nvPicPr>
          <xdr:cNvPr id="109" name="Graphic 108" descr="Sun with solid fill">
            <a:extLst>
              <a:ext uri="{FF2B5EF4-FFF2-40B4-BE49-F238E27FC236}">
                <a16:creationId xmlns:a16="http://schemas.microsoft.com/office/drawing/2014/main" id="{45E97303-42F1-A6A9-51BD-3A694493F3D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2479160" y="1861890"/>
            <a:ext cx="274320" cy="274320"/>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30480</xdr:colOff>
      <xdr:row>1</xdr:row>
      <xdr:rowOff>152400</xdr:rowOff>
    </xdr:to>
    <xdr:sp macro="" textlink="">
      <xdr:nvSpPr>
        <xdr:cNvPr id="2" name="Rectangle 1">
          <a:extLst>
            <a:ext uri="{FF2B5EF4-FFF2-40B4-BE49-F238E27FC236}">
              <a16:creationId xmlns:a16="http://schemas.microsoft.com/office/drawing/2014/main" id="{5D9FAEFA-5C54-40CD-8F57-9FFE513840C4}"/>
            </a:ext>
          </a:extLst>
        </xdr:cNvPr>
        <xdr:cNvSpPr/>
      </xdr:nvSpPr>
      <xdr:spPr>
        <a:xfrm>
          <a:off x="0" y="0"/>
          <a:ext cx="640080" cy="335280"/>
        </a:xfrm>
        <a:prstGeom prst="rect">
          <a:avLst/>
        </a:prstGeom>
        <a:solidFill>
          <a:srgbClr val="1214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392238</xdr:colOff>
      <xdr:row>0</xdr:row>
      <xdr:rowOff>167640</xdr:rowOff>
    </xdr:from>
    <xdr:to>
      <xdr:col>23</xdr:col>
      <xdr:colOff>156018</xdr:colOff>
      <xdr:row>40</xdr:row>
      <xdr:rowOff>167640</xdr:rowOff>
    </xdr:to>
    <xdr:sp macro="" textlink="">
      <xdr:nvSpPr>
        <xdr:cNvPr id="3" name="Rectangle: Rounded Corners 2">
          <a:extLst>
            <a:ext uri="{FF2B5EF4-FFF2-40B4-BE49-F238E27FC236}">
              <a16:creationId xmlns:a16="http://schemas.microsoft.com/office/drawing/2014/main" id="{07632AF2-115D-46CC-910C-37106822A171}"/>
            </a:ext>
          </a:extLst>
        </xdr:cNvPr>
        <xdr:cNvSpPr/>
      </xdr:nvSpPr>
      <xdr:spPr>
        <a:xfrm>
          <a:off x="392238" y="167640"/>
          <a:ext cx="13784580" cy="7315200"/>
        </a:xfrm>
        <a:prstGeom prst="roundRect">
          <a:avLst>
            <a:gd name="adj" fmla="val 6581"/>
          </a:avLst>
        </a:prstGeom>
        <a:gradFill flip="none" rotWithShape="1">
          <a:gsLst>
            <a:gs pos="0">
              <a:srgbClr val="1F2357"/>
            </a:gs>
            <a:gs pos="75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ru-RU"/>
            <a:t> </a:t>
          </a:r>
        </a:p>
      </xdr:txBody>
    </xdr:sp>
    <xdr:clientData/>
  </xdr:twoCellAnchor>
  <xdr:twoCellAnchor>
    <xdr:from>
      <xdr:col>1</xdr:col>
      <xdr:colOff>130384</xdr:colOff>
      <xdr:row>2</xdr:row>
      <xdr:rowOff>100665</xdr:rowOff>
    </xdr:from>
    <xdr:to>
      <xdr:col>22</xdr:col>
      <xdr:colOff>473284</xdr:colOff>
      <xdr:row>39</xdr:row>
      <xdr:rowOff>9225</xdr:rowOff>
    </xdr:to>
    <xdr:sp macro="" textlink="">
      <xdr:nvSpPr>
        <xdr:cNvPr id="4" name="Rectangle: Rounded Corners 3">
          <a:extLst>
            <a:ext uri="{FF2B5EF4-FFF2-40B4-BE49-F238E27FC236}">
              <a16:creationId xmlns:a16="http://schemas.microsoft.com/office/drawing/2014/main" id="{CC50CFA1-FF38-45B4-9DD7-B0E838854B17}"/>
            </a:ext>
          </a:extLst>
        </xdr:cNvPr>
        <xdr:cNvSpPr/>
      </xdr:nvSpPr>
      <xdr:spPr>
        <a:xfrm>
          <a:off x="739984" y="466425"/>
          <a:ext cx="13144500" cy="6675120"/>
        </a:xfrm>
        <a:prstGeom prst="roundRect">
          <a:avLst>
            <a:gd name="adj" fmla="val 5042"/>
          </a:avLst>
        </a:prstGeom>
        <a:gradFill flip="none" rotWithShape="1">
          <a:gsLst>
            <a:gs pos="0">
              <a:srgbClr val="20245A"/>
            </a:gs>
            <a:gs pos="75000">
              <a:srgbClr val="10123B"/>
            </a:gs>
          </a:gsLst>
          <a:lin ang="8100000" scaled="1"/>
          <a:tileRect/>
        </a:gradFill>
        <a:ln w="9525">
          <a:gradFill flip="none" rotWithShape="1">
            <a:gsLst>
              <a:gs pos="0">
                <a:srgbClr val="B9C1FF"/>
              </a:gs>
              <a:gs pos="33000">
                <a:srgbClr val="3D4098"/>
              </a:gs>
              <a:gs pos="100000">
                <a:srgbClr val="333787"/>
              </a:gs>
            </a:gsLst>
            <a:lin ang="9000000" scaled="0"/>
            <a:tileRect/>
          </a:gradFill>
        </a:ln>
        <a:effectLst>
          <a:outerShdw blurRad="2540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4</xdr:row>
      <xdr:rowOff>23019</xdr:rowOff>
    </xdr:from>
    <xdr:to>
      <xdr:col>22</xdr:col>
      <xdr:colOff>183490</xdr:colOff>
      <xdr:row>6</xdr:row>
      <xdr:rowOff>91402</xdr:rowOff>
    </xdr:to>
    <xdr:sp macro="" textlink="">
      <xdr:nvSpPr>
        <xdr:cNvPr id="5" name="Rectangle: Rounded Corners 4">
          <a:extLst>
            <a:ext uri="{FF2B5EF4-FFF2-40B4-BE49-F238E27FC236}">
              <a16:creationId xmlns:a16="http://schemas.microsoft.com/office/drawing/2014/main" id="{688B2D31-B17E-49FA-9129-E2030053B01A}"/>
            </a:ext>
          </a:extLst>
        </xdr:cNvPr>
        <xdr:cNvSpPr/>
      </xdr:nvSpPr>
      <xdr:spPr>
        <a:xfrm>
          <a:off x="2537460" y="754539"/>
          <a:ext cx="11057230" cy="434143"/>
        </a:xfrm>
        <a:prstGeom prst="roundRect">
          <a:avLst>
            <a:gd name="adj" fmla="val 42714"/>
          </a:avLst>
        </a:prstGeom>
        <a:gradFill>
          <a:gsLst>
            <a:gs pos="97000">
              <a:srgbClr val="2C3076"/>
            </a:gs>
            <a:gs pos="5000">
              <a:srgbClr val="2C3076"/>
            </a:gs>
            <a:gs pos="0">
              <a:srgbClr val="323687"/>
            </a:gs>
            <a:gs pos="100000">
              <a:srgbClr val="22255C"/>
            </a:gs>
          </a:gsLst>
          <a:lin ang="108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91402</xdr:colOff>
      <xdr:row>7</xdr:row>
      <xdr:rowOff>140947</xdr:rowOff>
    </xdr:from>
    <xdr:to>
      <xdr:col>10</xdr:col>
      <xdr:colOff>45682</xdr:colOff>
      <xdr:row>24</xdr:row>
      <xdr:rowOff>140947</xdr:rowOff>
    </xdr:to>
    <xdr:sp macro="" textlink="Processing!I44">
      <xdr:nvSpPr>
        <xdr:cNvPr id="6" name="Rectangle: Rounded Corners 5">
          <a:extLst>
            <a:ext uri="{FF2B5EF4-FFF2-40B4-BE49-F238E27FC236}">
              <a16:creationId xmlns:a16="http://schemas.microsoft.com/office/drawing/2014/main" id="{812DACAB-DC91-4EBF-8BF5-D24F244DD8E6}"/>
            </a:ext>
          </a:extLst>
        </xdr:cNvPr>
        <xdr:cNvSpPr/>
      </xdr:nvSpPr>
      <xdr:spPr>
        <a:xfrm>
          <a:off x="2529802" y="1421107"/>
          <a:ext cx="3611880" cy="3108960"/>
        </a:xfrm>
        <a:prstGeom prst="roundRect">
          <a:avLst>
            <a:gd name="adj" fmla="val 6548"/>
          </a:avLst>
        </a:prstGeom>
        <a:gradFill>
          <a:gsLst>
            <a:gs pos="0">
              <a:srgbClr val="2C3076"/>
            </a:gs>
            <a:gs pos="77000">
              <a:srgbClr val="10123A"/>
            </a:gs>
          </a:gsLst>
          <a:lin ang="90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8373215-E894-4CB1-B6DF-52DF116C8887}" type="TxLink">
            <a:rPr lang="en-US" sz="1400" b="0" i="0" u="none" strike="noStrike" kern="1200">
              <a:solidFill>
                <a:schemeClr val="tx2">
                  <a:lumMod val="25000"/>
                  <a:lumOff val="75000"/>
                </a:schemeClr>
              </a:solidFill>
              <a:latin typeface="Aptos Narrow"/>
              <a:ea typeface="+mn-ea"/>
              <a:cs typeface="+mn-cs"/>
            </a:rPr>
            <a:pPr marL="0" indent="0" algn="l" defTabSz="914400" rtl="0" eaLnBrk="1" latinLnBrk="0" hangingPunct="1"/>
            <a:t>Goal Decomposition</a:t>
          </a:fld>
          <a:endParaRPr lang="ru-RU" sz="2400" kern="1200">
            <a:solidFill>
              <a:schemeClr val="tx2">
                <a:lumMod val="25000"/>
                <a:lumOff val="75000"/>
              </a:schemeClr>
            </a:solidFill>
            <a:latin typeface="+mn-lt"/>
            <a:ea typeface="+mn-ea"/>
            <a:cs typeface="+mn-cs"/>
          </a:endParaRPr>
        </a:p>
      </xdr:txBody>
    </xdr:sp>
    <xdr:clientData/>
  </xdr:twoCellAnchor>
  <xdr:twoCellAnchor>
    <xdr:from>
      <xdr:col>18</xdr:col>
      <xdr:colOff>61570</xdr:colOff>
      <xdr:row>7</xdr:row>
      <xdr:rowOff>140948</xdr:rowOff>
    </xdr:from>
    <xdr:to>
      <xdr:col>22</xdr:col>
      <xdr:colOff>183490</xdr:colOff>
      <xdr:row>20</xdr:row>
      <xdr:rowOff>53732</xdr:rowOff>
    </xdr:to>
    <xdr:sp macro="" textlink="">
      <xdr:nvSpPr>
        <xdr:cNvPr id="7" name="Rectangle: Rounded Corners 6">
          <a:extLst>
            <a:ext uri="{FF2B5EF4-FFF2-40B4-BE49-F238E27FC236}">
              <a16:creationId xmlns:a16="http://schemas.microsoft.com/office/drawing/2014/main" id="{F13EC365-5A0A-403E-9E42-B8327A667ADA}"/>
            </a:ext>
          </a:extLst>
        </xdr:cNvPr>
        <xdr:cNvSpPr/>
      </xdr:nvSpPr>
      <xdr:spPr>
        <a:xfrm>
          <a:off x="11034370" y="1421108"/>
          <a:ext cx="2560320" cy="2290224"/>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428669</xdr:colOff>
      <xdr:row>7</xdr:row>
      <xdr:rowOff>140948</xdr:rowOff>
    </xdr:from>
    <xdr:to>
      <xdr:col>3</xdr:col>
      <xdr:colOff>491130</xdr:colOff>
      <xdr:row>37</xdr:row>
      <xdr:rowOff>95228</xdr:rowOff>
    </xdr:to>
    <xdr:sp macro="" textlink="">
      <xdr:nvSpPr>
        <xdr:cNvPr id="8" name="Rectangle: Rounded Corners 7">
          <a:extLst>
            <a:ext uri="{FF2B5EF4-FFF2-40B4-BE49-F238E27FC236}">
              <a16:creationId xmlns:a16="http://schemas.microsoft.com/office/drawing/2014/main" id="{02D46127-EB24-4F39-BC18-B5DFF73763CE}"/>
            </a:ext>
          </a:extLst>
        </xdr:cNvPr>
        <xdr:cNvSpPr/>
      </xdr:nvSpPr>
      <xdr:spPr>
        <a:xfrm>
          <a:off x="1038269" y="1421108"/>
          <a:ext cx="1281661" cy="5440680"/>
        </a:xfrm>
        <a:prstGeom prst="roundRect">
          <a:avLst>
            <a:gd name="adj" fmla="val 18817"/>
          </a:avLst>
        </a:prstGeom>
        <a:gradFill>
          <a:gsLst>
            <a:gs pos="0">
              <a:srgbClr val="2E317C"/>
            </a:gs>
            <a:gs pos="23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507067</xdr:colOff>
      <xdr:row>9</xdr:row>
      <xdr:rowOff>83820</xdr:rowOff>
    </xdr:from>
    <xdr:to>
      <xdr:col>3</xdr:col>
      <xdr:colOff>412731</xdr:colOff>
      <xdr:row>12</xdr:row>
      <xdr:rowOff>174803</xdr:rowOff>
    </xdr:to>
    <xdr:grpSp>
      <xdr:nvGrpSpPr>
        <xdr:cNvPr id="91" name="Group 90">
          <a:hlinkClick xmlns:r="http://schemas.openxmlformats.org/officeDocument/2006/relationships" r:id="rId1"/>
          <a:extLst>
            <a:ext uri="{FF2B5EF4-FFF2-40B4-BE49-F238E27FC236}">
              <a16:creationId xmlns:a16="http://schemas.microsoft.com/office/drawing/2014/main" id="{39EFEF01-6BF7-0BF1-226D-E81070E22489}"/>
            </a:ext>
          </a:extLst>
        </xdr:cNvPr>
        <xdr:cNvGrpSpPr/>
      </xdr:nvGrpSpPr>
      <xdr:grpSpPr>
        <a:xfrm>
          <a:off x="1120900" y="1798320"/>
          <a:ext cx="1133331" cy="662483"/>
          <a:chOff x="1116667" y="1729740"/>
          <a:chExt cx="1124864" cy="639623"/>
        </a:xfrm>
      </xdr:grpSpPr>
      <xdr:pic>
        <xdr:nvPicPr>
          <xdr:cNvPr id="9" name="Graphic 8" descr="Home with solid fill">
            <a:extLst>
              <a:ext uri="{FF2B5EF4-FFF2-40B4-BE49-F238E27FC236}">
                <a16:creationId xmlns:a16="http://schemas.microsoft.com/office/drawing/2014/main" id="{C86700DE-AC4F-4DEA-B5BF-D802BFB0231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63040" y="1729740"/>
            <a:ext cx="426720" cy="426720"/>
          </a:xfrm>
          <a:prstGeom prst="rect">
            <a:avLst/>
          </a:prstGeom>
        </xdr:spPr>
      </xdr:pic>
      <xdr:sp macro="" textlink="Processing!M7">
        <xdr:nvSpPr>
          <xdr:cNvPr id="10" name="TextBox 9">
            <a:extLst>
              <a:ext uri="{FF2B5EF4-FFF2-40B4-BE49-F238E27FC236}">
                <a16:creationId xmlns:a16="http://schemas.microsoft.com/office/drawing/2014/main" id="{B62E62E0-51F5-47CC-8F54-37D1C7E75EC3}"/>
              </a:ext>
            </a:extLst>
          </xdr:cNvPr>
          <xdr:cNvSpPr txBox="1"/>
        </xdr:nvSpPr>
        <xdr:spPr>
          <a:xfrm>
            <a:off x="1116667" y="2111197"/>
            <a:ext cx="112486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D42D12-6D1C-4BD6-BF7A-FB3615575702}" type="TxLink">
              <a:rPr lang="en-US" sz="1400" b="0" i="0" u="none" strike="noStrike">
                <a:solidFill>
                  <a:srgbClr val="6372A4"/>
                </a:solidFill>
                <a:latin typeface="Aptos Narrow"/>
                <a:ea typeface="+mn-ea"/>
                <a:cs typeface="+mn-cs"/>
              </a:rPr>
              <a:pPr marL="0" indent="0" algn="ctr"/>
              <a:t>Dashboard</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17</xdr:row>
      <xdr:rowOff>177501</xdr:rowOff>
    </xdr:from>
    <xdr:to>
      <xdr:col>3</xdr:col>
      <xdr:colOff>361601</xdr:colOff>
      <xdr:row>20</xdr:row>
      <xdr:rowOff>121463</xdr:rowOff>
    </xdr:to>
    <xdr:grpSp>
      <xdr:nvGrpSpPr>
        <xdr:cNvPr id="93" name="Group 92">
          <a:hlinkClick xmlns:r="http://schemas.openxmlformats.org/officeDocument/2006/relationships" r:id="rId4"/>
          <a:extLst>
            <a:ext uri="{FF2B5EF4-FFF2-40B4-BE49-F238E27FC236}">
              <a16:creationId xmlns:a16="http://schemas.microsoft.com/office/drawing/2014/main" id="{ED8E6705-13D8-A152-7432-BAE4021B84E7}"/>
            </a:ext>
          </a:extLst>
        </xdr:cNvPr>
        <xdr:cNvGrpSpPr/>
      </xdr:nvGrpSpPr>
      <xdr:grpSpPr>
        <a:xfrm>
          <a:off x="1172030" y="3416001"/>
          <a:ext cx="1031071" cy="515462"/>
          <a:chOff x="1167797" y="3286461"/>
          <a:chExt cx="1022604" cy="492602"/>
        </a:xfrm>
      </xdr:grpSpPr>
      <xdr:sp macro="" textlink="">
        <xdr:nvSpPr>
          <xdr:cNvPr id="11" name="Freeform: Shape 10">
            <a:extLst>
              <a:ext uri="{FF2B5EF4-FFF2-40B4-BE49-F238E27FC236}">
                <a16:creationId xmlns:a16="http://schemas.microsoft.com/office/drawing/2014/main" id="{7F264372-F955-437E-A414-8174F8DBC88E}"/>
              </a:ext>
            </a:extLst>
          </xdr:cNvPr>
          <xdr:cNvSpPr/>
        </xdr:nvSpPr>
        <xdr:spPr>
          <a:xfrm>
            <a:off x="1524000" y="3286461"/>
            <a:ext cx="274320" cy="274320"/>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rgbClr val="6372A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Processing!M9">
        <xdr:nvSpPr>
          <xdr:cNvPr id="12" name="TextBox 11">
            <a:extLst>
              <a:ext uri="{FF2B5EF4-FFF2-40B4-BE49-F238E27FC236}">
                <a16:creationId xmlns:a16="http://schemas.microsoft.com/office/drawing/2014/main" id="{BEF93CF5-08B2-4868-9FD3-CB2BD4EE8BE9}"/>
              </a:ext>
            </a:extLst>
          </xdr:cNvPr>
          <xdr:cNvSpPr txBox="1"/>
        </xdr:nvSpPr>
        <xdr:spPr>
          <a:xfrm>
            <a:off x="1167797" y="352089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72A9F3-49CD-432A-96EE-979AD2E16817}" type="TxLink">
              <a:rPr lang="en-US" sz="1400" b="0" i="0" u="none" strike="noStrike">
                <a:solidFill>
                  <a:srgbClr val="6372A4"/>
                </a:solidFill>
                <a:latin typeface="Aptos Narrow"/>
                <a:ea typeface="+mn-ea"/>
                <a:cs typeface="+mn-cs"/>
              </a:rPr>
              <a:pPr marL="0" indent="0" algn="ctr"/>
              <a:t>Income</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13</xdr:row>
      <xdr:rowOff>160020</xdr:rowOff>
    </xdr:from>
    <xdr:to>
      <xdr:col>3</xdr:col>
      <xdr:colOff>361601</xdr:colOff>
      <xdr:row>16</xdr:row>
      <xdr:rowOff>159563</xdr:rowOff>
    </xdr:to>
    <xdr:grpSp>
      <xdr:nvGrpSpPr>
        <xdr:cNvPr id="92" name="Group 91">
          <a:hlinkClick xmlns:r="http://schemas.openxmlformats.org/officeDocument/2006/relationships" r:id="rId5"/>
          <a:extLst>
            <a:ext uri="{FF2B5EF4-FFF2-40B4-BE49-F238E27FC236}">
              <a16:creationId xmlns:a16="http://schemas.microsoft.com/office/drawing/2014/main" id="{CB065BCD-6B53-C2B4-9FBC-D78BAE00407E}"/>
            </a:ext>
          </a:extLst>
        </xdr:cNvPr>
        <xdr:cNvGrpSpPr/>
      </xdr:nvGrpSpPr>
      <xdr:grpSpPr>
        <a:xfrm>
          <a:off x="1172030" y="2636520"/>
          <a:ext cx="1031071" cy="571043"/>
          <a:chOff x="1167797" y="2537460"/>
          <a:chExt cx="1022604" cy="548183"/>
        </a:xfrm>
      </xdr:grpSpPr>
      <xdr:sp macro="" textlink="">
        <xdr:nvSpPr>
          <xdr:cNvPr id="13" name="Freeform: Shape 12">
            <a:extLst>
              <a:ext uri="{FF2B5EF4-FFF2-40B4-BE49-F238E27FC236}">
                <a16:creationId xmlns:a16="http://schemas.microsoft.com/office/drawing/2014/main" id="{F1FCDCF2-A61C-4747-BC09-3460364C3696}"/>
              </a:ext>
            </a:extLst>
          </xdr:cNvPr>
          <xdr:cNvSpPr/>
        </xdr:nvSpPr>
        <xdr:spPr>
          <a:xfrm>
            <a:off x="1524000" y="2537460"/>
            <a:ext cx="274320" cy="32004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rgbClr val="6372A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Processing!M8">
        <xdr:nvSpPr>
          <xdr:cNvPr id="14" name="TextBox 13">
            <a:extLst>
              <a:ext uri="{FF2B5EF4-FFF2-40B4-BE49-F238E27FC236}">
                <a16:creationId xmlns:a16="http://schemas.microsoft.com/office/drawing/2014/main" id="{19513AE4-5319-4C7F-AC74-F82022043EB9}"/>
              </a:ext>
            </a:extLst>
          </xdr:cNvPr>
          <xdr:cNvSpPr txBox="1"/>
        </xdr:nvSpPr>
        <xdr:spPr>
          <a:xfrm>
            <a:off x="1167797" y="28274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7601D8-A4D6-4CAB-9AF7-1E2B532ACEA4}" type="TxLink">
              <a:rPr lang="en-US" sz="1400" b="0" i="0" u="none" strike="noStrike">
                <a:solidFill>
                  <a:srgbClr val="6372A4"/>
                </a:solidFill>
                <a:latin typeface="Aptos Narrow"/>
                <a:ea typeface="+mn-ea"/>
                <a:cs typeface="+mn-cs"/>
              </a:rPr>
              <a:pPr marL="0" indent="0" algn="ctr"/>
              <a:t>Budgeting</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21</xdr:row>
      <xdr:rowOff>141642</xdr:rowOff>
    </xdr:from>
    <xdr:to>
      <xdr:col>3</xdr:col>
      <xdr:colOff>361601</xdr:colOff>
      <xdr:row>24</xdr:row>
      <xdr:rowOff>98603</xdr:rowOff>
    </xdr:to>
    <xdr:grpSp>
      <xdr:nvGrpSpPr>
        <xdr:cNvPr id="94" name="Group 93">
          <a:hlinkClick xmlns:r="http://schemas.openxmlformats.org/officeDocument/2006/relationships" r:id="rId6"/>
          <a:extLst>
            <a:ext uri="{FF2B5EF4-FFF2-40B4-BE49-F238E27FC236}">
              <a16:creationId xmlns:a16="http://schemas.microsoft.com/office/drawing/2014/main" id="{0BE3D708-8164-70FA-838B-853D15C4EC79}"/>
            </a:ext>
          </a:extLst>
        </xdr:cNvPr>
        <xdr:cNvGrpSpPr/>
      </xdr:nvGrpSpPr>
      <xdr:grpSpPr>
        <a:xfrm>
          <a:off x="1172030" y="4142142"/>
          <a:ext cx="1031071" cy="528461"/>
          <a:chOff x="1167797" y="3982122"/>
          <a:chExt cx="1022604" cy="505601"/>
        </a:xfrm>
      </xdr:grpSpPr>
      <xdr:sp macro="" textlink="">
        <xdr:nvSpPr>
          <xdr:cNvPr id="15" name="Freeform: Shape 14">
            <a:extLst>
              <a:ext uri="{FF2B5EF4-FFF2-40B4-BE49-F238E27FC236}">
                <a16:creationId xmlns:a16="http://schemas.microsoft.com/office/drawing/2014/main" id="{81C5378D-9206-44EC-A94A-9F91B838CC5E}"/>
              </a:ext>
            </a:extLst>
          </xdr:cNvPr>
          <xdr:cNvSpPr/>
        </xdr:nvSpPr>
        <xdr:spPr>
          <a:xfrm>
            <a:off x="1524000" y="3982122"/>
            <a:ext cx="274320" cy="274320"/>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10">
        <xdr:nvSpPr>
          <xdr:cNvPr id="16" name="TextBox 15">
            <a:extLst>
              <a:ext uri="{FF2B5EF4-FFF2-40B4-BE49-F238E27FC236}">
                <a16:creationId xmlns:a16="http://schemas.microsoft.com/office/drawing/2014/main" id="{BBB4E446-9FEC-4AC6-BDA2-4C6A754F0A0F}"/>
              </a:ext>
            </a:extLst>
          </xdr:cNvPr>
          <xdr:cNvSpPr txBox="1"/>
        </xdr:nvSpPr>
        <xdr:spPr>
          <a:xfrm>
            <a:off x="1167797" y="422955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C005A9-DD56-48B7-9D7B-39DD0EC70406}" type="TxLink">
              <a:rPr lang="en-US" sz="1400" b="0" i="0" u="none" strike="noStrike">
                <a:solidFill>
                  <a:srgbClr val="6372A4"/>
                </a:solidFill>
                <a:latin typeface="Aptos Narrow"/>
                <a:ea typeface="+mn-ea"/>
                <a:cs typeface="+mn-cs"/>
              </a:rPr>
              <a:pPr marL="0" indent="0" algn="ctr"/>
              <a:t>Expenses</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34</xdr:row>
      <xdr:rowOff>137617</xdr:rowOff>
    </xdr:from>
    <xdr:to>
      <xdr:col>3</xdr:col>
      <xdr:colOff>361601</xdr:colOff>
      <xdr:row>36</xdr:row>
      <xdr:rowOff>30023</xdr:rowOff>
    </xdr:to>
    <xdr:sp macro="" textlink="Processing!M13">
      <xdr:nvSpPr>
        <xdr:cNvPr id="19" name="TextBox 18">
          <a:extLst>
            <a:ext uri="{FF2B5EF4-FFF2-40B4-BE49-F238E27FC236}">
              <a16:creationId xmlns:a16="http://schemas.microsoft.com/office/drawing/2014/main" id="{52869CE5-67C9-416F-A15C-1E374B70FC23}"/>
            </a:ext>
          </a:extLst>
        </xdr:cNvPr>
        <xdr:cNvSpPr txBox="1"/>
      </xdr:nvSpPr>
      <xdr:spPr>
        <a:xfrm>
          <a:off x="1167797" y="635553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7EF1B9-3046-4C81-BCC7-0033ADB99090}" type="TxLink">
            <a:rPr lang="en-US" sz="1400" b="0" i="0" u="none" strike="noStrike">
              <a:solidFill>
                <a:schemeClr val="bg1"/>
              </a:solidFill>
              <a:latin typeface="Aptos Narrow"/>
              <a:ea typeface="+mn-ea"/>
              <a:cs typeface="+mn-cs"/>
            </a:rPr>
            <a:pPr marL="0" indent="0" algn="ctr"/>
            <a:t>Fin Goals</a:t>
          </a:fld>
          <a:endParaRPr lang="ru-RU" sz="1400" b="0" i="0" u="none" strike="noStrike">
            <a:solidFill>
              <a:schemeClr val="bg1"/>
            </a:solidFill>
            <a:latin typeface="Aptos Narrow"/>
            <a:ea typeface="+mn-ea"/>
            <a:cs typeface="+mn-cs"/>
          </a:endParaRPr>
        </a:p>
      </xdr:txBody>
    </xdr:sp>
    <xdr:clientData/>
  </xdr:twoCellAnchor>
  <xdr:twoCellAnchor>
    <xdr:from>
      <xdr:col>1</xdr:col>
      <xdr:colOff>558197</xdr:colOff>
      <xdr:row>25</xdr:row>
      <xdr:rowOff>98163</xdr:rowOff>
    </xdr:from>
    <xdr:to>
      <xdr:col>3</xdr:col>
      <xdr:colOff>361601</xdr:colOff>
      <xdr:row>28</xdr:row>
      <xdr:rowOff>75743</xdr:rowOff>
    </xdr:to>
    <xdr:grpSp>
      <xdr:nvGrpSpPr>
        <xdr:cNvPr id="95" name="Group 94">
          <a:hlinkClick xmlns:r="http://schemas.openxmlformats.org/officeDocument/2006/relationships" r:id="rId7"/>
          <a:extLst>
            <a:ext uri="{FF2B5EF4-FFF2-40B4-BE49-F238E27FC236}">
              <a16:creationId xmlns:a16="http://schemas.microsoft.com/office/drawing/2014/main" id="{8EFD90B0-950C-BD45-48FF-AE2808CF3A13}"/>
            </a:ext>
          </a:extLst>
        </xdr:cNvPr>
        <xdr:cNvGrpSpPr/>
      </xdr:nvGrpSpPr>
      <xdr:grpSpPr>
        <a:xfrm>
          <a:off x="1172030" y="4860663"/>
          <a:ext cx="1031071" cy="549080"/>
          <a:chOff x="1167797" y="4670163"/>
          <a:chExt cx="1022604" cy="526220"/>
        </a:xfrm>
      </xdr:grpSpPr>
      <xdr:sp macro="" textlink="Processing!M11">
        <xdr:nvSpPr>
          <xdr:cNvPr id="17" name="TextBox 16">
            <a:extLst>
              <a:ext uri="{FF2B5EF4-FFF2-40B4-BE49-F238E27FC236}">
                <a16:creationId xmlns:a16="http://schemas.microsoft.com/office/drawing/2014/main" id="{A0C104F1-D72C-445F-B873-E176AA13953A}"/>
              </a:ext>
            </a:extLst>
          </xdr:cNvPr>
          <xdr:cNvSpPr txBox="1"/>
        </xdr:nvSpPr>
        <xdr:spPr>
          <a:xfrm>
            <a:off x="1167797" y="49382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4B6E8B-4936-4324-8867-F60A3105E338}" type="TxLink">
              <a:rPr lang="en-US" sz="1400" b="0" i="0" u="none" strike="noStrike">
                <a:solidFill>
                  <a:srgbClr val="6372A4"/>
                </a:solidFill>
                <a:latin typeface="Aptos Narrow"/>
                <a:ea typeface="+mn-ea"/>
                <a:cs typeface="+mn-cs"/>
              </a:rPr>
              <a:pPr marL="0" indent="0" algn="ctr"/>
              <a:t>Investments</a:t>
            </a:fld>
            <a:endParaRPr lang="ru-RU" sz="1400" b="0" i="0" u="none" strike="noStrike">
              <a:solidFill>
                <a:srgbClr val="6372A4"/>
              </a:solidFill>
              <a:latin typeface="Aptos Narrow"/>
              <a:ea typeface="+mn-ea"/>
              <a:cs typeface="+mn-cs"/>
            </a:endParaRPr>
          </a:p>
        </xdr:txBody>
      </xdr:sp>
      <xdr:sp macro="" textlink="">
        <xdr:nvSpPr>
          <xdr:cNvPr id="20" name="Freeform: Shape 19">
            <a:extLst>
              <a:ext uri="{FF2B5EF4-FFF2-40B4-BE49-F238E27FC236}">
                <a16:creationId xmlns:a16="http://schemas.microsoft.com/office/drawing/2014/main" id="{92CE6381-D781-4018-A2D2-ADF80DD97E2D}"/>
              </a:ext>
            </a:extLst>
          </xdr:cNvPr>
          <xdr:cNvSpPr/>
        </xdr:nvSpPr>
        <xdr:spPr>
          <a:xfrm>
            <a:off x="1524000" y="4670163"/>
            <a:ext cx="274320" cy="27432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rgbClr val="6372A4"/>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1</xdr:col>
      <xdr:colOff>558197</xdr:colOff>
      <xdr:row>29</xdr:row>
      <xdr:rowOff>31824</xdr:rowOff>
    </xdr:from>
    <xdr:to>
      <xdr:col>3</xdr:col>
      <xdr:colOff>361601</xdr:colOff>
      <xdr:row>32</xdr:row>
      <xdr:rowOff>52883</xdr:rowOff>
    </xdr:to>
    <xdr:grpSp>
      <xdr:nvGrpSpPr>
        <xdr:cNvPr id="96" name="Group 95">
          <a:hlinkClick xmlns:r="http://schemas.openxmlformats.org/officeDocument/2006/relationships" r:id="rId8"/>
          <a:extLst>
            <a:ext uri="{FF2B5EF4-FFF2-40B4-BE49-F238E27FC236}">
              <a16:creationId xmlns:a16="http://schemas.microsoft.com/office/drawing/2014/main" id="{F9220109-38A3-3D82-1671-0ED83690E07A}"/>
            </a:ext>
          </a:extLst>
        </xdr:cNvPr>
        <xdr:cNvGrpSpPr/>
      </xdr:nvGrpSpPr>
      <xdr:grpSpPr>
        <a:xfrm>
          <a:off x="1172030" y="5556324"/>
          <a:ext cx="1031071" cy="592559"/>
          <a:chOff x="1167797" y="5335344"/>
          <a:chExt cx="1022604" cy="569699"/>
        </a:xfrm>
      </xdr:grpSpPr>
      <xdr:sp macro="" textlink="Processing!M12">
        <xdr:nvSpPr>
          <xdr:cNvPr id="18" name="TextBox 17">
            <a:extLst>
              <a:ext uri="{FF2B5EF4-FFF2-40B4-BE49-F238E27FC236}">
                <a16:creationId xmlns:a16="http://schemas.microsoft.com/office/drawing/2014/main" id="{E291E2C0-7B53-4482-BDD7-B0FCFF5F7AC7}"/>
              </a:ext>
            </a:extLst>
          </xdr:cNvPr>
          <xdr:cNvSpPr txBox="1"/>
        </xdr:nvSpPr>
        <xdr:spPr>
          <a:xfrm>
            <a:off x="1167797" y="56468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45609D-9632-4578-945A-4707F565A20E}" type="TxLink">
              <a:rPr lang="en-US" sz="1400" b="0" i="0" u="none" strike="noStrike">
                <a:solidFill>
                  <a:srgbClr val="6372A4"/>
                </a:solidFill>
                <a:latin typeface="Aptos Narrow"/>
                <a:ea typeface="+mn-ea"/>
                <a:cs typeface="+mn-cs"/>
              </a:rPr>
              <a:pPr marL="0" indent="0" algn="ctr"/>
              <a:t>Debts</a:t>
            </a:fld>
            <a:endParaRPr lang="ru-RU" sz="1400" b="0" i="0" u="none" strike="noStrike">
              <a:solidFill>
                <a:srgbClr val="6372A4"/>
              </a:solidFill>
              <a:latin typeface="Aptos Narrow"/>
              <a:ea typeface="+mn-ea"/>
              <a:cs typeface="+mn-cs"/>
            </a:endParaRPr>
          </a:p>
        </xdr:txBody>
      </xdr:sp>
      <xdr:sp macro="" textlink="">
        <xdr:nvSpPr>
          <xdr:cNvPr id="21" name="Freeform: Shape 20">
            <a:extLst>
              <a:ext uri="{FF2B5EF4-FFF2-40B4-BE49-F238E27FC236}">
                <a16:creationId xmlns:a16="http://schemas.microsoft.com/office/drawing/2014/main" id="{15CEF792-19C1-4D72-9323-F635D0DEF5E5}"/>
              </a:ext>
            </a:extLst>
          </xdr:cNvPr>
          <xdr:cNvSpPr/>
        </xdr:nvSpPr>
        <xdr:spPr>
          <a:xfrm>
            <a:off x="1533144" y="5335344"/>
            <a:ext cx="256032" cy="320040"/>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rgbClr val="6372A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2</xdr:col>
      <xdr:colOff>304800</xdr:colOff>
      <xdr:row>33</xdr:row>
      <xdr:rowOff>41685</xdr:rowOff>
    </xdr:from>
    <xdr:to>
      <xdr:col>2</xdr:col>
      <xdr:colOff>579120</xdr:colOff>
      <xdr:row>34</xdr:row>
      <xdr:rowOff>133125</xdr:rowOff>
    </xdr:to>
    <xdr:sp macro="" textlink="">
      <xdr:nvSpPr>
        <xdr:cNvPr id="22" name="Freeform: Shape 21">
          <a:extLst>
            <a:ext uri="{FF2B5EF4-FFF2-40B4-BE49-F238E27FC236}">
              <a16:creationId xmlns:a16="http://schemas.microsoft.com/office/drawing/2014/main" id="{E6B99AEF-C232-4316-BDBB-F712FB52A286}"/>
            </a:ext>
          </a:extLst>
        </xdr:cNvPr>
        <xdr:cNvSpPr/>
      </xdr:nvSpPr>
      <xdr:spPr>
        <a:xfrm>
          <a:off x="1524000" y="6076725"/>
          <a:ext cx="274320" cy="274320"/>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rgbClr val="CEC5FF"/>
        </a:solidFill>
        <a:ln w="4366" cap="flat">
          <a:noFill/>
          <a:prstDash val="solid"/>
          <a:miter/>
        </a:ln>
        <a:effectLst>
          <a:glow rad="101600">
            <a:srgbClr val="0575F1">
              <a:alpha val="40000"/>
            </a:srgbClr>
          </a:glow>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endParaRPr lang="ru-RU" sz="1800" kern="1200">
            <a:solidFill>
              <a:schemeClr val="tx1"/>
            </a:solidFill>
            <a:latin typeface="+mn-lt"/>
            <a:ea typeface="+mn-ea"/>
            <a:cs typeface="+mn-cs"/>
          </a:endParaRPr>
        </a:p>
      </xdr:txBody>
    </xdr:sp>
    <xdr:clientData/>
  </xdr:twoCellAnchor>
  <xdr:twoCellAnchor>
    <xdr:from>
      <xdr:col>18</xdr:col>
      <xdr:colOff>397017</xdr:colOff>
      <xdr:row>9</xdr:row>
      <xdr:rowOff>96011</xdr:rowOff>
    </xdr:from>
    <xdr:to>
      <xdr:col>21</xdr:col>
      <xdr:colOff>488457</xdr:colOff>
      <xdr:row>15</xdr:row>
      <xdr:rowOff>155447</xdr:rowOff>
    </xdr:to>
    <xdr:grpSp>
      <xdr:nvGrpSpPr>
        <xdr:cNvPr id="23" name="Group 22">
          <a:extLst>
            <a:ext uri="{FF2B5EF4-FFF2-40B4-BE49-F238E27FC236}">
              <a16:creationId xmlns:a16="http://schemas.microsoft.com/office/drawing/2014/main" id="{4D2CF9B7-09D6-4388-AE4E-CF0D406B2D59}"/>
            </a:ext>
          </a:extLst>
        </xdr:cNvPr>
        <xdr:cNvGrpSpPr/>
      </xdr:nvGrpSpPr>
      <xdr:grpSpPr>
        <a:xfrm>
          <a:off x="11446017" y="1810511"/>
          <a:ext cx="1932940" cy="1202436"/>
          <a:chOff x="11312910" y="1741931"/>
          <a:chExt cx="1920240" cy="1156716"/>
        </a:xfrm>
      </xdr:grpSpPr>
      <xdr:sp macro="" textlink="">
        <xdr:nvSpPr>
          <xdr:cNvPr id="24" name="Rectangle: Rounded Corners 23">
            <a:extLst>
              <a:ext uri="{FF2B5EF4-FFF2-40B4-BE49-F238E27FC236}">
                <a16:creationId xmlns:a16="http://schemas.microsoft.com/office/drawing/2014/main" id="{613CBAA9-E091-7C5F-57DD-671A57D2C8B5}"/>
              </a:ext>
            </a:extLst>
          </xdr:cNvPr>
          <xdr:cNvSpPr/>
        </xdr:nvSpPr>
        <xdr:spPr>
          <a:xfrm>
            <a:off x="11312910" y="1741931"/>
            <a:ext cx="1920240" cy="1156716"/>
          </a:xfrm>
          <a:prstGeom prst="roundRect">
            <a:avLst>
              <a:gd name="adj" fmla="val 9324"/>
            </a:avLst>
          </a:prstGeom>
          <a:gradFill>
            <a:gsLst>
              <a:gs pos="67000">
                <a:srgbClr val="060839"/>
              </a:gs>
              <a:gs pos="10000">
                <a:srgbClr val="22248D"/>
              </a:gs>
            </a:gsLst>
            <a:lin ang="8100000" scaled="1"/>
          </a:gradFill>
          <a:ln w="12700">
            <a:gradFill flip="none" rotWithShape="1">
              <a:gsLst>
                <a:gs pos="25000">
                  <a:srgbClr val="7079FF"/>
                </a:gs>
                <a:gs pos="100000">
                  <a:srgbClr val="1C1D86"/>
                </a:gs>
              </a:gsLst>
              <a:lin ang="8100000" scaled="1"/>
              <a:tileRect/>
            </a:gradFill>
          </a:ln>
          <a:effectLst>
            <a:outerShdw blurRad="508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25" name="Group 24">
            <a:extLst>
              <a:ext uri="{FF2B5EF4-FFF2-40B4-BE49-F238E27FC236}">
                <a16:creationId xmlns:a16="http://schemas.microsoft.com/office/drawing/2014/main" id="{76D0E7A6-8D69-16F9-8085-76F754DD99B1}"/>
              </a:ext>
            </a:extLst>
          </xdr:cNvPr>
          <xdr:cNvGrpSpPr/>
        </xdr:nvGrpSpPr>
        <xdr:grpSpPr>
          <a:xfrm>
            <a:off x="11551920" y="2210873"/>
            <a:ext cx="311804" cy="218833"/>
            <a:chOff x="2716066" y="2011251"/>
            <a:chExt cx="710550" cy="501799"/>
          </a:xfrm>
          <a:solidFill>
            <a:srgbClr val="FBF1BD"/>
          </a:solidFill>
        </xdr:grpSpPr>
        <xdr:sp macro="" textlink="">
          <xdr:nvSpPr>
            <xdr:cNvPr id="27" name="Freeform: Shape 26">
              <a:extLst>
                <a:ext uri="{FF2B5EF4-FFF2-40B4-BE49-F238E27FC236}">
                  <a16:creationId xmlns:a16="http://schemas.microsoft.com/office/drawing/2014/main" id="{328C1730-DF1D-3C56-9328-C65CBF748A8D}"/>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8" name="Freeform: Shape 27">
              <a:extLst>
                <a:ext uri="{FF2B5EF4-FFF2-40B4-BE49-F238E27FC236}">
                  <a16:creationId xmlns:a16="http://schemas.microsoft.com/office/drawing/2014/main" id="{4192FEAD-E3C4-BC92-3065-7113E1E5CD8B}"/>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9" name="Freeform: Shape 28">
              <a:extLst>
                <a:ext uri="{FF2B5EF4-FFF2-40B4-BE49-F238E27FC236}">
                  <a16:creationId xmlns:a16="http://schemas.microsoft.com/office/drawing/2014/main" id="{309B9AF9-73B1-7167-6DBE-7AC22027DB25}"/>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0" name="Freeform: Shape 29">
              <a:extLst>
                <a:ext uri="{FF2B5EF4-FFF2-40B4-BE49-F238E27FC236}">
                  <a16:creationId xmlns:a16="http://schemas.microsoft.com/office/drawing/2014/main" id="{CF4E49BA-BB37-8F4B-1DCA-CD5236831B3D}"/>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1" name="Freeform: Shape 30">
              <a:extLst>
                <a:ext uri="{FF2B5EF4-FFF2-40B4-BE49-F238E27FC236}">
                  <a16:creationId xmlns:a16="http://schemas.microsoft.com/office/drawing/2014/main" id="{E7D3D443-EBA4-1B49-7FF6-97E241039DD9}"/>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2" name="Freeform: Shape 31">
              <a:extLst>
                <a:ext uri="{FF2B5EF4-FFF2-40B4-BE49-F238E27FC236}">
                  <a16:creationId xmlns:a16="http://schemas.microsoft.com/office/drawing/2014/main" id="{C548BA6B-CC3E-2885-3051-1916C153226C}"/>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3" name="Rectangle: Rounded Corners 32">
              <a:extLst>
                <a:ext uri="{FF2B5EF4-FFF2-40B4-BE49-F238E27FC236}">
                  <a16:creationId xmlns:a16="http://schemas.microsoft.com/office/drawing/2014/main" id="{99A6AA14-B35B-8F86-68DF-46C16A2E2F5C}"/>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pic>
        <xdr:nvPicPr>
          <xdr:cNvPr id="26" name="Graphic 25" descr="Wi-Fi with solid fill">
            <a:extLst>
              <a:ext uri="{FF2B5EF4-FFF2-40B4-BE49-F238E27FC236}">
                <a16:creationId xmlns:a16="http://schemas.microsoft.com/office/drawing/2014/main" id="{1FECB300-36CB-6F2B-FC0F-D1B2AA6E876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rot="5400000">
            <a:off x="12873160" y="1867232"/>
            <a:ext cx="271669" cy="274320"/>
          </a:xfrm>
          <a:prstGeom prst="rect">
            <a:avLst/>
          </a:prstGeom>
        </xdr:spPr>
      </xdr:pic>
    </xdr:grpSp>
    <xdr:clientData/>
  </xdr:twoCellAnchor>
  <xdr:twoCellAnchor>
    <xdr:from>
      <xdr:col>14</xdr:col>
      <xdr:colOff>604780</xdr:colOff>
      <xdr:row>13</xdr:row>
      <xdr:rowOff>7620</xdr:rowOff>
    </xdr:from>
    <xdr:to>
      <xdr:col>16</xdr:col>
      <xdr:colOff>363532</xdr:colOff>
      <xdr:row>14</xdr:row>
      <xdr:rowOff>82906</xdr:rowOff>
    </xdr:to>
    <xdr:sp macro="" textlink="$C$60">
      <xdr:nvSpPr>
        <xdr:cNvPr id="34" name="TextBox 33">
          <a:extLst>
            <a:ext uri="{FF2B5EF4-FFF2-40B4-BE49-F238E27FC236}">
              <a16:creationId xmlns:a16="http://schemas.microsoft.com/office/drawing/2014/main" id="{CA65B94E-BA2A-4ACE-95D3-44C549CAF432}"/>
            </a:ext>
          </a:extLst>
        </xdr:cNvPr>
        <xdr:cNvSpPr txBox="1"/>
      </xdr:nvSpPr>
      <xdr:spPr>
        <a:xfrm>
          <a:off x="9139180" y="23850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33B9D-F834-4294-BE87-29F6752F0B43}" type="TxLink">
            <a:rPr lang="en-US" sz="1200" b="0" i="0" u="none" strike="noStrike">
              <a:solidFill>
                <a:schemeClr val="tx2">
                  <a:lumMod val="25000"/>
                  <a:lumOff val="75000"/>
                </a:schemeClr>
              </a:solidFill>
              <a:latin typeface="Aptos Narrow"/>
            </a:rPr>
            <a:pPr algn="ctr"/>
            <a:t> </a:t>
          </a:fld>
          <a:endParaRPr lang="ru-RU" sz="1600" b="0">
            <a:solidFill>
              <a:schemeClr val="tx2">
                <a:lumMod val="25000"/>
                <a:lumOff val="75000"/>
              </a:schemeClr>
            </a:solidFill>
          </a:endParaRPr>
        </a:p>
      </xdr:txBody>
    </xdr:sp>
    <xdr:clientData/>
  </xdr:twoCellAnchor>
  <xdr:twoCellAnchor>
    <xdr:from>
      <xdr:col>14</xdr:col>
      <xdr:colOff>604780</xdr:colOff>
      <xdr:row>14</xdr:row>
      <xdr:rowOff>63292</xdr:rowOff>
    </xdr:from>
    <xdr:to>
      <xdr:col>16</xdr:col>
      <xdr:colOff>363532</xdr:colOff>
      <xdr:row>15</xdr:row>
      <xdr:rowOff>164395</xdr:rowOff>
    </xdr:to>
    <xdr:sp macro="" textlink="$D$55">
      <xdr:nvSpPr>
        <xdr:cNvPr id="35" name="TextBox 34">
          <a:extLst>
            <a:ext uri="{FF2B5EF4-FFF2-40B4-BE49-F238E27FC236}">
              <a16:creationId xmlns:a16="http://schemas.microsoft.com/office/drawing/2014/main" id="{86AE215D-8D01-402A-9924-7F02B3B638F5}"/>
            </a:ext>
          </a:extLst>
        </xdr:cNvPr>
        <xdr:cNvSpPr txBox="1"/>
      </xdr:nvSpPr>
      <xdr:spPr>
        <a:xfrm>
          <a:off x="9139180" y="2623612"/>
          <a:ext cx="977952"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2A362-1984-4E0F-B2F1-1722CB1B7A1B}" type="TxLink">
            <a:rPr lang="en-US" sz="2400" b="0" i="0" u="none" strike="noStrike">
              <a:solidFill>
                <a:schemeClr val="bg1"/>
              </a:solidFill>
              <a:latin typeface="Aptos Narrow"/>
            </a:rPr>
            <a:pPr algn="ctr"/>
            <a:t> </a:t>
          </a:fld>
          <a:endParaRPr lang="ru-RU" sz="2400" b="0">
            <a:solidFill>
              <a:schemeClr val="bg1"/>
            </a:solidFill>
          </a:endParaRPr>
        </a:p>
      </xdr:txBody>
    </xdr:sp>
    <xdr:clientData/>
  </xdr:twoCellAnchor>
  <xdr:twoCellAnchor>
    <xdr:from>
      <xdr:col>18</xdr:col>
      <xdr:colOff>388620</xdr:colOff>
      <xdr:row>17</xdr:row>
      <xdr:rowOff>76200</xdr:rowOff>
    </xdr:from>
    <xdr:to>
      <xdr:col>20</xdr:col>
      <xdr:colOff>327660</xdr:colOff>
      <xdr:row>18</xdr:row>
      <xdr:rowOff>151486</xdr:rowOff>
    </xdr:to>
    <xdr:sp macro="" textlink="Processing!M5">
      <xdr:nvSpPr>
        <xdr:cNvPr id="36" name="TextBox 35">
          <a:extLst>
            <a:ext uri="{FF2B5EF4-FFF2-40B4-BE49-F238E27FC236}">
              <a16:creationId xmlns:a16="http://schemas.microsoft.com/office/drawing/2014/main" id="{894B982B-A683-4D39-B76D-ABA387972910}"/>
            </a:ext>
          </a:extLst>
        </xdr:cNvPr>
        <xdr:cNvSpPr txBox="1"/>
      </xdr:nvSpPr>
      <xdr:spPr>
        <a:xfrm>
          <a:off x="1136142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68AF2CF-22FE-455E-865D-C05C3A1B1929}" type="TxLink">
            <a:rPr lang="en-US" sz="1800" b="0" i="0" u="none" strike="noStrike">
              <a:solidFill>
                <a:schemeClr val="tx2">
                  <a:lumMod val="25000"/>
                  <a:lumOff val="75000"/>
                </a:schemeClr>
              </a:solidFill>
              <a:latin typeface="Aptos Narrow"/>
              <a:ea typeface="+mn-ea"/>
              <a:cs typeface="+mn-cs"/>
            </a:rPr>
            <a:pPr marL="0" indent="0" algn="l"/>
            <a:t>Balance:</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19</xdr:col>
      <xdr:colOff>518160</xdr:colOff>
      <xdr:row>17</xdr:row>
      <xdr:rowOff>76200</xdr:rowOff>
    </xdr:from>
    <xdr:to>
      <xdr:col>21</xdr:col>
      <xdr:colOff>457200</xdr:colOff>
      <xdr:row>18</xdr:row>
      <xdr:rowOff>151486</xdr:rowOff>
    </xdr:to>
    <xdr:sp macro="" textlink="Processing!N5">
      <xdr:nvSpPr>
        <xdr:cNvPr id="37" name="TextBox 36">
          <a:extLst>
            <a:ext uri="{FF2B5EF4-FFF2-40B4-BE49-F238E27FC236}">
              <a16:creationId xmlns:a16="http://schemas.microsoft.com/office/drawing/2014/main" id="{33199105-79B2-42F9-B71B-5BEB267E8795}"/>
            </a:ext>
          </a:extLst>
        </xdr:cNvPr>
        <xdr:cNvSpPr txBox="1"/>
      </xdr:nvSpPr>
      <xdr:spPr>
        <a:xfrm>
          <a:off x="1210056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E53D2FB-6903-48E7-9ED0-046CDA07F4AF}" type="TxLink">
            <a:rPr lang="en-US" sz="2000" b="0" i="0" u="none" strike="noStrike">
              <a:solidFill>
                <a:schemeClr val="bg1"/>
              </a:solidFill>
              <a:latin typeface="Aptos Narrow"/>
              <a:ea typeface="+mn-ea"/>
              <a:cs typeface="+mn-cs"/>
            </a:rPr>
            <a:pPr algn="r"/>
            <a:t> $4,807 </a:t>
          </a:fld>
          <a:endParaRPr lang="ru-RU" sz="2000" b="0" i="0" u="none" strike="noStrike">
            <a:solidFill>
              <a:schemeClr val="bg1"/>
            </a:solidFill>
            <a:latin typeface="Aptos Narrow"/>
            <a:ea typeface="+mn-ea"/>
            <a:cs typeface="+mn-cs"/>
          </a:endParaRPr>
        </a:p>
      </xdr:txBody>
    </xdr:sp>
    <xdr:clientData/>
  </xdr:twoCellAnchor>
  <xdr:twoCellAnchor>
    <xdr:from>
      <xdr:col>18</xdr:col>
      <xdr:colOff>388925</xdr:colOff>
      <xdr:row>13</xdr:row>
      <xdr:rowOff>144780</xdr:rowOff>
    </xdr:from>
    <xdr:to>
      <xdr:col>21</xdr:col>
      <xdr:colOff>496549</xdr:colOff>
      <xdr:row>15</xdr:row>
      <xdr:rowOff>153161</xdr:rowOff>
    </xdr:to>
    <xdr:sp macro="" textlink="">
      <xdr:nvSpPr>
        <xdr:cNvPr id="38" name="TextBox 37">
          <a:extLst>
            <a:ext uri="{FF2B5EF4-FFF2-40B4-BE49-F238E27FC236}">
              <a16:creationId xmlns:a16="http://schemas.microsoft.com/office/drawing/2014/main" id="{AB98450C-39C8-4EB6-882C-8B81EB646B48}"/>
            </a:ext>
          </a:extLst>
        </xdr:cNvPr>
        <xdr:cNvSpPr txBox="1"/>
      </xdr:nvSpPr>
      <xdr:spPr>
        <a:xfrm>
          <a:off x="11361725" y="2522220"/>
          <a:ext cx="1936424" cy="37414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0">
              <a:solidFill>
                <a:schemeClr val="tx2">
                  <a:lumMod val="25000"/>
                  <a:lumOff val="75000"/>
                </a:schemeClr>
              </a:solidFill>
            </a:rPr>
            <a:t>**** **** **** ****</a:t>
          </a:r>
          <a:endParaRPr lang="ru-RU" sz="1400" b="0">
            <a:solidFill>
              <a:schemeClr val="tx2">
                <a:lumMod val="25000"/>
                <a:lumOff val="75000"/>
              </a:schemeClr>
            </a:solidFill>
          </a:endParaRPr>
        </a:p>
      </xdr:txBody>
    </xdr:sp>
    <xdr:clientData/>
  </xdr:twoCellAnchor>
  <xdr:twoCellAnchor>
    <xdr:from>
      <xdr:col>2</xdr:col>
      <xdr:colOff>251460</xdr:colOff>
      <xdr:row>3</xdr:row>
      <xdr:rowOff>175260</xdr:rowOff>
    </xdr:from>
    <xdr:to>
      <xdr:col>4</xdr:col>
      <xdr:colOff>10212</xdr:colOff>
      <xdr:row>6</xdr:row>
      <xdr:rowOff>137160</xdr:rowOff>
    </xdr:to>
    <xdr:sp macro="" textlink="Processing!A14">
      <xdr:nvSpPr>
        <xdr:cNvPr id="39" name="TextBox 38">
          <a:extLst>
            <a:ext uri="{FF2B5EF4-FFF2-40B4-BE49-F238E27FC236}">
              <a16:creationId xmlns:a16="http://schemas.microsoft.com/office/drawing/2014/main" id="{32F03FD6-FE24-4D2C-9DA3-3A437A4A19EA}"/>
            </a:ext>
          </a:extLst>
        </xdr:cNvPr>
        <xdr:cNvSpPr txBox="1"/>
      </xdr:nvSpPr>
      <xdr:spPr>
        <a:xfrm>
          <a:off x="1470660" y="723900"/>
          <a:ext cx="977952" cy="5105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81E5B34-7D78-4E5B-816E-0F47B84086DD}" type="TxLink">
            <a:rPr lang="en-US" sz="1200" b="0" i="0" u="none" strike="noStrike">
              <a:solidFill>
                <a:schemeClr val="tx2">
                  <a:lumMod val="10000"/>
                  <a:lumOff val="90000"/>
                </a:schemeClr>
              </a:solidFill>
              <a:latin typeface="Aptos Narrow"/>
              <a:ea typeface="+mn-ea"/>
              <a:cs typeface="+mn-cs"/>
            </a:rPr>
            <a:pPr algn="l"/>
            <a:t>PERSONAL FINANCE</a:t>
          </a:fld>
          <a:endParaRPr lang="ru-RU" sz="1200" b="0" i="0" u="none" strike="noStrike">
            <a:solidFill>
              <a:schemeClr val="tx2">
                <a:lumMod val="10000"/>
                <a:lumOff val="90000"/>
              </a:schemeClr>
            </a:solidFill>
            <a:latin typeface="Aptos Narrow"/>
            <a:ea typeface="+mn-ea"/>
            <a:cs typeface="+mn-cs"/>
          </a:endParaRPr>
        </a:p>
      </xdr:txBody>
    </xdr:sp>
    <xdr:clientData/>
  </xdr:twoCellAnchor>
  <xdr:twoCellAnchor>
    <xdr:from>
      <xdr:col>2</xdr:col>
      <xdr:colOff>266700</xdr:colOff>
      <xdr:row>4</xdr:row>
      <xdr:rowOff>64770</xdr:rowOff>
    </xdr:from>
    <xdr:to>
      <xdr:col>2</xdr:col>
      <xdr:colOff>266700</xdr:colOff>
      <xdr:row>6</xdr:row>
      <xdr:rowOff>64770</xdr:rowOff>
    </xdr:to>
    <xdr:cxnSp macro="">
      <xdr:nvCxnSpPr>
        <xdr:cNvPr id="40" name="Straight Connector 39">
          <a:extLst>
            <a:ext uri="{FF2B5EF4-FFF2-40B4-BE49-F238E27FC236}">
              <a16:creationId xmlns:a16="http://schemas.microsoft.com/office/drawing/2014/main" id="{DCE25D67-670F-437E-B1B2-F79FFC93115A}"/>
            </a:ext>
          </a:extLst>
        </xdr:cNvPr>
        <xdr:cNvCxnSpPr/>
      </xdr:nvCxnSpPr>
      <xdr:spPr>
        <a:xfrm>
          <a:off x="1485900" y="796290"/>
          <a:ext cx="0" cy="365760"/>
        </a:xfrm>
        <a:prstGeom prst="line">
          <a:avLst/>
        </a:prstGeom>
        <a:ln w="9525">
          <a:solidFill>
            <a:schemeClr val="tx2">
              <a:lumMod val="25000"/>
              <a:lumOff val="7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457200</xdr:colOff>
      <xdr:row>4</xdr:row>
      <xdr:rowOff>60960</xdr:rowOff>
    </xdr:from>
    <xdr:to>
      <xdr:col>2</xdr:col>
      <xdr:colOff>213360</xdr:colOff>
      <xdr:row>6</xdr:row>
      <xdr:rowOff>60960</xdr:rowOff>
    </xdr:to>
    <xdr:pic>
      <xdr:nvPicPr>
        <xdr:cNvPr id="41" name="Graphic 40" descr="Pie chart outline">
          <a:extLst>
            <a:ext uri="{FF2B5EF4-FFF2-40B4-BE49-F238E27FC236}">
              <a16:creationId xmlns:a16="http://schemas.microsoft.com/office/drawing/2014/main" id="{5CEA7B05-0597-46DD-8E6C-8FC7996DE50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66800" y="792480"/>
          <a:ext cx="365760" cy="365760"/>
        </a:xfrm>
        <a:prstGeom prst="rect">
          <a:avLst/>
        </a:prstGeom>
      </xdr:spPr>
    </xdr:pic>
    <xdr:clientData/>
  </xdr:twoCellAnchor>
  <xdr:twoCellAnchor editAs="oneCell">
    <xdr:from>
      <xdr:col>4</xdr:col>
      <xdr:colOff>434340</xdr:colOff>
      <xdr:row>4</xdr:row>
      <xdr:rowOff>38101</xdr:rowOff>
    </xdr:from>
    <xdr:to>
      <xdr:col>21</xdr:col>
      <xdr:colOff>312420</xdr:colOff>
      <xdr:row>6</xdr:row>
      <xdr:rowOff>83821</xdr:rowOff>
    </xdr:to>
    <mc:AlternateContent xmlns:mc="http://schemas.openxmlformats.org/markup-compatibility/2006" xmlns:a14="http://schemas.microsoft.com/office/drawing/2010/main">
      <mc:Choice Requires="a14">
        <xdr:graphicFrame macro="">
          <xdr:nvGraphicFramePr>
            <xdr:cNvPr id="42" name="Month 6">
              <a:extLst>
                <a:ext uri="{FF2B5EF4-FFF2-40B4-BE49-F238E27FC236}">
                  <a16:creationId xmlns:a16="http://schemas.microsoft.com/office/drawing/2014/main" id="{D17EBFF9-BD5A-4180-8C02-AF3444025A30}"/>
                </a:ext>
              </a:extLst>
            </xdr:cNvPr>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2872740" y="769621"/>
              <a:ext cx="10241280" cy="41148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61570</xdr:colOff>
      <xdr:row>21</xdr:row>
      <xdr:rowOff>122671</xdr:rowOff>
    </xdr:from>
    <xdr:to>
      <xdr:col>22</xdr:col>
      <xdr:colOff>183490</xdr:colOff>
      <xdr:row>37</xdr:row>
      <xdr:rowOff>76951</xdr:rowOff>
    </xdr:to>
    <xdr:grpSp>
      <xdr:nvGrpSpPr>
        <xdr:cNvPr id="43" name="Group 42">
          <a:extLst>
            <a:ext uri="{FF2B5EF4-FFF2-40B4-BE49-F238E27FC236}">
              <a16:creationId xmlns:a16="http://schemas.microsoft.com/office/drawing/2014/main" id="{EF64C4B5-2105-49DC-AC0F-5C9D0DFCADD9}"/>
            </a:ext>
          </a:extLst>
        </xdr:cNvPr>
        <xdr:cNvGrpSpPr/>
      </xdr:nvGrpSpPr>
      <xdr:grpSpPr>
        <a:xfrm>
          <a:off x="11110570" y="4123171"/>
          <a:ext cx="2577253" cy="3002280"/>
          <a:chOff x="4267200" y="9326880"/>
          <a:chExt cx="2560320" cy="2880360"/>
        </a:xfrm>
      </xdr:grpSpPr>
      <xdr:sp macro="" textlink="">
        <xdr:nvSpPr>
          <xdr:cNvPr id="44" name="Rectangle: Rounded Corners 43">
            <a:extLst>
              <a:ext uri="{FF2B5EF4-FFF2-40B4-BE49-F238E27FC236}">
                <a16:creationId xmlns:a16="http://schemas.microsoft.com/office/drawing/2014/main" id="{BEF5C90D-1B4B-460F-781E-6E5136D8A85E}"/>
              </a:ext>
            </a:extLst>
          </xdr:cNvPr>
          <xdr:cNvSpPr/>
        </xdr:nvSpPr>
        <xdr:spPr>
          <a:xfrm>
            <a:off x="4267200" y="9326880"/>
            <a:ext cx="2560320" cy="2880360"/>
          </a:xfrm>
          <a:prstGeom prst="roundRect">
            <a:avLst>
              <a:gd name="adj" fmla="val 7394"/>
            </a:avLst>
          </a:prstGeom>
          <a:gradFill>
            <a:gsLst>
              <a:gs pos="0">
                <a:srgbClr val="2E317C"/>
              </a:gs>
              <a:gs pos="75000">
                <a:srgbClr val="10123A"/>
              </a:gs>
            </a:gsLst>
            <a:lin ang="63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5" name="Oval 44">
            <a:extLst>
              <a:ext uri="{FF2B5EF4-FFF2-40B4-BE49-F238E27FC236}">
                <a16:creationId xmlns:a16="http://schemas.microsoft.com/office/drawing/2014/main" id="{980CCC49-1861-3780-54DA-35DC57ACC279}"/>
              </a:ext>
            </a:extLst>
          </xdr:cNvPr>
          <xdr:cNvSpPr/>
        </xdr:nvSpPr>
        <xdr:spPr>
          <a:xfrm>
            <a:off x="4449470" y="9943860"/>
            <a:ext cx="340345" cy="340345"/>
          </a:xfrm>
          <a:prstGeom prst="ellipse">
            <a:avLst/>
          </a:prstGeom>
          <a:gradFill>
            <a:gsLst>
              <a:gs pos="0">
                <a:srgbClr val="0070B1"/>
              </a:gs>
              <a:gs pos="100000">
                <a:srgbClr val="00B7D2"/>
              </a:gs>
            </a:gsLst>
            <a:lin ang="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6" name="Oval 45">
            <a:extLst>
              <a:ext uri="{FF2B5EF4-FFF2-40B4-BE49-F238E27FC236}">
                <a16:creationId xmlns:a16="http://schemas.microsoft.com/office/drawing/2014/main" id="{61C279A1-8FB9-FA10-1FB5-C9607481F389}"/>
              </a:ext>
            </a:extLst>
          </xdr:cNvPr>
          <xdr:cNvSpPr/>
        </xdr:nvSpPr>
        <xdr:spPr>
          <a:xfrm>
            <a:off x="4449470" y="10393951"/>
            <a:ext cx="340345" cy="340345"/>
          </a:xfrm>
          <a:prstGeom prst="ellipse">
            <a:avLst/>
          </a:prstGeom>
          <a:gradFill>
            <a:gsLst>
              <a:gs pos="0">
                <a:srgbClr val="8701D9"/>
              </a:gs>
              <a:gs pos="100000">
                <a:srgbClr val="AD27FE"/>
              </a:gs>
            </a:gsLst>
            <a:path path="circle">
              <a:fillToRect t="100000" r="100000"/>
            </a:path>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7" name="Oval 46">
            <a:extLst>
              <a:ext uri="{FF2B5EF4-FFF2-40B4-BE49-F238E27FC236}">
                <a16:creationId xmlns:a16="http://schemas.microsoft.com/office/drawing/2014/main" id="{2C028461-117B-C87C-92FD-F125A689FEF4}"/>
              </a:ext>
            </a:extLst>
          </xdr:cNvPr>
          <xdr:cNvSpPr/>
        </xdr:nvSpPr>
        <xdr:spPr>
          <a:xfrm>
            <a:off x="4449470" y="10844042"/>
            <a:ext cx="340345" cy="340345"/>
          </a:xfrm>
          <a:prstGeom prst="ellipse">
            <a:avLst/>
          </a:prstGeom>
          <a:gradFill>
            <a:gsLst>
              <a:gs pos="0">
                <a:srgbClr val="476BEE"/>
              </a:gs>
              <a:gs pos="100000">
                <a:srgbClr val="3A5CE2"/>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8" name="Oval 47">
            <a:extLst>
              <a:ext uri="{FF2B5EF4-FFF2-40B4-BE49-F238E27FC236}">
                <a16:creationId xmlns:a16="http://schemas.microsoft.com/office/drawing/2014/main" id="{CE031EF5-6497-0E20-E8D9-591DEFCE2EA2}"/>
              </a:ext>
            </a:extLst>
          </xdr:cNvPr>
          <xdr:cNvSpPr/>
        </xdr:nvSpPr>
        <xdr:spPr>
          <a:xfrm>
            <a:off x="4449470" y="11294133"/>
            <a:ext cx="340345" cy="340345"/>
          </a:xfrm>
          <a:prstGeom prst="ellipse">
            <a:avLst/>
          </a:prstGeom>
          <a:gradFill>
            <a:gsLst>
              <a:gs pos="0">
                <a:srgbClr val="8D76FC"/>
              </a:gs>
              <a:gs pos="100000">
                <a:srgbClr val="3647E3"/>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9" name="Oval 48">
            <a:extLst>
              <a:ext uri="{FF2B5EF4-FFF2-40B4-BE49-F238E27FC236}">
                <a16:creationId xmlns:a16="http://schemas.microsoft.com/office/drawing/2014/main" id="{B84AF2FB-EAA3-42B6-86DA-7263EBE5BD66}"/>
              </a:ext>
            </a:extLst>
          </xdr:cNvPr>
          <xdr:cNvSpPr/>
        </xdr:nvSpPr>
        <xdr:spPr>
          <a:xfrm>
            <a:off x="4449470" y="11744224"/>
            <a:ext cx="340345" cy="340345"/>
          </a:xfrm>
          <a:prstGeom prst="ellipse">
            <a:avLst/>
          </a:prstGeom>
          <a:gradFill>
            <a:gsLst>
              <a:gs pos="0">
                <a:srgbClr val="34349E"/>
              </a:gs>
              <a:gs pos="100000">
                <a:srgbClr val="212469"/>
              </a:gs>
            </a:gsLst>
            <a:lin ang="5400000" scaled="1"/>
          </a:gradFill>
          <a:ln w="9525">
            <a:solidFill>
              <a:srgbClr val="595EFA"/>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0" name="Oval 49">
            <a:extLst>
              <a:ext uri="{FF2B5EF4-FFF2-40B4-BE49-F238E27FC236}">
                <a16:creationId xmlns:a16="http://schemas.microsoft.com/office/drawing/2014/main" id="{1E16638B-A383-AB1D-98CD-55D0E5227E1E}"/>
              </a:ext>
            </a:extLst>
          </xdr:cNvPr>
          <xdr:cNvSpPr/>
        </xdr:nvSpPr>
        <xdr:spPr>
          <a:xfrm>
            <a:off x="4449470" y="9493769"/>
            <a:ext cx="340345" cy="340345"/>
          </a:xfrm>
          <a:prstGeom prst="ellipse">
            <a:avLst/>
          </a:prstGeom>
          <a:gradFill>
            <a:gsLst>
              <a:gs pos="0">
                <a:srgbClr val="FF00FF"/>
              </a:gs>
              <a:gs pos="89000">
                <a:srgbClr val="9933FF"/>
              </a:gs>
            </a:gsLst>
            <a:lin ang="540000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1" name="Freeform: Shape 50">
            <a:extLst>
              <a:ext uri="{FF2B5EF4-FFF2-40B4-BE49-F238E27FC236}">
                <a16:creationId xmlns:a16="http://schemas.microsoft.com/office/drawing/2014/main" id="{0DDF4D8B-216D-F533-5225-C7575CE49D99}"/>
              </a:ext>
            </a:extLst>
          </xdr:cNvPr>
          <xdr:cNvSpPr/>
        </xdr:nvSpPr>
        <xdr:spPr>
          <a:xfrm>
            <a:off x="4532971" y="10038174"/>
            <a:ext cx="170173" cy="170172"/>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2" name="Freeform: Shape 51">
            <a:extLst>
              <a:ext uri="{FF2B5EF4-FFF2-40B4-BE49-F238E27FC236}">
                <a16:creationId xmlns:a16="http://schemas.microsoft.com/office/drawing/2014/main" id="{4D658248-15ED-35B4-1278-C7976B39A653}"/>
              </a:ext>
            </a:extLst>
          </xdr:cNvPr>
          <xdr:cNvSpPr/>
        </xdr:nvSpPr>
        <xdr:spPr>
          <a:xfrm>
            <a:off x="4541442" y="9554810"/>
            <a:ext cx="168471" cy="204207"/>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3" name="Freeform: Shape 52">
            <a:extLst>
              <a:ext uri="{FF2B5EF4-FFF2-40B4-BE49-F238E27FC236}">
                <a16:creationId xmlns:a16="http://schemas.microsoft.com/office/drawing/2014/main" id="{EB75BB1F-0883-EA8D-8FBD-C64397B6181B}"/>
              </a:ext>
            </a:extLst>
          </xdr:cNvPr>
          <xdr:cNvSpPr/>
        </xdr:nvSpPr>
        <xdr:spPr>
          <a:xfrm>
            <a:off x="4540591" y="10472263"/>
            <a:ext cx="170173" cy="170172"/>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4" name="Freeform: Shape 53">
            <a:extLst>
              <a:ext uri="{FF2B5EF4-FFF2-40B4-BE49-F238E27FC236}">
                <a16:creationId xmlns:a16="http://schemas.microsoft.com/office/drawing/2014/main" id="{E0983BE1-A18A-0A5A-6DDF-AA8E39F23BA6}"/>
              </a:ext>
            </a:extLst>
          </xdr:cNvPr>
          <xdr:cNvSpPr/>
        </xdr:nvSpPr>
        <xdr:spPr>
          <a:xfrm>
            <a:off x="4519782" y="10929212"/>
            <a:ext cx="196549" cy="197992"/>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5" name="Freeform: Shape 54">
            <a:extLst>
              <a:ext uri="{FF2B5EF4-FFF2-40B4-BE49-F238E27FC236}">
                <a16:creationId xmlns:a16="http://schemas.microsoft.com/office/drawing/2014/main" id="{7B178A10-9FDC-153E-A3A5-5039A6A0A42B}"/>
              </a:ext>
            </a:extLst>
          </xdr:cNvPr>
          <xdr:cNvSpPr/>
        </xdr:nvSpPr>
        <xdr:spPr>
          <a:xfrm>
            <a:off x="4533822" y="11368261"/>
            <a:ext cx="168471" cy="204207"/>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6" name="Freeform: Shape 55">
            <a:extLst>
              <a:ext uri="{FF2B5EF4-FFF2-40B4-BE49-F238E27FC236}">
                <a16:creationId xmlns:a16="http://schemas.microsoft.com/office/drawing/2014/main" id="{07442407-D71F-2B6C-042A-679991FA7322}"/>
              </a:ext>
            </a:extLst>
          </xdr:cNvPr>
          <xdr:cNvSpPr/>
        </xdr:nvSpPr>
        <xdr:spPr>
          <a:xfrm>
            <a:off x="4527402" y="11821145"/>
            <a:ext cx="196549" cy="193603"/>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8">
        <xdr:nvSpPr>
          <xdr:cNvPr id="57" name="TextBox 56">
            <a:extLst>
              <a:ext uri="{FF2B5EF4-FFF2-40B4-BE49-F238E27FC236}">
                <a16:creationId xmlns:a16="http://schemas.microsoft.com/office/drawing/2014/main" id="{31EEC179-F748-A858-66DB-DF964936864F}"/>
              </a:ext>
            </a:extLst>
          </xdr:cNvPr>
          <xdr:cNvSpPr txBox="1"/>
        </xdr:nvSpPr>
        <xdr:spPr>
          <a:xfrm>
            <a:off x="4845710" y="953186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4AE7E0F-6CB2-4063-94A4-A45F4E960C1B}" type="TxLink">
              <a:rPr lang="en-US" sz="1400" b="0" i="0" u="none" strike="noStrike">
                <a:solidFill>
                  <a:schemeClr val="tx2">
                    <a:lumMod val="25000"/>
                    <a:lumOff val="75000"/>
                  </a:schemeClr>
                </a:solidFill>
                <a:latin typeface="Aptos Narrow"/>
                <a:ea typeface="+mn-ea"/>
                <a:cs typeface="+mn-cs"/>
              </a:rPr>
              <a:pPr marL="0" indent="0" algn="l"/>
              <a:t>Budgeting</a:t>
            </a:fld>
            <a:endParaRPr lang="ru-RU" sz="1400" b="0" i="0" u="none" strike="noStrike">
              <a:solidFill>
                <a:schemeClr val="tx2">
                  <a:lumMod val="25000"/>
                  <a:lumOff val="75000"/>
                </a:schemeClr>
              </a:solidFill>
              <a:latin typeface="Aptos Narrow"/>
              <a:ea typeface="+mn-ea"/>
              <a:cs typeface="+mn-cs"/>
            </a:endParaRPr>
          </a:p>
        </xdr:txBody>
      </xdr:sp>
      <xdr:sp macro="" textlink="Processing!M9">
        <xdr:nvSpPr>
          <xdr:cNvPr id="58" name="TextBox 57">
            <a:extLst>
              <a:ext uri="{FF2B5EF4-FFF2-40B4-BE49-F238E27FC236}">
                <a16:creationId xmlns:a16="http://schemas.microsoft.com/office/drawing/2014/main" id="{FF76E1F6-CCFB-3935-C6A9-1D30B78C3B4A}"/>
              </a:ext>
            </a:extLst>
          </xdr:cNvPr>
          <xdr:cNvSpPr txBox="1"/>
        </xdr:nvSpPr>
        <xdr:spPr>
          <a:xfrm>
            <a:off x="4845710" y="998140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803B8AA-B328-40E4-827C-FF192201FEEE}" type="TxLink">
              <a:rPr lang="en-US" sz="1400" b="0" i="0" u="none" strike="noStrike">
                <a:solidFill>
                  <a:schemeClr val="tx2">
                    <a:lumMod val="25000"/>
                    <a:lumOff val="75000"/>
                  </a:schemeClr>
                </a:solidFill>
                <a:latin typeface="Aptos Narrow"/>
                <a:ea typeface="+mn-ea"/>
                <a:cs typeface="+mn-cs"/>
              </a:rPr>
              <a:pPr marL="0" indent="0" algn="l"/>
              <a:t>Income</a:t>
            </a:fld>
            <a:endParaRPr lang="ru-RU" sz="1400" b="0" i="0" u="none" strike="noStrike">
              <a:solidFill>
                <a:schemeClr val="tx2">
                  <a:lumMod val="25000"/>
                  <a:lumOff val="75000"/>
                </a:schemeClr>
              </a:solidFill>
              <a:latin typeface="Aptos Narrow"/>
              <a:ea typeface="+mn-ea"/>
              <a:cs typeface="+mn-cs"/>
            </a:endParaRPr>
          </a:p>
        </xdr:txBody>
      </xdr:sp>
      <xdr:sp macro="" textlink="Processing!M10">
        <xdr:nvSpPr>
          <xdr:cNvPr id="59" name="TextBox 58">
            <a:extLst>
              <a:ext uri="{FF2B5EF4-FFF2-40B4-BE49-F238E27FC236}">
                <a16:creationId xmlns:a16="http://schemas.microsoft.com/office/drawing/2014/main" id="{A794DD61-4C35-1E71-A64B-0A3807E08D90}"/>
              </a:ext>
            </a:extLst>
          </xdr:cNvPr>
          <xdr:cNvSpPr txBox="1"/>
        </xdr:nvSpPr>
        <xdr:spPr>
          <a:xfrm>
            <a:off x="4845710" y="1043094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E0979E7-208F-463C-B299-22E233A03455}" type="TxLink">
              <a:rPr lang="en-US" sz="1400" b="0" i="0" u="none" strike="noStrike">
                <a:solidFill>
                  <a:schemeClr val="tx2">
                    <a:lumMod val="25000"/>
                    <a:lumOff val="75000"/>
                  </a:schemeClr>
                </a:solidFill>
                <a:latin typeface="Aptos Narrow"/>
                <a:ea typeface="+mn-ea"/>
                <a:cs typeface="+mn-cs"/>
              </a:rPr>
              <a:pPr marL="0" indent="0" algn="l"/>
              <a:t>Expenses</a:t>
            </a:fld>
            <a:endParaRPr lang="ru-RU" sz="1400" b="0" i="0" u="none" strike="noStrike">
              <a:solidFill>
                <a:schemeClr val="tx2">
                  <a:lumMod val="25000"/>
                  <a:lumOff val="75000"/>
                </a:schemeClr>
              </a:solidFill>
              <a:latin typeface="Aptos Narrow"/>
              <a:ea typeface="+mn-ea"/>
              <a:cs typeface="+mn-cs"/>
            </a:endParaRPr>
          </a:p>
        </xdr:txBody>
      </xdr:sp>
      <xdr:sp macro="" textlink="Processing!M11">
        <xdr:nvSpPr>
          <xdr:cNvPr id="60" name="TextBox 59">
            <a:extLst>
              <a:ext uri="{FF2B5EF4-FFF2-40B4-BE49-F238E27FC236}">
                <a16:creationId xmlns:a16="http://schemas.microsoft.com/office/drawing/2014/main" id="{733A3EE6-2B0B-0BB6-58CB-3D90221E9B7F}"/>
              </a:ext>
            </a:extLst>
          </xdr:cNvPr>
          <xdr:cNvSpPr txBox="1"/>
        </xdr:nvSpPr>
        <xdr:spPr>
          <a:xfrm>
            <a:off x="4845710" y="1088048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D46B0B9-C4FB-4C86-9041-33937A177C37}" type="TxLink">
              <a:rPr lang="en-US" sz="1400" b="0" i="0" u="none" strike="noStrike">
                <a:solidFill>
                  <a:schemeClr val="tx2">
                    <a:lumMod val="25000"/>
                    <a:lumOff val="75000"/>
                  </a:schemeClr>
                </a:solidFill>
                <a:latin typeface="Aptos Narrow"/>
                <a:ea typeface="+mn-ea"/>
                <a:cs typeface="+mn-cs"/>
              </a:rPr>
              <a:pPr marL="0" indent="0" algn="l"/>
              <a:t>Investments</a:t>
            </a:fld>
            <a:endParaRPr lang="ru-RU" sz="1400" b="0" i="0" u="none" strike="noStrike">
              <a:solidFill>
                <a:schemeClr val="tx2">
                  <a:lumMod val="25000"/>
                  <a:lumOff val="75000"/>
                </a:schemeClr>
              </a:solidFill>
              <a:latin typeface="Aptos Narrow"/>
              <a:ea typeface="+mn-ea"/>
              <a:cs typeface="+mn-cs"/>
            </a:endParaRPr>
          </a:p>
        </xdr:txBody>
      </xdr:sp>
      <xdr:sp macro="" textlink="Processing!M12">
        <xdr:nvSpPr>
          <xdr:cNvPr id="61" name="TextBox 60">
            <a:extLst>
              <a:ext uri="{FF2B5EF4-FFF2-40B4-BE49-F238E27FC236}">
                <a16:creationId xmlns:a16="http://schemas.microsoft.com/office/drawing/2014/main" id="{9598BDCD-5385-9D05-9D5D-5D3EEC092FC1}"/>
              </a:ext>
            </a:extLst>
          </xdr:cNvPr>
          <xdr:cNvSpPr txBox="1"/>
        </xdr:nvSpPr>
        <xdr:spPr>
          <a:xfrm>
            <a:off x="4845710" y="113300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0A64984-0237-49FC-A8C9-01BFCD437C39}" type="TxLink">
              <a:rPr lang="en-US" sz="1400" b="0" i="0" u="none" strike="noStrike">
                <a:solidFill>
                  <a:schemeClr val="tx2">
                    <a:lumMod val="25000"/>
                    <a:lumOff val="75000"/>
                  </a:schemeClr>
                </a:solidFill>
                <a:latin typeface="Aptos Narrow"/>
                <a:ea typeface="+mn-ea"/>
                <a:cs typeface="+mn-cs"/>
              </a:rPr>
              <a:pPr marL="0" indent="0" algn="l"/>
              <a:t>Debts</a:t>
            </a:fld>
            <a:endParaRPr lang="ru-RU" sz="1400" b="0" i="0" u="none" strike="noStrike">
              <a:solidFill>
                <a:schemeClr val="tx2">
                  <a:lumMod val="25000"/>
                  <a:lumOff val="75000"/>
                </a:schemeClr>
              </a:solidFill>
              <a:latin typeface="Aptos Narrow"/>
              <a:ea typeface="+mn-ea"/>
              <a:cs typeface="+mn-cs"/>
            </a:endParaRPr>
          </a:p>
        </xdr:txBody>
      </xdr:sp>
      <xdr:sp macro="" textlink="Processing!M13">
        <xdr:nvSpPr>
          <xdr:cNvPr id="62" name="TextBox 61">
            <a:extLst>
              <a:ext uri="{FF2B5EF4-FFF2-40B4-BE49-F238E27FC236}">
                <a16:creationId xmlns:a16="http://schemas.microsoft.com/office/drawing/2014/main" id="{2AFCB3D0-A989-55B2-176F-A3677822C3A8}"/>
              </a:ext>
            </a:extLst>
          </xdr:cNvPr>
          <xdr:cNvSpPr txBox="1"/>
        </xdr:nvSpPr>
        <xdr:spPr>
          <a:xfrm>
            <a:off x="4845710" y="11779554"/>
            <a:ext cx="955932"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8D85436-C5F4-4C17-B031-A064C794EA42}" type="TxLink">
              <a:rPr lang="en-US" sz="1400" b="0" i="0" u="none" strike="noStrike">
                <a:solidFill>
                  <a:schemeClr val="tx2">
                    <a:lumMod val="25000"/>
                    <a:lumOff val="75000"/>
                  </a:schemeClr>
                </a:solidFill>
                <a:latin typeface="Aptos Narrow"/>
                <a:ea typeface="+mn-ea"/>
                <a:cs typeface="+mn-cs"/>
              </a:rPr>
              <a:pPr marL="0" indent="0" algn="l"/>
              <a:t>Fin Goals</a:t>
            </a:fld>
            <a:endParaRPr lang="ru-RU" sz="1400" b="0" i="0" u="none" strike="noStrike">
              <a:solidFill>
                <a:schemeClr val="tx2">
                  <a:lumMod val="25000"/>
                  <a:lumOff val="75000"/>
                </a:schemeClr>
              </a:solidFill>
              <a:latin typeface="Aptos Narrow"/>
              <a:ea typeface="+mn-ea"/>
              <a:cs typeface="+mn-cs"/>
            </a:endParaRPr>
          </a:p>
        </xdr:txBody>
      </xdr:sp>
      <xdr:sp macro="" textlink="Processing!N8">
        <xdr:nvSpPr>
          <xdr:cNvPr id="63" name="TextBox 62">
            <a:extLst>
              <a:ext uri="{FF2B5EF4-FFF2-40B4-BE49-F238E27FC236}">
                <a16:creationId xmlns:a16="http://schemas.microsoft.com/office/drawing/2014/main" id="{C79890DD-FB49-D27B-F927-B0764C8EF107}"/>
              </a:ext>
            </a:extLst>
          </xdr:cNvPr>
          <xdr:cNvSpPr txBox="1"/>
        </xdr:nvSpPr>
        <xdr:spPr>
          <a:xfrm>
            <a:off x="5612588" y="9531869"/>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3869D51-62C9-4AAA-AB26-7DC301C4BDAA}" type="TxLink">
              <a:rPr lang="en-US" sz="1400" b="0" i="0" u="none" strike="noStrike">
                <a:solidFill>
                  <a:schemeClr val="tx2">
                    <a:lumMod val="25000"/>
                    <a:lumOff val="75000"/>
                  </a:schemeClr>
                </a:solidFill>
                <a:latin typeface="Aptos Narrow"/>
              </a:rPr>
              <a:pPr algn="r"/>
              <a:t> $88,658 </a:t>
            </a:fld>
            <a:endParaRPr lang="ru-RU" sz="3600">
              <a:solidFill>
                <a:schemeClr val="tx2">
                  <a:lumMod val="25000"/>
                  <a:lumOff val="75000"/>
                </a:schemeClr>
              </a:solidFill>
            </a:endParaRPr>
          </a:p>
        </xdr:txBody>
      </xdr:sp>
      <xdr:sp macro="" textlink="Processing!N9">
        <xdr:nvSpPr>
          <xdr:cNvPr id="64" name="TextBox 63">
            <a:extLst>
              <a:ext uri="{FF2B5EF4-FFF2-40B4-BE49-F238E27FC236}">
                <a16:creationId xmlns:a16="http://schemas.microsoft.com/office/drawing/2014/main" id="{A00A341D-5AF3-A3DB-E789-9220D3735EAD}"/>
              </a:ext>
            </a:extLst>
          </xdr:cNvPr>
          <xdr:cNvSpPr txBox="1"/>
        </xdr:nvSpPr>
        <xdr:spPr>
          <a:xfrm>
            <a:off x="5612588" y="9981406"/>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8EDAA04-0207-4253-9D11-BE20395AF586}" type="TxLink">
              <a:rPr lang="en-US" sz="1400" b="0" i="0" u="none" strike="noStrike">
                <a:solidFill>
                  <a:schemeClr val="tx2">
                    <a:lumMod val="25000"/>
                    <a:lumOff val="75000"/>
                  </a:schemeClr>
                </a:solidFill>
                <a:latin typeface="Aptos Narrow"/>
              </a:rPr>
              <a:pPr algn="r"/>
              <a:t> $25,558 </a:t>
            </a:fld>
            <a:endParaRPr lang="ru-RU" sz="2800">
              <a:solidFill>
                <a:schemeClr val="tx2">
                  <a:lumMod val="25000"/>
                  <a:lumOff val="75000"/>
                </a:schemeClr>
              </a:solidFill>
            </a:endParaRPr>
          </a:p>
        </xdr:txBody>
      </xdr:sp>
      <xdr:sp macro="" textlink="Processing!N10">
        <xdr:nvSpPr>
          <xdr:cNvPr id="65" name="TextBox 64">
            <a:extLst>
              <a:ext uri="{FF2B5EF4-FFF2-40B4-BE49-F238E27FC236}">
                <a16:creationId xmlns:a16="http://schemas.microsoft.com/office/drawing/2014/main" id="{A6626F63-26AF-F9A9-54A0-B29840A14855}"/>
              </a:ext>
            </a:extLst>
          </xdr:cNvPr>
          <xdr:cNvSpPr txBox="1"/>
        </xdr:nvSpPr>
        <xdr:spPr>
          <a:xfrm>
            <a:off x="5612588" y="10430943"/>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FDB9043-EE87-4C35-86ED-1EC1EB12F973}" type="TxLink">
              <a:rPr lang="en-US" sz="1400" b="0" i="0" u="none" strike="noStrike">
                <a:solidFill>
                  <a:schemeClr val="tx2">
                    <a:lumMod val="25000"/>
                    <a:lumOff val="75000"/>
                  </a:schemeClr>
                </a:solidFill>
                <a:latin typeface="Aptos Narrow"/>
              </a:rPr>
              <a:pPr algn="r"/>
              <a:t> $19,614 </a:t>
            </a:fld>
            <a:endParaRPr lang="ru-RU" sz="3600">
              <a:solidFill>
                <a:schemeClr val="tx2">
                  <a:lumMod val="25000"/>
                  <a:lumOff val="75000"/>
                </a:schemeClr>
              </a:solidFill>
            </a:endParaRPr>
          </a:p>
        </xdr:txBody>
      </xdr:sp>
      <xdr:sp macro="" textlink="Processing!N11">
        <xdr:nvSpPr>
          <xdr:cNvPr id="66" name="TextBox 65">
            <a:extLst>
              <a:ext uri="{FF2B5EF4-FFF2-40B4-BE49-F238E27FC236}">
                <a16:creationId xmlns:a16="http://schemas.microsoft.com/office/drawing/2014/main" id="{39DA08AA-099D-A541-A063-31337141D1EB}"/>
              </a:ext>
            </a:extLst>
          </xdr:cNvPr>
          <xdr:cNvSpPr txBox="1"/>
        </xdr:nvSpPr>
        <xdr:spPr>
          <a:xfrm>
            <a:off x="5612588" y="10880480"/>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4A301D6-02CE-4B51-8C1C-C1DAA0FD4D78}" type="TxLink">
              <a:rPr lang="en-US" sz="1400" b="0" i="0" u="none" strike="noStrike">
                <a:solidFill>
                  <a:schemeClr val="tx2">
                    <a:lumMod val="25000"/>
                    <a:lumOff val="75000"/>
                  </a:schemeClr>
                </a:solidFill>
                <a:latin typeface="Aptos Narrow"/>
                <a:ea typeface="+mn-ea"/>
                <a:cs typeface="+mn-cs"/>
              </a:rPr>
              <a:pPr marL="0" indent="0" algn="r"/>
              <a:t> $93,339 </a:t>
            </a:fld>
            <a:endParaRPr lang="ru-RU" sz="2400" b="0" i="0" u="none" strike="noStrike">
              <a:solidFill>
                <a:schemeClr val="tx2">
                  <a:lumMod val="25000"/>
                  <a:lumOff val="75000"/>
                </a:schemeClr>
              </a:solidFill>
              <a:latin typeface="Aptos Narrow"/>
              <a:ea typeface="+mn-ea"/>
              <a:cs typeface="+mn-cs"/>
            </a:endParaRPr>
          </a:p>
        </xdr:txBody>
      </xdr:sp>
      <xdr:sp macro="" textlink="Processing!N12">
        <xdr:nvSpPr>
          <xdr:cNvPr id="67" name="TextBox 66">
            <a:extLst>
              <a:ext uri="{FF2B5EF4-FFF2-40B4-BE49-F238E27FC236}">
                <a16:creationId xmlns:a16="http://schemas.microsoft.com/office/drawing/2014/main" id="{FC002AC6-1F58-5CAA-045E-818531CB07B0}"/>
              </a:ext>
            </a:extLst>
          </xdr:cNvPr>
          <xdr:cNvSpPr txBox="1"/>
        </xdr:nvSpPr>
        <xdr:spPr>
          <a:xfrm>
            <a:off x="5612588" y="11330017"/>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4A51919-2656-4CB1-A2EA-F6F69BCBFEFC}" type="TxLink">
              <a:rPr lang="en-US" sz="1400" b="0" i="0" u="none" strike="noStrike">
                <a:solidFill>
                  <a:schemeClr val="tx2">
                    <a:lumMod val="25000"/>
                    <a:lumOff val="75000"/>
                  </a:schemeClr>
                </a:solidFill>
                <a:latin typeface="Aptos Narrow"/>
                <a:ea typeface="+mn-ea"/>
                <a:cs typeface="+mn-cs"/>
              </a:rPr>
              <a:pPr marL="0" indent="0" algn="r"/>
              <a:t> $83,970 </a:t>
            </a:fld>
            <a:endParaRPr lang="ru-RU" sz="2400" b="0" i="0" u="none" strike="noStrike">
              <a:solidFill>
                <a:schemeClr val="tx2">
                  <a:lumMod val="25000"/>
                  <a:lumOff val="75000"/>
                </a:schemeClr>
              </a:solidFill>
              <a:latin typeface="Aptos Narrow"/>
              <a:ea typeface="+mn-ea"/>
              <a:cs typeface="+mn-cs"/>
            </a:endParaRPr>
          </a:p>
        </xdr:txBody>
      </xdr:sp>
      <xdr:sp macro="" textlink="Processing!N13">
        <xdr:nvSpPr>
          <xdr:cNvPr id="68" name="TextBox 67">
            <a:extLst>
              <a:ext uri="{FF2B5EF4-FFF2-40B4-BE49-F238E27FC236}">
                <a16:creationId xmlns:a16="http://schemas.microsoft.com/office/drawing/2014/main" id="{7626084E-208F-4524-FD08-5DD87B7D73F2}"/>
              </a:ext>
            </a:extLst>
          </xdr:cNvPr>
          <xdr:cNvSpPr txBox="1"/>
        </xdr:nvSpPr>
        <xdr:spPr>
          <a:xfrm>
            <a:off x="5630570" y="11779554"/>
            <a:ext cx="1075944"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91F611-5F88-480A-B071-E72D3EA7BCC9}" type="TxLink">
              <a:rPr lang="en-US" sz="1400" b="0" i="0" u="none" strike="noStrike">
                <a:solidFill>
                  <a:schemeClr val="tx2">
                    <a:lumMod val="25000"/>
                    <a:lumOff val="75000"/>
                  </a:schemeClr>
                </a:solidFill>
                <a:latin typeface="Aptos Narrow"/>
                <a:ea typeface="+mn-ea"/>
                <a:cs typeface="+mn-cs"/>
              </a:rPr>
              <a:pPr marL="0" indent="0" algn="r"/>
              <a:t> $63,894 </a:t>
            </a:fld>
            <a:endParaRPr lang="ru-RU" sz="2400" b="0" i="0" u="none" strike="noStrike">
              <a:solidFill>
                <a:schemeClr val="tx2">
                  <a:lumMod val="25000"/>
                  <a:lumOff val="75000"/>
                </a:schemeClr>
              </a:solidFill>
              <a:latin typeface="Aptos Narrow"/>
              <a:ea typeface="+mn-ea"/>
              <a:cs typeface="+mn-cs"/>
            </a:endParaRPr>
          </a:p>
        </xdr:txBody>
      </xdr:sp>
    </xdr:grpSp>
    <xdr:clientData/>
  </xdr:twoCellAnchor>
  <xdr:twoCellAnchor>
    <xdr:from>
      <xdr:col>10</xdr:col>
      <xdr:colOff>251460</xdr:colOff>
      <xdr:row>7</xdr:row>
      <xdr:rowOff>140946</xdr:rowOff>
    </xdr:from>
    <xdr:to>
      <xdr:col>17</xdr:col>
      <xdr:colOff>449580</xdr:colOff>
      <xdr:row>24</xdr:row>
      <xdr:rowOff>140946</xdr:rowOff>
    </xdr:to>
    <xdr:sp macro="" textlink="Processing!B130">
      <xdr:nvSpPr>
        <xdr:cNvPr id="70" name="Rectangle: Rounded Corners 69">
          <a:extLst>
            <a:ext uri="{FF2B5EF4-FFF2-40B4-BE49-F238E27FC236}">
              <a16:creationId xmlns:a16="http://schemas.microsoft.com/office/drawing/2014/main" id="{37E8A3BD-D525-48DC-BD04-6C86563AA1ED}"/>
            </a:ext>
          </a:extLst>
        </xdr:cNvPr>
        <xdr:cNvSpPr/>
      </xdr:nvSpPr>
      <xdr:spPr>
        <a:xfrm>
          <a:off x="6347460" y="1421106"/>
          <a:ext cx="4465320" cy="3108960"/>
        </a:xfrm>
        <a:prstGeom prst="roundRect">
          <a:avLst>
            <a:gd name="adj" fmla="val 6351"/>
          </a:avLst>
        </a:prstGeom>
        <a:gradFill>
          <a:gsLst>
            <a:gs pos="0">
              <a:srgbClr val="323687"/>
            </a:gs>
            <a:gs pos="99000">
              <a:srgbClr val="10123A"/>
            </a:gs>
          </a:gsLst>
          <a:lin ang="90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9AC3D70B-4037-450A-8C7D-94AD6A09296B}" type="TxLink">
            <a:rPr lang="en-US" sz="1400" b="0" i="0" u="none" strike="noStrike" kern="1200">
              <a:solidFill>
                <a:schemeClr val="tx2">
                  <a:lumMod val="25000"/>
                  <a:lumOff val="75000"/>
                </a:schemeClr>
              </a:solidFill>
              <a:latin typeface="Aptos Narrow"/>
              <a:ea typeface="+mn-ea"/>
              <a:cs typeface="+mn-cs"/>
            </a:rPr>
            <a:pPr marL="0" indent="0" algn="l" defTabSz="914400" rtl="0" eaLnBrk="1" latinLnBrk="0" hangingPunct="1"/>
            <a:t>Goal Management</a:t>
          </a:fld>
          <a:endParaRPr lang="ru-RU" sz="2400" kern="1200">
            <a:solidFill>
              <a:schemeClr val="tx2">
                <a:lumMod val="25000"/>
                <a:lumOff val="75000"/>
              </a:schemeClr>
            </a:solidFill>
            <a:latin typeface="+mn-lt"/>
            <a:ea typeface="+mn-ea"/>
            <a:cs typeface="+mn-cs"/>
          </a:endParaRPr>
        </a:p>
      </xdr:txBody>
    </xdr:sp>
    <xdr:clientData/>
  </xdr:twoCellAnchor>
  <xdr:twoCellAnchor>
    <xdr:from>
      <xdr:col>4</xdr:col>
      <xdr:colOff>91402</xdr:colOff>
      <xdr:row>25</xdr:row>
      <xdr:rowOff>168391</xdr:rowOff>
    </xdr:from>
    <xdr:to>
      <xdr:col>10</xdr:col>
      <xdr:colOff>45682</xdr:colOff>
      <xdr:row>37</xdr:row>
      <xdr:rowOff>76951</xdr:rowOff>
    </xdr:to>
    <xdr:sp macro="" textlink="Processing!B135">
      <xdr:nvSpPr>
        <xdr:cNvPr id="76" name="Rectangle: Rounded Corners 75">
          <a:extLst>
            <a:ext uri="{FF2B5EF4-FFF2-40B4-BE49-F238E27FC236}">
              <a16:creationId xmlns:a16="http://schemas.microsoft.com/office/drawing/2014/main" id="{04FD4144-3FCC-CCF5-44BA-4D4D181B879A}"/>
            </a:ext>
          </a:extLst>
        </xdr:cNvPr>
        <xdr:cNvSpPr/>
      </xdr:nvSpPr>
      <xdr:spPr>
        <a:xfrm>
          <a:off x="2529802" y="4740391"/>
          <a:ext cx="3611880" cy="2103120"/>
        </a:xfrm>
        <a:prstGeom prst="roundRect">
          <a:avLst>
            <a:gd name="adj" fmla="val 7635"/>
          </a:avLst>
        </a:prstGeom>
        <a:gradFill>
          <a:gsLst>
            <a:gs pos="0">
              <a:srgbClr val="202356"/>
            </a:gs>
            <a:gs pos="40000">
              <a:srgbClr val="10123A"/>
            </a:gs>
          </a:gsLst>
          <a:lin ang="81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r" defTabSz="914400" rtl="0" eaLnBrk="1" latinLnBrk="0" hangingPunct="1"/>
          <a:fld id="{BBDA3CCC-2ED6-4999-958D-99B9DE0EC761}" type="TxLink">
            <a:rPr lang="en-US" sz="1400" b="0" i="0" u="none" strike="noStrike" kern="1200">
              <a:solidFill>
                <a:schemeClr val="tx2">
                  <a:lumMod val="25000"/>
                  <a:lumOff val="75000"/>
                </a:schemeClr>
              </a:solidFill>
              <a:latin typeface="Aptos Narrow"/>
              <a:ea typeface="+mn-ea"/>
              <a:cs typeface="+mn-cs"/>
            </a:rPr>
            <a:pPr marL="0" indent="0" algn="r" defTabSz="914400" rtl="0" eaLnBrk="1" latinLnBrk="0" hangingPunct="1"/>
            <a:t>Distribution</a:t>
          </a:fld>
          <a:endParaRPr lang="ru-RU" sz="2400" kern="1200">
            <a:solidFill>
              <a:schemeClr val="tx2">
                <a:lumMod val="25000"/>
                <a:lumOff val="75000"/>
              </a:schemeClr>
            </a:solidFill>
            <a:latin typeface="+mn-lt"/>
            <a:ea typeface="+mn-ea"/>
            <a:cs typeface="+mn-cs"/>
          </a:endParaRPr>
        </a:p>
      </xdr:txBody>
    </xdr:sp>
    <xdr:clientData/>
  </xdr:twoCellAnchor>
  <xdr:twoCellAnchor>
    <xdr:from>
      <xdr:col>10</xdr:col>
      <xdr:colOff>251460</xdr:colOff>
      <xdr:row>25</xdr:row>
      <xdr:rowOff>168391</xdr:rowOff>
    </xdr:from>
    <xdr:to>
      <xdr:col>17</xdr:col>
      <xdr:colOff>449580</xdr:colOff>
      <xdr:row>37</xdr:row>
      <xdr:rowOff>76951</xdr:rowOff>
    </xdr:to>
    <xdr:sp macro="" textlink="Processing!K142">
      <xdr:nvSpPr>
        <xdr:cNvPr id="77" name="Rectangle: Rounded Corners 76">
          <a:extLst>
            <a:ext uri="{FF2B5EF4-FFF2-40B4-BE49-F238E27FC236}">
              <a16:creationId xmlns:a16="http://schemas.microsoft.com/office/drawing/2014/main" id="{744842DA-C859-FAAE-42EC-924D359B6EF4}"/>
            </a:ext>
          </a:extLst>
        </xdr:cNvPr>
        <xdr:cNvSpPr/>
      </xdr:nvSpPr>
      <xdr:spPr>
        <a:xfrm>
          <a:off x="6347460" y="4740391"/>
          <a:ext cx="4465320" cy="2103120"/>
        </a:xfrm>
        <a:prstGeom prst="roundRect">
          <a:avLst>
            <a:gd name="adj" fmla="val 8525"/>
          </a:avLst>
        </a:prstGeom>
        <a:gradFill>
          <a:gsLst>
            <a:gs pos="0">
              <a:srgbClr val="323687"/>
            </a:gs>
            <a:gs pos="89000">
              <a:srgbClr val="10123A"/>
            </a:gs>
          </a:gsLst>
          <a:lin ang="90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r" defTabSz="914400" rtl="0" eaLnBrk="1" latinLnBrk="0" hangingPunct="1"/>
          <a:fld id="{12EF002E-E071-4D54-B5AF-90C8E795FC89}" type="TxLink">
            <a:rPr lang="en-US" sz="1400" b="0" i="0" u="none" strike="noStrike" kern="1200">
              <a:solidFill>
                <a:schemeClr val="tx2">
                  <a:lumMod val="25000"/>
                  <a:lumOff val="75000"/>
                </a:schemeClr>
              </a:solidFill>
              <a:latin typeface="Aptos Narrow"/>
              <a:ea typeface="+mn-ea"/>
              <a:cs typeface="+mn-cs"/>
            </a:rPr>
            <a:pPr marL="0" indent="0" algn="r" defTabSz="914400" rtl="0" eaLnBrk="1" latinLnBrk="0" hangingPunct="1"/>
            <a:t>Monthly Plan</a:t>
          </a:fld>
          <a:endParaRPr lang="ru-RU" sz="2400" b="0" kern="1200">
            <a:solidFill>
              <a:schemeClr val="tx2">
                <a:lumMod val="25000"/>
                <a:lumOff val="75000"/>
              </a:schemeClr>
            </a:solidFill>
            <a:latin typeface="+mn-lt"/>
            <a:ea typeface="+mn-ea"/>
            <a:cs typeface="+mn-cs"/>
          </a:endParaRPr>
        </a:p>
      </xdr:txBody>
    </xdr:sp>
    <xdr:clientData/>
  </xdr:twoCellAnchor>
  <xdr:twoCellAnchor>
    <xdr:from>
      <xdr:col>4</xdr:col>
      <xdr:colOff>220674</xdr:colOff>
      <xdr:row>7</xdr:row>
      <xdr:rowOff>102261</xdr:rowOff>
    </xdr:from>
    <xdr:to>
      <xdr:col>9</xdr:col>
      <xdr:colOff>300535</xdr:colOff>
      <xdr:row>27</xdr:row>
      <xdr:rowOff>95860</xdr:rowOff>
    </xdr:to>
    <xdr:graphicFrame macro="">
      <xdr:nvGraphicFramePr>
        <xdr:cNvPr id="78" name="Chart 77">
          <a:extLst>
            <a:ext uri="{FF2B5EF4-FFF2-40B4-BE49-F238E27FC236}">
              <a16:creationId xmlns:a16="http://schemas.microsoft.com/office/drawing/2014/main" id="{951AECDA-9EF4-46AC-8497-5ED11B080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218002</xdr:colOff>
      <xdr:row>14</xdr:row>
      <xdr:rowOff>166948</xdr:rowOff>
    </xdr:from>
    <xdr:to>
      <xdr:col>7</xdr:col>
      <xdr:colOff>470846</xdr:colOff>
      <xdr:row>19</xdr:row>
      <xdr:rowOff>114992</xdr:rowOff>
    </xdr:to>
    <xdr:sp macro="" textlink="">
      <xdr:nvSpPr>
        <xdr:cNvPr id="79" name="Oval 78">
          <a:extLst>
            <a:ext uri="{FF2B5EF4-FFF2-40B4-BE49-F238E27FC236}">
              <a16:creationId xmlns:a16="http://schemas.microsoft.com/office/drawing/2014/main" id="{9176B043-AF7E-4EB4-8993-12B321ADFD4B}"/>
            </a:ext>
          </a:extLst>
        </xdr:cNvPr>
        <xdr:cNvSpPr/>
      </xdr:nvSpPr>
      <xdr:spPr>
        <a:xfrm>
          <a:off x="3875602" y="2727268"/>
          <a:ext cx="862444" cy="862444"/>
        </a:xfrm>
        <a:prstGeom prst="ellipse">
          <a:avLst/>
        </a:prstGeom>
        <a:solidFill>
          <a:srgbClr val="CAD4FA">
            <a:alpha val="20000"/>
          </a:srgbClr>
        </a:solidFill>
        <a:ln w="12700">
          <a:solidFill>
            <a:schemeClr val="tx2">
              <a:lumMod val="25000"/>
              <a:lumOff val="75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607997</xdr:colOff>
      <xdr:row>15</xdr:row>
      <xdr:rowOff>71716</xdr:rowOff>
    </xdr:from>
    <xdr:to>
      <xdr:col>8</xdr:col>
      <xdr:colOff>80851</xdr:colOff>
      <xdr:row>19</xdr:row>
      <xdr:rowOff>19724</xdr:rowOff>
    </xdr:to>
    <xdr:sp macro="" textlink="Processing!A46">
      <xdr:nvSpPr>
        <xdr:cNvPr id="80" name="TextBox 79">
          <a:extLst>
            <a:ext uri="{FF2B5EF4-FFF2-40B4-BE49-F238E27FC236}">
              <a16:creationId xmlns:a16="http://schemas.microsoft.com/office/drawing/2014/main" id="{001A5CB4-9D93-4CF3-8639-A59D03F73D96}"/>
            </a:ext>
          </a:extLst>
        </xdr:cNvPr>
        <xdr:cNvSpPr txBox="1"/>
      </xdr:nvSpPr>
      <xdr:spPr>
        <a:xfrm>
          <a:off x="3655997" y="2814916"/>
          <a:ext cx="1301654" cy="67952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596612-1092-44D8-A7DF-794004498D06}" type="TxLink">
            <a:rPr lang="en-US" sz="2000" b="0" i="0" u="none" strike="noStrike">
              <a:solidFill>
                <a:schemeClr val="bg1"/>
              </a:solidFill>
              <a:latin typeface="Aptos Narrow"/>
              <a:ea typeface="+mn-ea"/>
              <a:cs typeface="+mn-cs"/>
            </a:rPr>
            <a:pPr algn="ctr"/>
            <a:t>25%</a:t>
          </a:fld>
          <a:endParaRPr lang="ru-RU" sz="4800" b="0" i="0" u="none" strike="noStrike">
            <a:solidFill>
              <a:schemeClr val="bg1"/>
            </a:solidFill>
            <a:latin typeface="Aptos Narrow"/>
            <a:ea typeface="+mn-ea"/>
            <a:cs typeface="+mn-cs"/>
          </a:endParaRPr>
        </a:p>
      </xdr:txBody>
    </xdr:sp>
    <xdr:clientData/>
  </xdr:twoCellAnchor>
  <xdr:twoCellAnchor>
    <xdr:from>
      <xdr:col>6</xdr:col>
      <xdr:colOff>114300</xdr:colOff>
      <xdr:row>10</xdr:row>
      <xdr:rowOff>45720</xdr:rowOff>
    </xdr:from>
    <xdr:to>
      <xdr:col>7</xdr:col>
      <xdr:colOff>126492</xdr:colOff>
      <xdr:row>14</xdr:row>
      <xdr:rowOff>109728</xdr:rowOff>
    </xdr:to>
    <xdr:sp macro="" textlink="Processing!B46">
      <xdr:nvSpPr>
        <xdr:cNvPr id="81" name="TextBox 80">
          <a:extLst>
            <a:ext uri="{FF2B5EF4-FFF2-40B4-BE49-F238E27FC236}">
              <a16:creationId xmlns:a16="http://schemas.microsoft.com/office/drawing/2014/main" id="{CEB521D7-2F31-4FA7-AEC0-96CF5373F209}"/>
            </a:ext>
          </a:extLst>
        </xdr:cNvPr>
        <xdr:cNvSpPr txBox="1"/>
      </xdr:nvSpPr>
      <xdr:spPr>
        <a:xfrm>
          <a:off x="3771900" y="1874520"/>
          <a:ext cx="621792" cy="795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7E9608F-E27A-4EC8-BA56-6CCA00359A40}" type="TxLink">
            <a:rPr lang="en-US" sz="1050" b="0" i="0" u="none" strike="noStrike">
              <a:solidFill>
                <a:schemeClr val="tx2">
                  <a:lumMod val="25000"/>
                  <a:lumOff val="75000"/>
                </a:schemeClr>
              </a:solidFill>
              <a:latin typeface="Aptos Narrow"/>
            </a:rPr>
            <a:pPr algn="l"/>
            <a:t>Goal  1
Goal  2
Goal  3
Goal  4</a:t>
          </a:fld>
          <a:endParaRPr lang="ru-RU" sz="700" b="0">
            <a:solidFill>
              <a:schemeClr val="tx2">
                <a:lumMod val="25000"/>
                <a:lumOff val="75000"/>
              </a:schemeClr>
            </a:solidFill>
          </a:endParaRPr>
        </a:p>
      </xdr:txBody>
    </xdr:sp>
    <xdr:clientData/>
  </xdr:twoCellAnchor>
  <xdr:twoCellAnchor>
    <xdr:from>
      <xdr:col>4</xdr:col>
      <xdr:colOff>518160</xdr:colOff>
      <xdr:row>10</xdr:row>
      <xdr:rowOff>85426</xdr:rowOff>
    </xdr:from>
    <xdr:to>
      <xdr:col>6</xdr:col>
      <xdr:colOff>190500</xdr:colOff>
      <xdr:row>11</xdr:row>
      <xdr:rowOff>135554</xdr:rowOff>
    </xdr:to>
    <xdr:sp macro="" textlink="Processing!B31">
      <xdr:nvSpPr>
        <xdr:cNvPr id="82" name="TextBox 81">
          <a:extLst>
            <a:ext uri="{FF2B5EF4-FFF2-40B4-BE49-F238E27FC236}">
              <a16:creationId xmlns:a16="http://schemas.microsoft.com/office/drawing/2014/main" id="{81774F43-6CC6-21E3-37FF-A2751CC6522A}"/>
            </a:ext>
          </a:extLst>
        </xdr:cNvPr>
        <xdr:cNvSpPr txBox="1"/>
      </xdr:nvSpPr>
      <xdr:spPr>
        <a:xfrm>
          <a:off x="2956560" y="1914226"/>
          <a:ext cx="891540" cy="233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37BD4EDE-46BB-4507-A23F-45BF9A26FB92}" type="TxLink">
            <a:rPr lang="en-US" sz="1100" b="0" i="0" u="none" strike="noStrike">
              <a:solidFill>
                <a:schemeClr val="tx2">
                  <a:lumMod val="25000"/>
                  <a:lumOff val="75000"/>
                </a:schemeClr>
              </a:solidFill>
              <a:latin typeface="Aptos Narrow"/>
            </a:rPr>
            <a:pPr algn="r"/>
            <a:t> $35,764 </a:t>
          </a:fld>
          <a:endParaRPr lang="ru-RU" sz="1100" b="0">
            <a:solidFill>
              <a:schemeClr val="tx2">
                <a:lumMod val="25000"/>
                <a:lumOff val="75000"/>
              </a:schemeClr>
            </a:solidFill>
          </a:endParaRPr>
        </a:p>
      </xdr:txBody>
    </xdr:sp>
    <xdr:clientData/>
  </xdr:twoCellAnchor>
  <xdr:twoCellAnchor>
    <xdr:from>
      <xdr:col>4</xdr:col>
      <xdr:colOff>518160</xdr:colOff>
      <xdr:row>11</xdr:row>
      <xdr:rowOff>65106</xdr:rowOff>
    </xdr:from>
    <xdr:to>
      <xdr:col>6</xdr:col>
      <xdr:colOff>190500</xdr:colOff>
      <xdr:row>12</xdr:row>
      <xdr:rowOff>115234</xdr:rowOff>
    </xdr:to>
    <xdr:sp macro="" textlink="Processing!C31">
      <xdr:nvSpPr>
        <xdr:cNvPr id="83" name="TextBox 82">
          <a:extLst>
            <a:ext uri="{FF2B5EF4-FFF2-40B4-BE49-F238E27FC236}">
              <a16:creationId xmlns:a16="http://schemas.microsoft.com/office/drawing/2014/main" id="{FD156341-79A5-8863-4DF3-6B08E464A150}"/>
            </a:ext>
          </a:extLst>
        </xdr:cNvPr>
        <xdr:cNvSpPr txBox="1"/>
      </xdr:nvSpPr>
      <xdr:spPr>
        <a:xfrm>
          <a:off x="2956560" y="2076786"/>
          <a:ext cx="891540" cy="233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89A43C7-06C4-4204-BB5F-AF920EA924D3}" type="TxLink">
            <a:rPr lang="en-US" sz="1100" b="0" i="0" u="none" strike="noStrike">
              <a:solidFill>
                <a:schemeClr val="tx2">
                  <a:lumMod val="25000"/>
                  <a:lumOff val="75000"/>
                </a:schemeClr>
              </a:solidFill>
              <a:latin typeface="Aptos Narrow"/>
              <a:ea typeface="+mn-ea"/>
              <a:cs typeface="+mn-cs"/>
            </a:rPr>
            <a:pPr marL="0" indent="0" algn="r"/>
            <a:t> $13,723 </a:t>
          </a:fld>
          <a:endParaRPr lang="ru-RU" sz="1100" b="0" i="0" u="none" strike="noStrike">
            <a:solidFill>
              <a:schemeClr val="tx2">
                <a:lumMod val="25000"/>
                <a:lumOff val="75000"/>
              </a:schemeClr>
            </a:solidFill>
            <a:latin typeface="Aptos Narrow"/>
            <a:ea typeface="+mn-ea"/>
            <a:cs typeface="+mn-cs"/>
          </a:endParaRPr>
        </a:p>
      </xdr:txBody>
    </xdr:sp>
    <xdr:clientData/>
  </xdr:twoCellAnchor>
  <xdr:twoCellAnchor>
    <xdr:from>
      <xdr:col>4</xdr:col>
      <xdr:colOff>518160</xdr:colOff>
      <xdr:row>12</xdr:row>
      <xdr:rowOff>44786</xdr:rowOff>
    </xdr:from>
    <xdr:to>
      <xdr:col>6</xdr:col>
      <xdr:colOff>190500</xdr:colOff>
      <xdr:row>13</xdr:row>
      <xdr:rowOff>94914</xdr:rowOff>
    </xdr:to>
    <xdr:sp macro="" textlink="Processing!D31">
      <xdr:nvSpPr>
        <xdr:cNvPr id="84" name="TextBox 83">
          <a:extLst>
            <a:ext uri="{FF2B5EF4-FFF2-40B4-BE49-F238E27FC236}">
              <a16:creationId xmlns:a16="http://schemas.microsoft.com/office/drawing/2014/main" id="{5C184040-BC2F-973B-236B-22CB28D60C8D}"/>
            </a:ext>
          </a:extLst>
        </xdr:cNvPr>
        <xdr:cNvSpPr txBox="1"/>
      </xdr:nvSpPr>
      <xdr:spPr>
        <a:xfrm>
          <a:off x="2956560" y="2239346"/>
          <a:ext cx="891540" cy="233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5A68A3E-6958-432E-AA97-A57388EB60AB}" type="TxLink">
            <a:rPr lang="en-US" sz="1100" b="0" i="0" u="none" strike="noStrike">
              <a:solidFill>
                <a:schemeClr val="tx2">
                  <a:lumMod val="25000"/>
                  <a:lumOff val="75000"/>
                </a:schemeClr>
              </a:solidFill>
              <a:latin typeface="Aptos Narrow"/>
              <a:ea typeface="+mn-ea"/>
              <a:cs typeface="+mn-cs"/>
            </a:rPr>
            <a:pPr marL="0" indent="0" algn="r"/>
            <a:t> $8,643 </a:t>
          </a:fld>
          <a:endParaRPr lang="ru-RU" sz="1100" b="0" i="0" u="none" strike="noStrike">
            <a:solidFill>
              <a:schemeClr val="tx2">
                <a:lumMod val="25000"/>
                <a:lumOff val="75000"/>
              </a:schemeClr>
            </a:solidFill>
            <a:latin typeface="Aptos Narrow"/>
            <a:ea typeface="+mn-ea"/>
            <a:cs typeface="+mn-cs"/>
          </a:endParaRPr>
        </a:p>
      </xdr:txBody>
    </xdr:sp>
    <xdr:clientData/>
  </xdr:twoCellAnchor>
  <xdr:twoCellAnchor>
    <xdr:from>
      <xdr:col>4</xdr:col>
      <xdr:colOff>518160</xdr:colOff>
      <xdr:row>13</xdr:row>
      <xdr:rowOff>24466</xdr:rowOff>
    </xdr:from>
    <xdr:to>
      <xdr:col>6</xdr:col>
      <xdr:colOff>190500</xdr:colOff>
      <xdr:row>14</xdr:row>
      <xdr:rowOff>74594</xdr:rowOff>
    </xdr:to>
    <xdr:sp macro="" textlink="Processing!E31">
      <xdr:nvSpPr>
        <xdr:cNvPr id="85" name="TextBox 84">
          <a:extLst>
            <a:ext uri="{FF2B5EF4-FFF2-40B4-BE49-F238E27FC236}">
              <a16:creationId xmlns:a16="http://schemas.microsoft.com/office/drawing/2014/main" id="{20B56459-77B6-E43D-702D-46109A7605DC}"/>
            </a:ext>
          </a:extLst>
        </xdr:cNvPr>
        <xdr:cNvSpPr txBox="1"/>
      </xdr:nvSpPr>
      <xdr:spPr>
        <a:xfrm>
          <a:off x="2956560" y="2401906"/>
          <a:ext cx="891540" cy="233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588CA13-087C-4B19-A688-1AF21F85C32C}" type="TxLink">
            <a:rPr lang="en-US" sz="1100" b="0" i="0" u="none" strike="noStrike">
              <a:solidFill>
                <a:schemeClr val="tx2">
                  <a:lumMod val="25000"/>
                  <a:lumOff val="75000"/>
                </a:schemeClr>
              </a:solidFill>
              <a:latin typeface="Aptos Narrow"/>
              <a:ea typeface="+mn-ea"/>
              <a:cs typeface="+mn-cs"/>
            </a:rPr>
            <a:pPr marL="0" indent="0" algn="r"/>
            <a:t> $5,764 </a:t>
          </a:fld>
          <a:endParaRPr lang="ru-RU" sz="1100" b="0" i="0" u="none" strike="noStrike">
            <a:solidFill>
              <a:schemeClr val="tx2">
                <a:lumMod val="25000"/>
                <a:lumOff val="75000"/>
              </a:schemeClr>
            </a:solidFill>
            <a:latin typeface="Aptos Narrow"/>
            <a:ea typeface="+mn-ea"/>
            <a:cs typeface="+mn-cs"/>
          </a:endParaRPr>
        </a:p>
      </xdr:txBody>
    </xdr:sp>
    <xdr:clientData/>
  </xdr:twoCellAnchor>
  <xdr:twoCellAnchor>
    <xdr:from>
      <xdr:col>4</xdr:col>
      <xdr:colOff>412623</xdr:colOff>
      <xdr:row>15</xdr:row>
      <xdr:rowOff>100666</xdr:rowOff>
    </xdr:from>
    <xdr:to>
      <xdr:col>6</xdr:col>
      <xdr:colOff>174117</xdr:colOff>
      <xdr:row>16</xdr:row>
      <xdr:rowOff>150794</xdr:rowOff>
    </xdr:to>
    <xdr:sp macro="" textlink="Processing!F31">
      <xdr:nvSpPr>
        <xdr:cNvPr id="86" name="TextBox 85">
          <a:extLst>
            <a:ext uri="{FF2B5EF4-FFF2-40B4-BE49-F238E27FC236}">
              <a16:creationId xmlns:a16="http://schemas.microsoft.com/office/drawing/2014/main" id="{3A23A330-2C80-335D-CDAD-306264BA2710}"/>
            </a:ext>
          </a:extLst>
        </xdr:cNvPr>
        <xdr:cNvSpPr txBox="1"/>
      </xdr:nvSpPr>
      <xdr:spPr>
        <a:xfrm>
          <a:off x="2851023" y="2843866"/>
          <a:ext cx="980694" cy="233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586CFD-A733-41C4-9420-1538CA20E4A4}" type="TxLink">
            <a:rPr lang="en-US" sz="1400" b="0" i="0" u="none" strike="noStrike">
              <a:solidFill>
                <a:schemeClr val="tx2">
                  <a:lumMod val="25000"/>
                  <a:lumOff val="75000"/>
                </a:schemeClr>
              </a:solidFill>
              <a:latin typeface="Aptos Narrow"/>
              <a:ea typeface="+mn-ea"/>
              <a:cs typeface="+mn-cs"/>
            </a:rPr>
            <a:pPr marL="0" indent="0" algn="r"/>
            <a:t> $63,894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10</xdr:col>
      <xdr:colOff>190500</xdr:colOff>
      <xdr:row>9</xdr:row>
      <xdr:rowOff>53340</xdr:rowOff>
    </xdr:from>
    <xdr:to>
      <xdr:col>17</xdr:col>
      <xdr:colOff>495300</xdr:colOff>
      <xdr:row>24</xdr:row>
      <xdr:rowOff>53340</xdr:rowOff>
    </xdr:to>
    <xdr:graphicFrame macro="">
      <xdr:nvGraphicFramePr>
        <xdr:cNvPr id="87" name="Chart 86">
          <a:extLst>
            <a:ext uri="{FF2B5EF4-FFF2-40B4-BE49-F238E27FC236}">
              <a16:creationId xmlns:a16="http://schemas.microsoft.com/office/drawing/2014/main" id="{81BAB225-1E47-49D9-8812-446FBFE75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106680</xdr:colOff>
      <xdr:row>26</xdr:row>
      <xdr:rowOff>3048</xdr:rowOff>
    </xdr:from>
    <xdr:to>
      <xdr:col>10</xdr:col>
      <xdr:colOff>7620</xdr:colOff>
      <xdr:row>37</xdr:row>
      <xdr:rowOff>7620</xdr:rowOff>
    </xdr:to>
    <xdr:graphicFrame macro="">
      <xdr:nvGraphicFramePr>
        <xdr:cNvPr id="88" name="Chart 87">
          <a:extLst>
            <a:ext uri="{FF2B5EF4-FFF2-40B4-BE49-F238E27FC236}">
              <a16:creationId xmlns:a16="http://schemas.microsoft.com/office/drawing/2014/main" id="{F0A46843-8A48-4409-9BA1-0093AACE7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427863</xdr:colOff>
      <xdr:row>30</xdr:row>
      <xdr:rowOff>146386</xdr:rowOff>
    </xdr:from>
    <xdr:to>
      <xdr:col>7</xdr:col>
      <xdr:colOff>189357</xdr:colOff>
      <xdr:row>32</xdr:row>
      <xdr:rowOff>13634</xdr:rowOff>
    </xdr:to>
    <xdr:sp macro="" textlink="Processing!F31">
      <xdr:nvSpPr>
        <xdr:cNvPr id="89" name="TextBox 88">
          <a:extLst>
            <a:ext uri="{FF2B5EF4-FFF2-40B4-BE49-F238E27FC236}">
              <a16:creationId xmlns:a16="http://schemas.microsoft.com/office/drawing/2014/main" id="{7D5C9B21-887F-F330-DFE8-6BE7BAF44AF4}"/>
            </a:ext>
          </a:extLst>
        </xdr:cNvPr>
        <xdr:cNvSpPr txBox="1"/>
      </xdr:nvSpPr>
      <xdr:spPr>
        <a:xfrm>
          <a:off x="3475863" y="5632786"/>
          <a:ext cx="980694" cy="233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586CFD-A733-41C4-9420-1538CA20E4A4}" type="TxLink">
            <a:rPr lang="en-US" sz="1400" b="0" i="0" u="none" strike="noStrike">
              <a:solidFill>
                <a:schemeClr val="tx2">
                  <a:lumMod val="25000"/>
                  <a:lumOff val="75000"/>
                </a:schemeClr>
              </a:solidFill>
              <a:latin typeface="Aptos Narrow"/>
              <a:ea typeface="+mn-ea"/>
              <a:cs typeface="+mn-cs"/>
            </a:rPr>
            <a:pPr marL="0" indent="0" algn="ctr"/>
            <a:t> $63,894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10</xdr:col>
      <xdr:colOff>383078</xdr:colOff>
      <xdr:row>26</xdr:row>
      <xdr:rowOff>114300</xdr:rowOff>
    </xdr:from>
    <xdr:to>
      <xdr:col>17</xdr:col>
      <xdr:colOff>322118</xdr:colOff>
      <xdr:row>37</xdr:row>
      <xdr:rowOff>22860</xdr:rowOff>
    </xdr:to>
    <xdr:graphicFrame macro="">
      <xdr:nvGraphicFramePr>
        <xdr:cNvPr id="90" name="Chart 89">
          <a:extLst>
            <a:ext uri="{FF2B5EF4-FFF2-40B4-BE49-F238E27FC236}">
              <a16:creationId xmlns:a16="http://schemas.microsoft.com/office/drawing/2014/main" id="{091DDA39-AB00-484B-BFB1-AE9C23AD3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19</xdr:col>
      <xdr:colOff>394407</xdr:colOff>
      <xdr:row>10</xdr:row>
      <xdr:rowOff>38100</xdr:rowOff>
    </xdr:from>
    <xdr:to>
      <xdr:col>20</xdr:col>
      <xdr:colOff>491067</xdr:colOff>
      <xdr:row>11</xdr:row>
      <xdr:rowOff>129540</xdr:rowOff>
    </xdr:to>
    <xdr:grpSp>
      <xdr:nvGrpSpPr>
        <xdr:cNvPr id="69" name="Group 68">
          <a:extLst>
            <a:ext uri="{FF2B5EF4-FFF2-40B4-BE49-F238E27FC236}">
              <a16:creationId xmlns:a16="http://schemas.microsoft.com/office/drawing/2014/main" id="{0C957CEE-2149-48E3-AA91-146ADB4DD26D}"/>
            </a:ext>
          </a:extLst>
        </xdr:cNvPr>
        <xdr:cNvGrpSpPr/>
      </xdr:nvGrpSpPr>
      <xdr:grpSpPr>
        <a:xfrm>
          <a:off x="12057240" y="1943100"/>
          <a:ext cx="710494" cy="281940"/>
          <a:chOff x="12047220" y="1861890"/>
          <a:chExt cx="706260" cy="274320"/>
        </a:xfrm>
      </xdr:grpSpPr>
      <xdr:pic>
        <xdr:nvPicPr>
          <xdr:cNvPr id="71" name="Graphic 70" descr="Moon with solid fill">
            <a:extLst>
              <a:ext uri="{FF2B5EF4-FFF2-40B4-BE49-F238E27FC236}">
                <a16:creationId xmlns:a16="http://schemas.microsoft.com/office/drawing/2014/main" id="{9F87031D-CF4A-05BB-88B9-7BFB59B2238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2047220" y="1861890"/>
            <a:ext cx="274320" cy="274320"/>
          </a:xfrm>
          <a:prstGeom prst="rect">
            <a:avLst/>
          </a:prstGeom>
        </xdr:spPr>
      </xdr:pic>
      <xdr:pic>
        <xdr:nvPicPr>
          <xdr:cNvPr id="72" name="Graphic 71" descr="Sun with solid fill">
            <a:hlinkClick xmlns:r="http://schemas.openxmlformats.org/officeDocument/2006/relationships" r:id="rId19"/>
            <a:extLst>
              <a:ext uri="{FF2B5EF4-FFF2-40B4-BE49-F238E27FC236}">
                <a16:creationId xmlns:a16="http://schemas.microsoft.com/office/drawing/2014/main" id="{24CA94E3-65C3-F816-6F21-EE5B2448B78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2479160" y="1861890"/>
            <a:ext cx="274320" cy="274320"/>
          </a:xfrm>
          <a:prstGeom prst="rect">
            <a:avLst/>
          </a:prstGeom>
        </xdr:spPr>
      </xdr:pic>
    </xdr:grp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grpSp>
      <xdr:nvGrpSpPr>
        <xdr:cNvPr id="91" name="Group 90">
          <a:extLst>
            <a:ext uri="{FF2B5EF4-FFF2-40B4-BE49-F238E27FC236}">
              <a16:creationId xmlns:a16="http://schemas.microsoft.com/office/drawing/2014/main" id="{C01D2D29-ABB0-4F69-ABDC-90C8F0D6E1DD}"/>
            </a:ext>
          </a:extLst>
        </xdr:cNvPr>
        <xdr:cNvGrpSpPr/>
      </xdr:nvGrpSpPr>
      <xdr:grpSpPr>
        <a:xfrm>
          <a:off x="0" y="0"/>
          <a:ext cx="14224000" cy="8572500"/>
          <a:chOff x="1538344" y="742278"/>
          <a:chExt cx="8961120" cy="5432611"/>
        </a:xfrm>
      </xdr:grpSpPr>
      <xdr:sp macro="" textlink="">
        <xdr:nvSpPr>
          <xdr:cNvPr id="92" name="Rectangle 91">
            <a:extLst>
              <a:ext uri="{FF2B5EF4-FFF2-40B4-BE49-F238E27FC236}">
                <a16:creationId xmlns:a16="http://schemas.microsoft.com/office/drawing/2014/main" id="{9BA0C989-EECE-4F7D-1368-0FE580EBDD45}"/>
              </a:ext>
            </a:extLst>
          </xdr:cNvPr>
          <xdr:cNvSpPr/>
        </xdr:nvSpPr>
        <xdr:spPr>
          <a:xfrm>
            <a:off x="1538344" y="742278"/>
            <a:ext cx="8961120" cy="5432611"/>
          </a:xfrm>
          <a:prstGeom prst="rect">
            <a:avLst/>
          </a:prstGeom>
          <a:gradFill flip="none" rotWithShape="1">
            <a:gsLst>
              <a:gs pos="15000">
                <a:srgbClr val="6992F1"/>
              </a:gs>
              <a:gs pos="50000">
                <a:srgbClr val="7269E6"/>
              </a:gs>
              <a:gs pos="100000">
                <a:srgbClr val="6B7BE5"/>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3" name="Rectangle 92">
            <a:extLst>
              <a:ext uri="{FF2B5EF4-FFF2-40B4-BE49-F238E27FC236}">
                <a16:creationId xmlns:a16="http://schemas.microsoft.com/office/drawing/2014/main" id="{87F13A71-AD28-9B22-E99B-BF682F6A6738}"/>
              </a:ext>
            </a:extLst>
          </xdr:cNvPr>
          <xdr:cNvSpPr/>
        </xdr:nvSpPr>
        <xdr:spPr>
          <a:xfrm>
            <a:off x="1538344" y="742278"/>
            <a:ext cx="8961120" cy="5432611"/>
          </a:xfrm>
          <a:prstGeom prst="rect">
            <a:avLst/>
          </a:prstGeom>
          <a:gradFill flip="none" rotWithShape="1">
            <a:gsLst>
              <a:gs pos="0">
                <a:srgbClr val="DC84EE"/>
              </a:gs>
              <a:gs pos="58000">
                <a:srgbClr val="6B92F2">
                  <a:alpha val="0"/>
                </a:srgb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0</xdr:col>
      <xdr:colOff>392238</xdr:colOff>
      <xdr:row>0</xdr:row>
      <xdr:rowOff>167640</xdr:rowOff>
    </xdr:from>
    <xdr:to>
      <xdr:col>23</xdr:col>
      <xdr:colOff>156018</xdr:colOff>
      <xdr:row>40</xdr:row>
      <xdr:rowOff>167640</xdr:rowOff>
    </xdr:to>
    <xdr:sp macro="" textlink="">
      <xdr:nvSpPr>
        <xdr:cNvPr id="3" name="Rectangle: Rounded Corners 2">
          <a:extLst>
            <a:ext uri="{FF2B5EF4-FFF2-40B4-BE49-F238E27FC236}">
              <a16:creationId xmlns:a16="http://schemas.microsoft.com/office/drawing/2014/main" id="{AF30909F-4BCB-459E-BF0A-75E22A8BD320}"/>
            </a:ext>
          </a:extLst>
        </xdr:cNvPr>
        <xdr:cNvSpPr/>
      </xdr:nvSpPr>
      <xdr:spPr>
        <a:xfrm>
          <a:off x="392238" y="167640"/>
          <a:ext cx="13784580" cy="7315200"/>
        </a:xfrm>
        <a:prstGeom prst="roundRect">
          <a:avLst>
            <a:gd name="adj" fmla="val 6581"/>
          </a:avLst>
        </a:prstGeom>
        <a:solidFill>
          <a:schemeClr val="bg1"/>
        </a:solidFill>
        <a:ln w="9525">
          <a:gradFill flip="none" rotWithShape="1">
            <a:gsLst>
              <a:gs pos="0">
                <a:srgbClr val="4647A6"/>
              </a:gs>
              <a:gs pos="100000">
                <a:srgbClr val="333787"/>
              </a:gs>
            </a:gsLst>
            <a:lin ang="8100000" scaled="1"/>
            <a:tileRect/>
          </a:gradFill>
        </a:ln>
        <a:effectLst>
          <a:outerShdw blurRad="444500" dist="190500" dir="8100000" algn="tr" rotWithShape="0">
            <a:srgbClr val="0D328D">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ru-RU" sz="1800" kern="1200">
              <a:solidFill>
                <a:schemeClr val="lt1"/>
              </a:solidFill>
              <a:latin typeface="+mn-lt"/>
              <a:ea typeface="+mn-ea"/>
              <a:cs typeface="+mn-cs"/>
            </a:rPr>
            <a:t> </a:t>
          </a:r>
        </a:p>
      </xdr:txBody>
    </xdr:sp>
    <xdr:clientData/>
  </xdr:twoCellAnchor>
  <xdr:twoCellAnchor>
    <xdr:from>
      <xdr:col>1</xdr:col>
      <xdr:colOff>130384</xdr:colOff>
      <xdr:row>2</xdr:row>
      <xdr:rowOff>100665</xdr:rowOff>
    </xdr:from>
    <xdr:to>
      <xdr:col>22</xdr:col>
      <xdr:colOff>473284</xdr:colOff>
      <xdr:row>39</xdr:row>
      <xdr:rowOff>9225</xdr:rowOff>
    </xdr:to>
    <xdr:sp macro="" textlink="">
      <xdr:nvSpPr>
        <xdr:cNvPr id="4" name="Rectangle: Rounded Corners 3">
          <a:extLst>
            <a:ext uri="{FF2B5EF4-FFF2-40B4-BE49-F238E27FC236}">
              <a16:creationId xmlns:a16="http://schemas.microsoft.com/office/drawing/2014/main" id="{48A91A34-5B01-499D-B483-29316A831C96}"/>
            </a:ext>
          </a:extLst>
        </xdr:cNvPr>
        <xdr:cNvSpPr/>
      </xdr:nvSpPr>
      <xdr:spPr>
        <a:xfrm>
          <a:off x="739984" y="466425"/>
          <a:ext cx="13144500" cy="6675120"/>
        </a:xfrm>
        <a:prstGeom prst="roundRect">
          <a:avLst>
            <a:gd name="adj" fmla="val 5042"/>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4</xdr:row>
      <xdr:rowOff>23019</xdr:rowOff>
    </xdr:from>
    <xdr:to>
      <xdr:col>22</xdr:col>
      <xdr:colOff>183490</xdr:colOff>
      <xdr:row>6</xdr:row>
      <xdr:rowOff>91402</xdr:rowOff>
    </xdr:to>
    <xdr:sp macro="" textlink="">
      <xdr:nvSpPr>
        <xdr:cNvPr id="5" name="Rectangle: Rounded Corners 4">
          <a:extLst>
            <a:ext uri="{FF2B5EF4-FFF2-40B4-BE49-F238E27FC236}">
              <a16:creationId xmlns:a16="http://schemas.microsoft.com/office/drawing/2014/main" id="{20F575E4-72B2-48A3-9B82-5B4724A0B302}"/>
            </a:ext>
          </a:extLst>
        </xdr:cNvPr>
        <xdr:cNvSpPr/>
      </xdr:nvSpPr>
      <xdr:spPr>
        <a:xfrm>
          <a:off x="2537460" y="754539"/>
          <a:ext cx="11057230" cy="434143"/>
        </a:xfrm>
        <a:prstGeom prst="roundRect">
          <a:avLst>
            <a:gd name="adj" fmla="val 4271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91402</xdr:colOff>
      <xdr:row>7</xdr:row>
      <xdr:rowOff>140947</xdr:rowOff>
    </xdr:from>
    <xdr:to>
      <xdr:col>10</xdr:col>
      <xdr:colOff>45682</xdr:colOff>
      <xdr:row>24</xdr:row>
      <xdr:rowOff>140947</xdr:rowOff>
    </xdr:to>
    <xdr:sp macro="" textlink="Processing!I44">
      <xdr:nvSpPr>
        <xdr:cNvPr id="6" name="Rectangle: Rounded Corners 5">
          <a:extLst>
            <a:ext uri="{FF2B5EF4-FFF2-40B4-BE49-F238E27FC236}">
              <a16:creationId xmlns:a16="http://schemas.microsoft.com/office/drawing/2014/main" id="{4520ED03-74A3-4B09-8FAD-592DB00C82F0}"/>
            </a:ext>
          </a:extLst>
        </xdr:cNvPr>
        <xdr:cNvSpPr/>
      </xdr:nvSpPr>
      <xdr:spPr>
        <a:xfrm>
          <a:off x="2529802" y="1421107"/>
          <a:ext cx="3611880" cy="3108960"/>
        </a:xfrm>
        <a:prstGeom prst="roundRect">
          <a:avLst>
            <a:gd name="adj" fmla="val 6548"/>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r" defTabSz="914400" rtl="0" eaLnBrk="1" latinLnBrk="0" hangingPunct="1"/>
          <a:fld id="{18373215-E894-4CB1-B6DF-52DF116C8887}" type="TxLink">
            <a:rPr lang="en-US" sz="1400" b="0" i="0" u="none" strike="noStrike" kern="1200">
              <a:solidFill>
                <a:srgbClr val="455177"/>
              </a:solidFill>
              <a:latin typeface="+mn-lt"/>
              <a:ea typeface="+mn-ea"/>
              <a:cs typeface="+mn-cs"/>
            </a:rPr>
            <a:pPr marL="0" indent="0" algn="r" defTabSz="914400" rtl="0" eaLnBrk="1" latinLnBrk="0" hangingPunct="1"/>
            <a:t>Goal Decomposition</a:t>
          </a:fld>
          <a:endParaRPr lang="ru-RU" sz="1400" b="0" i="0" u="none" strike="noStrike" kern="1200">
            <a:solidFill>
              <a:srgbClr val="455177"/>
            </a:solidFill>
            <a:latin typeface="+mn-lt"/>
            <a:ea typeface="+mn-ea"/>
            <a:cs typeface="+mn-cs"/>
          </a:endParaRPr>
        </a:p>
      </xdr:txBody>
    </xdr:sp>
    <xdr:clientData/>
  </xdr:twoCellAnchor>
  <xdr:twoCellAnchor>
    <xdr:from>
      <xdr:col>18</xdr:col>
      <xdr:colOff>61570</xdr:colOff>
      <xdr:row>7</xdr:row>
      <xdr:rowOff>140948</xdr:rowOff>
    </xdr:from>
    <xdr:to>
      <xdr:col>22</xdr:col>
      <xdr:colOff>183490</xdr:colOff>
      <xdr:row>20</xdr:row>
      <xdr:rowOff>53732</xdr:rowOff>
    </xdr:to>
    <xdr:sp macro="" textlink="">
      <xdr:nvSpPr>
        <xdr:cNvPr id="7" name="Rectangle: Rounded Corners 6">
          <a:extLst>
            <a:ext uri="{FF2B5EF4-FFF2-40B4-BE49-F238E27FC236}">
              <a16:creationId xmlns:a16="http://schemas.microsoft.com/office/drawing/2014/main" id="{1CD98118-C0B3-4CC7-B5CC-6B8D90C5D518}"/>
            </a:ext>
          </a:extLst>
        </xdr:cNvPr>
        <xdr:cNvSpPr/>
      </xdr:nvSpPr>
      <xdr:spPr>
        <a:xfrm>
          <a:off x="11034370" y="1421108"/>
          <a:ext cx="2560320" cy="2290224"/>
        </a:xfrm>
        <a:prstGeom prst="roundRect">
          <a:avLst>
            <a:gd name="adj" fmla="val 739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428669</xdr:colOff>
      <xdr:row>7</xdr:row>
      <xdr:rowOff>140948</xdr:rowOff>
    </xdr:from>
    <xdr:to>
      <xdr:col>3</xdr:col>
      <xdr:colOff>491130</xdr:colOff>
      <xdr:row>37</xdr:row>
      <xdr:rowOff>95228</xdr:rowOff>
    </xdr:to>
    <xdr:sp macro="" textlink="">
      <xdr:nvSpPr>
        <xdr:cNvPr id="8" name="Rectangle: Rounded Corners 7">
          <a:extLst>
            <a:ext uri="{FF2B5EF4-FFF2-40B4-BE49-F238E27FC236}">
              <a16:creationId xmlns:a16="http://schemas.microsoft.com/office/drawing/2014/main" id="{2D21A41D-A177-4353-82F0-6ACFC434EFB0}"/>
            </a:ext>
          </a:extLst>
        </xdr:cNvPr>
        <xdr:cNvSpPr/>
      </xdr:nvSpPr>
      <xdr:spPr>
        <a:xfrm>
          <a:off x="1038269" y="1421108"/>
          <a:ext cx="1281661" cy="5440680"/>
        </a:xfrm>
        <a:prstGeom prst="roundRect">
          <a:avLst>
            <a:gd name="adj" fmla="val 18817"/>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507067</xdr:colOff>
      <xdr:row>9</xdr:row>
      <xdr:rowOff>83820</xdr:rowOff>
    </xdr:from>
    <xdr:to>
      <xdr:col>3</xdr:col>
      <xdr:colOff>412731</xdr:colOff>
      <xdr:row>12</xdr:row>
      <xdr:rowOff>174803</xdr:rowOff>
    </xdr:to>
    <xdr:grpSp>
      <xdr:nvGrpSpPr>
        <xdr:cNvPr id="9" name="Group 8">
          <a:hlinkClick xmlns:r="http://schemas.openxmlformats.org/officeDocument/2006/relationships" r:id="rId1"/>
          <a:extLst>
            <a:ext uri="{FF2B5EF4-FFF2-40B4-BE49-F238E27FC236}">
              <a16:creationId xmlns:a16="http://schemas.microsoft.com/office/drawing/2014/main" id="{CE55A60B-0DF9-4AB1-BC24-D2D4D2440725}"/>
            </a:ext>
          </a:extLst>
        </xdr:cNvPr>
        <xdr:cNvGrpSpPr/>
      </xdr:nvGrpSpPr>
      <xdr:grpSpPr>
        <a:xfrm>
          <a:off x="1099734" y="1798320"/>
          <a:ext cx="1090997" cy="662483"/>
          <a:chOff x="1116667" y="1729740"/>
          <a:chExt cx="1124864" cy="639623"/>
        </a:xfrm>
      </xdr:grpSpPr>
      <xdr:pic>
        <xdr:nvPicPr>
          <xdr:cNvPr id="10" name="Graphic 9" descr="Home with solid fill">
            <a:extLst>
              <a:ext uri="{FF2B5EF4-FFF2-40B4-BE49-F238E27FC236}">
                <a16:creationId xmlns:a16="http://schemas.microsoft.com/office/drawing/2014/main" id="{182A2DE0-A42B-8D81-EBB5-748CCE71519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63040" y="1729740"/>
            <a:ext cx="426720" cy="426720"/>
          </a:xfrm>
          <a:prstGeom prst="rect">
            <a:avLst/>
          </a:prstGeom>
        </xdr:spPr>
      </xdr:pic>
      <xdr:sp macro="" textlink="Processing!M7">
        <xdr:nvSpPr>
          <xdr:cNvPr id="11" name="TextBox 10">
            <a:extLst>
              <a:ext uri="{FF2B5EF4-FFF2-40B4-BE49-F238E27FC236}">
                <a16:creationId xmlns:a16="http://schemas.microsoft.com/office/drawing/2014/main" id="{6CDE1DA7-E4B6-2DE0-763C-ADDA642D3B57}"/>
              </a:ext>
            </a:extLst>
          </xdr:cNvPr>
          <xdr:cNvSpPr txBox="1"/>
        </xdr:nvSpPr>
        <xdr:spPr>
          <a:xfrm>
            <a:off x="1116667" y="2111197"/>
            <a:ext cx="112486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D42D12-6D1C-4BD6-BF7A-FB3615575702}" type="TxLink">
              <a:rPr lang="en-US" sz="1400" b="0" i="0" u="none" strike="noStrike">
                <a:solidFill>
                  <a:srgbClr val="6372A4"/>
                </a:solidFill>
                <a:latin typeface="Aptos Narrow"/>
                <a:ea typeface="+mn-ea"/>
                <a:cs typeface="+mn-cs"/>
              </a:rPr>
              <a:pPr marL="0" indent="0" algn="ctr"/>
              <a:t>Dashboard</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17</xdr:row>
      <xdr:rowOff>177501</xdr:rowOff>
    </xdr:from>
    <xdr:to>
      <xdr:col>3</xdr:col>
      <xdr:colOff>361601</xdr:colOff>
      <xdr:row>20</xdr:row>
      <xdr:rowOff>121463</xdr:rowOff>
    </xdr:to>
    <xdr:grpSp>
      <xdr:nvGrpSpPr>
        <xdr:cNvPr id="12" name="Group 11">
          <a:hlinkClick xmlns:r="http://schemas.openxmlformats.org/officeDocument/2006/relationships" r:id="rId4"/>
          <a:extLst>
            <a:ext uri="{FF2B5EF4-FFF2-40B4-BE49-F238E27FC236}">
              <a16:creationId xmlns:a16="http://schemas.microsoft.com/office/drawing/2014/main" id="{1F7DFB68-E673-4613-8C9E-0AEE6A6C492D}"/>
            </a:ext>
          </a:extLst>
        </xdr:cNvPr>
        <xdr:cNvGrpSpPr/>
      </xdr:nvGrpSpPr>
      <xdr:grpSpPr>
        <a:xfrm>
          <a:off x="1150864" y="3416001"/>
          <a:ext cx="988737" cy="515462"/>
          <a:chOff x="1167797" y="3286461"/>
          <a:chExt cx="1022604" cy="492602"/>
        </a:xfrm>
      </xdr:grpSpPr>
      <xdr:sp macro="" textlink="">
        <xdr:nvSpPr>
          <xdr:cNvPr id="13" name="Freeform: Shape 12">
            <a:extLst>
              <a:ext uri="{FF2B5EF4-FFF2-40B4-BE49-F238E27FC236}">
                <a16:creationId xmlns:a16="http://schemas.microsoft.com/office/drawing/2014/main" id="{FF9E4A3B-DC14-8D8E-66BA-BEFE13581357}"/>
              </a:ext>
            </a:extLst>
          </xdr:cNvPr>
          <xdr:cNvSpPr/>
        </xdr:nvSpPr>
        <xdr:spPr>
          <a:xfrm>
            <a:off x="1524000" y="3286461"/>
            <a:ext cx="274320" cy="274320"/>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rgbClr val="6372A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Processing!M9">
        <xdr:nvSpPr>
          <xdr:cNvPr id="14" name="TextBox 13">
            <a:extLst>
              <a:ext uri="{FF2B5EF4-FFF2-40B4-BE49-F238E27FC236}">
                <a16:creationId xmlns:a16="http://schemas.microsoft.com/office/drawing/2014/main" id="{8F0237D6-9C41-04D8-A5CD-827238A41180}"/>
              </a:ext>
            </a:extLst>
          </xdr:cNvPr>
          <xdr:cNvSpPr txBox="1"/>
        </xdr:nvSpPr>
        <xdr:spPr>
          <a:xfrm>
            <a:off x="1167797" y="352089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72A9F3-49CD-432A-96EE-979AD2E16817}" type="TxLink">
              <a:rPr lang="en-US" sz="1400" b="0" i="0" u="none" strike="noStrike">
                <a:solidFill>
                  <a:srgbClr val="6372A4"/>
                </a:solidFill>
                <a:latin typeface="Aptos Narrow"/>
                <a:ea typeface="+mn-ea"/>
                <a:cs typeface="+mn-cs"/>
              </a:rPr>
              <a:pPr marL="0" indent="0" algn="ctr"/>
              <a:t>Income</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13</xdr:row>
      <xdr:rowOff>160020</xdr:rowOff>
    </xdr:from>
    <xdr:to>
      <xdr:col>3</xdr:col>
      <xdr:colOff>361601</xdr:colOff>
      <xdr:row>16</xdr:row>
      <xdr:rowOff>159563</xdr:rowOff>
    </xdr:to>
    <xdr:grpSp>
      <xdr:nvGrpSpPr>
        <xdr:cNvPr id="15" name="Group 14">
          <a:hlinkClick xmlns:r="http://schemas.openxmlformats.org/officeDocument/2006/relationships" r:id="rId5"/>
          <a:extLst>
            <a:ext uri="{FF2B5EF4-FFF2-40B4-BE49-F238E27FC236}">
              <a16:creationId xmlns:a16="http://schemas.microsoft.com/office/drawing/2014/main" id="{B78A292B-3135-4315-BA6E-594B93C48B0C}"/>
            </a:ext>
          </a:extLst>
        </xdr:cNvPr>
        <xdr:cNvGrpSpPr/>
      </xdr:nvGrpSpPr>
      <xdr:grpSpPr>
        <a:xfrm>
          <a:off x="1150864" y="2636520"/>
          <a:ext cx="988737" cy="571043"/>
          <a:chOff x="1167797" y="2537460"/>
          <a:chExt cx="1022604" cy="548183"/>
        </a:xfrm>
      </xdr:grpSpPr>
      <xdr:sp macro="" textlink="">
        <xdr:nvSpPr>
          <xdr:cNvPr id="16" name="Freeform: Shape 15">
            <a:extLst>
              <a:ext uri="{FF2B5EF4-FFF2-40B4-BE49-F238E27FC236}">
                <a16:creationId xmlns:a16="http://schemas.microsoft.com/office/drawing/2014/main" id="{7137E8D1-E624-263C-837A-3D74112FF837}"/>
              </a:ext>
            </a:extLst>
          </xdr:cNvPr>
          <xdr:cNvSpPr/>
        </xdr:nvSpPr>
        <xdr:spPr>
          <a:xfrm>
            <a:off x="1524000" y="2537460"/>
            <a:ext cx="274320" cy="32004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rgbClr val="6372A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Processing!M8">
        <xdr:nvSpPr>
          <xdr:cNvPr id="17" name="TextBox 16">
            <a:extLst>
              <a:ext uri="{FF2B5EF4-FFF2-40B4-BE49-F238E27FC236}">
                <a16:creationId xmlns:a16="http://schemas.microsoft.com/office/drawing/2014/main" id="{C2AC9FB2-3643-5C43-1EFC-84C2B1E009CF}"/>
              </a:ext>
            </a:extLst>
          </xdr:cNvPr>
          <xdr:cNvSpPr txBox="1"/>
        </xdr:nvSpPr>
        <xdr:spPr>
          <a:xfrm>
            <a:off x="1167797" y="28274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7601D8-A4D6-4CAB-9AF7-1E2B532ACEA4}" type="TxLink">
              <a:rPr lang="en-US" sz="1400" b="0" i="0" u="none" strike="noStrike">
                <a:solidFill>
                  <a:srgbClr val="6372A4"/>
                </a:solidFill>
                <a:latin typeface="Aptos Narrow"/>
                <a:ea typeface="+mn-ea"/>
                <a:cs typeface="+mn-cs"/>
              </a:rPr>
              <a:pPr marL="0" indent="0" algn="ctr"/>
              <a:t>Budgeting</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21</xdr:row>
      <xdr:rowOff>141642</xdr:rowOff>
    </xdr:from>
    <xdr:to>
      <xdr:col>3</xdr:col>
      <xdr:colOff>361601</xdr:colOff>
      <xdr:row>24</xdr:row>
      <xdr:rowOff>98603</xdr:rowOff>
    </xdr:to>
    <xdr:grpSp>
      <xdr:nvGrpSpPr>
        <xdr:cNvPr id="18" name="Group 17">
          <a:hlinkClick xmlns:r="http://schemas.openxmlformats.org/officeDocument/2006/relationships" r:id="rId6"/>
          <a:extLst>
            <a:ext uri="{FF2B5EF4-FFF2-40B4-BE49-F238E27FC236}">
              <a16:creationId xmlns:a16="http://schemas.microsoft.com/office/drawing/2014/main" id="{97C4F3E1-F186-4913-B27B-7F2F11A07982}"/>
            </a:ext>
          </a:extLst>
        </xdr:cNvPr>
        <xdr:cNvGrpSpPr/>
      </xdr:nvGrpSpPr>
      <xdr:grpSpPr>
        <a:xfrm>
          <a:off x="1150864" y="4142142"/>
          <a:ext cx="988737" cy="528461"/>
          <a:chOff x="1167797" y="3982122"/>
          <a:chExt cx="1022604" cy="505601"/>
        </a:xfrm>
      </xdr:grpSpPr>
      <xdr:sp macro="" textlink="">
        <xdr:nvSpPr>
          <xdr:cNvPr id="19" name="Freeform: Shape 18">
            <a:extLst>
              <a:ext uri="{FF2B5EF4-FFF2-40B4-BE49-F238E27FC236}">
                <a16:creationId xmlns:a16="http://schemas.microsoft.com/office/drawing/2014/main" id="{D7C508CA-B385-6099-5BB2-F85F4E7500AB}"/>
              </a:ext>
            </a:extLst>
          </xdr:cNvPr>
          <xdr:cNvSpPr/>
        </xdr:nvSpPr>
        <xdr:spPr>
          <a:xfrm>
            <a:off x="1524000" y="3982122"/>
            <a:ext cx="274320" cy="274320"/>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10">
        <xdr:nvSpPr>
          <xdr:cNvPr id="20" name="TextBox 19">
            <a:extLst>
              <a:ext uri="{FF2B5EF4-FFF2-40B4-BE49-F238E27FC236}">
                <a16:creationId xmlns:a16="http://schemas.microsoft.com/office/drawing/2014/main" id="{EE4DB1F7-AA8E-4074-4EC9-26EE31C17BDB}"/>
              </a:ext>
            </a:extLst>
          </xdr:cNvPr>
          <xdr:cNvSpPr txBox="1"/>
        </xdr:nvSpPr>
        <xdr:spPr>
          <a:xfrm>
            <a:off x="1167797" y="422955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C005A9-DD56-48B7-9D7B-39DD0EC70406}" type="TxLink">
              <a:rPr lang="en-US" sz="1400" b="0" i="0" u="none" strike="noStrike">
                <a:solidFill>
                  <a:srgbClr val="6372A4"/>
                </a:solidFill>
                <a:latin typeface="Aptos Narrow"/>
                <a:ea typeface="+mn-ea"/>
                <a:cs typeface="+mn-cs"/>
              </a:rPr>
              <a:pPr marL="0" indent="0" algn="ctr"/>
              <a:t>Expenses</a:t>
            </a:fld>
            <a:endParaRPr lang="ru-RU" sz="1400" b="0" i="0" u="none" strike="noStrike">
              <a:solidFill>
                <a:srgbClr val="6372A4"/>
              </a:solidFill>
              <a:latin typeface="Aptos Narrow"/>
              <a:ea typeface="+mn-ea"/>
              <a:cs typeface="+mn-cs"/>
            </a:endParaRPr>
          </a:p>
        </xdr:txBody>
      </xdr:sp>
    </xdr:grpSp>
    <xdr:clientData/>
  </xdr:twoCellAnchor>
  <xdr:twoCellAnchor>
    <xdr:from>
      <xdr:col>1</xdr:col>
      <xdr:colOff>558197</xdr:colOff>
      <xdr:row>34</xdr:row>
      <xdr:rowOff>137617</xdr:rowOff>
    </xdr:from>
    <xdr:to>
      <xdr:col>3</xdr:col>
      <xdr:colOff>361601</xdr:colOff>
      <xdr:row>36</xdr:row>
      <xdr:rowOff>30023</xdr:rowOff>
    </xdr:to>
    <xdr:sp macro="" textlink="Processing!M13">
      <xdr:nvSpPr>
        <xdr:cNvPr id="21" name="TextBox 20">
          <a:extLst>
            <a:ext uri="{FF2B5EF4-FFF2-40B4-BE49-F238E27FC236}">
              <a16:creationId xmlns:a16="http://schemas.microsoft.com/office/drawing/2014/main" id="{4FD6C08B-BD6F-4393-97D0-8A1255243316}"/>
            </a:ext>
          </a:extLst>
        </xdr:cNvPr>
        <xdr:cNvSpPr txBox="1"/>
      </xdr:nvSpPr>
      <xdr:spPr>
        <a:xfrm>
          <a:off x="1167797" y="635553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7EF1B9-3046-4C81-BCC7-0033ADB99090}" type="TxLink">
            <a:rPr lang="en-US" sz="1400" b="0" i="0" u="none" strike="noStrike">
              <a:solidFill>
                <a:srgbClr val="A28FFF"/>
              </a:solidFill>
              <a:latin typeface="Aptos Narrow"/>
              <a:ea typeface="+mn-ea"/>
              <a:cs typeface="+mn-cs"/>
            </a:rPr>
            <a:pPr marL="0" indent="0" algn="ctr"/>
            <a:t>Fin Goals</a:t>
          </a:fld>
          <a:endParaRPr lang="ru-RU" sz="1400" b="0" i="0" u="none" strike="noStrike">
            <a:solidFill>
              <a:srgbClr val="A28FFF"/>
            </a:solidFill>
            <a:latin typeface="Aptos Narrow"/>
            <a:ea typeface="+mn-ea"/>
            <a:cs typeface="+mn-cs"/>
          </a:endParaRPr>
        </a:p>
      </xdr:txBody>
    </xdr:sp>
    <xdr:clientData/>
  </xdr:twoCellAnchor>
  <xdr:twoCellAnchor>
    <xdr:from>
      <xdr:col>1</xdr:col>
      <xdr:colOff>558197</xdr:colOff>
      <xdr:row>25</xdr:row>
      <xdr:rowOff>98163</xdr:rowOff>
    </xdr:from>
    <xdr:to>
      <xdr:col>3</xdr:col>
      <xdr:colOff>361601</xdr:colOff>
      <xdr:row>28</xdr:row>
      <xdr:rowOff>75743</xdr:rowOff>
    </xdr:to>
    <xdr:grpSp>
      <xdr:nvGrpSpPr>
        <xdr:cNvPr id="22" name="Group 21">
          <a:hlinkClick xmlns:r="http://schemas.openxmlformats.org/officeDocument/2006/relationships" r:id="rId7"/>
          <a:extLst>
            <a:ext uri="{FF2B5EF4-FFF2-40B4-BE49-F238E27FC236}">
              <a16:creationId xmlns:a16="http://schemas.microsoft.com/office/drawing/2014/main" id="{0F89955D-BD9F-440D-A53A-D3CE0EFE945A}"/>
            </a:ext>
          </a:extLst>
        </xdr:cNvPr>
        <xdr:cNvGrpSpPr/>
      </xdr:nvGrpSpPr>
      <xdr:grpSpPr>
        <a:xfrm>
          <a:off x="1150864" y="4860663"/>
          <a:ext cx="988737" cy="549080"/>
          <a:chOff x="1167797" y="4670163"/>
          <a:chExt cx="1022604" cy="526220"/>
        </a:xfrm>
      </xdr:grpSpPr>
      <xdr:sp macro="" textlink="Processing!M11">
        <xdr:nvSpPr>
          <xdr:cNvPr id="23" name="TextBox 22">
            <a:extLst>
              <a:ext uri="{FF2B5EF4-FFF2-40B4-BE49-F238E27FC236}">
                <a16:creationId xmlns:a16="http://schemas.microsoft.com/office/drawing/2014/main" id="{AB3A1B1B-7066-4B89-4B11-067D0FA0A90D}"/>
              </a:ext>
            </a:extLst>
          </xdr:cNvPr>
          <xdr:cNvSpPr txBox="1"/>
        </xdr:nvSpPr>
        <xdr:spPr>
          <a:xfrm>
            <a:off x="1167797" y="49382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4B6E8B-4936-4324-8867-F60A3105E338}" type="TxLink">
              <a:rPr lang="en-US" sz="1400" b="0" i="0" u="none" strike="noStrike">
                <a:solidFill>
                  <a:srgbClr val="6372A4"/>
                </a:solidFill>
                <a:latin typeface="Aptos Narrow"/>
                <a:ea typeface="+mn-ea"/>
                <a:cs typeface="+mn-cs"/>
              </a:rPr>
              <a:pPr marL="0" indent="0" algn="ctr"/>
              <a:t>Investments</a:t>
            </a:fld>
            <a:endParaRPr lang="ru-RU" sz="1400" b="0" i="0" u="none" strike="noStrike">
              <a:solidFill>
                <a:srgbClr val="6372A4"/>
              </a:solidFill>
              <a:latin typeface="Aptos Narrow"/>
              <a:ea typeface="+mn-ea"/>
              <a:cs typeface="+mn-cs"/>
            </a:endParaRPr>
          </a:p>
        </xdr:txBody>
      </xdr:sp>
      <xdr:sp macro="" textlink="">
        <xdr:nvSpPr>
          <xdr:cNvPr id="24" name="Freeform: Shape 23">
            <a:extLst>
              <a:ext uri="{FF2B5EF4-FFF2-40B4-BE49-F238E27FC236}">
                <a16:creationId xmlns:a16="http://schemas.microsoft.com/office/drawing/2014/main" id="{A5454156-2895-1CAF-7C48-23BFBEC5F18E}"/>
              </a:ext>
            </a:extLst>
          </xdr:cNvPr>
          <xdr:cNvSpPr/>
        </xdr:nvSpPr>
        <xdr:spPr>
          <a:xfrm>
            <a:off x="1524000" y="4670163"/>
            <a:ext cx="274320" cy="27432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rgbClr val="6372A4"/>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1</xdr:col>
      <xdr:colOff>558197</xdr:colOff>
      <xdr:row>29</xdr:row>
      <xdr:rowOff>31824</xdr:rowOff>
    </xdr:from>
    <xdr:to>
      <xdr:col>3</xdr:col>
      <xdr:colOff>361601</xdr:colOff>
      <xdr:row>32</xdr:row>
      <xdr:rowOff>52883</xdr:rowOff>
    </xdr:to>
    <xdr:grpSp>
      <xdr:nvGrpSpPr>
        <xdr:cNvPr id="25" name="Group 24">
          <a:hlinkClick xmlns:r="http://schemas.openxmlformats.org/officeDocument/2006/relationships" r:id="rId8"/>
          <a:extLst>
            <a:ext uri="{FF2B5EF4-FFF2-40B4-BE49-F238E27FC236}">
              <a16:creationId xmlns:a16="http://schemas.microsoft.com/office/drawing/2014/main" id="{490DA363-1E5A-4C79-A379-CDCE15BF8DB6}"/>
            </a:ext>
          </a:extLst>
        </xdr:cNvPr>
        <xdr:cNvGrpSpPr/>
      </xdr:nvGrpSpPr>
      <xdr:grpSpPr>
        <a:xfrm>
          <a:off x="1150864" y="5556324"/>
          <a:ext cx="988737" cy="592559"/>
          <a:chOff x="1167797" y="5335344"/>
          <a:chExt cx="1022604" cy="569699"/>
        </a:xfrm>
      </xdr:grpSpPr>
      <xdr:sp macro="" textlink="Processing!M12">
        <xdr:nvSpPr>
          <xdr:cNvPr id="26" name="TextBox 25">
            <a:extLst>
              <a:ext uri="{FF2B5EF4-FFF2-40B4-BE49-F238E27FC236}">
                <a16:creationId xmlns:a16="http://schemas.microsoft.com/office/drawing/2014/main" id="{CB6B8BE6-19BF-CE9B-E431-D8865F77A89D}"/>
              </a:ext>
            </a:extLst>
          </xdr:cNvPr>
          <xdr:cNvSpPr txBox="1"/>
        </xdr:nvSpPr>
        <xdr:spPr>
          <a:xfrm>
            <a:off x="1167797" y="56468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45609D-9632-4578-945A-4707F565A20E}" type="TxLink">
              <a:rPr lang="en-US" sz="1400" b="0" i="0" u="none" strike="noStrike">
                <a:solidFill>
                  <a:srgbClr val="6372A4"/>
                </a:solidFill>
                <a:latin typeface="Aptos Narrow"/>
                <a:ea typeface="+mn-ea"/>
                <a:cs typeface="+mn-cs"/>
              </a:rPr>
              <a:pPr marL="0" indent="0" algn="ctr"/>
              <a:t>Debts</a:t>
            </a:fld>
            <a:endParaRPr lang="ru-RU" sz="1400" b="0" i="0" u="none" strike="noStrike">
              <a:solidFill>
                <a:srgbClr val="6372A4"/>
              </a:solidFill>
              <a:latin typeface="Aptos Narrow"/>
              <a:ea typeface="+mn-ea"/>
              <a:cs typeface="+mn-cs"/>
            </a:endParaRPr>
          </a:p>
        </xdr:txBody>
      </xdr:sp>
      <xdr:sp macro="" textlink="">
        <xdr:nvSpPr>
          <xdr:cNvPr id="27" name="Freeform: Shape 26">
            <a:extLst>
              <a:ext uri="{FF2B5EF4-FFF2-40B4-BE49-F238E27FC236}">
                <a16:creationId xmlns:a16="http://schemas.microsoft.com/office/drawing/2014/main" id="{15F69E73-ACBD-516F-E093-EE310E4F4297}"/>
              </a:ext>
            </a:extLst>
          </xdr:cNvPr>
          <xdr:cNvSpPr/>
        </xdr:nvSpPr>
        <xdr:spPr>
          <a:xfrm>
            <a:off x="1533144" y="5335344"/>
            <a:ext cx="256032" cy="320040"/>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rgbClr val="6372A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2</xdr:col>
      <xdr:colOff>304800</xdr:colOff>
      <xdr:row>33</xdr:row>
      <xdr:rowOff>41685</xdr:rowOff>
    </xdr:from>
    <xdr:to>
      <xdr:col>2</xdr:col>
      <xdr:colOff>579120</xdr:colOff>
      <xdr:row>34</xdr:row>
      <xdr:rowOff>133125</xdr:rowOff>
    </xdr:to>
    <xdr:sp macro="" textlink="">
      <xdr:nvSpPr>
        <xdr:cNvPr id="28" name="Freeform: Shape 27">
          <a:extLst>
            <a:ext uri="{FF2B5EF4-FFF2-40B4-BE49-F238E27FC236}">
              <a16:creationId xmlns:a16="http://schemas.microsoft.com/office/drawing/2014/main" id="{99DA3BAA-7150-4C94-AE07-1D079F51ABFB}"/>
            </a:ext>
          </a:extLst>
        </xdr:cNvPr>
        <xdr:cNvSpPr/>
      </xdr:nvSpPr>
      <xdr:spPr>
        <a:xfrm>
          <a:off x="1524000" y="6076725"/>
          <a:ext cx="274320" cy="274320"/>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rgbClr val="CEC5FF"/>
        </a:solidFill>
        <a:ln w="4366" cap="flat">
          <a:noFill/>
          <a:prstDash val="solid"/>
          <a:miter/>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endParaRPr lang="ru-RU" sz="1800" kern="1200">
            <a:solidFill>
              <a:schemeClr val="tx1"/>
            </a:solidFill>
            <a:latin typeface="+mn-lt"/>
            <a:ea typeface="+mn-ea"/>
            <a:cs typeface="+mn-cs"/>
          </a:endParaRPr>
        </a:p>
      </xdr:txBody>
    </xdr:sp>
    <xdr:clientData/>
  </xdr:twoCellAnchor>
  <xdr:twoCellAnchor>
    <xdr:from>
      <xdr:col>18</xdr:col>
      <xdr:colOff>397017</xdr:colOff>
      <xdr:row>9</xdr:row>
      <xdr:rowOff>96011</xdr:rowOff>
    </xdr:from>
    <xdr:to>
      <xdr:col>21</xdr:col>
      <xdr:colOff>488457</xdr:colOff>
      <xdr:row>15</xdr:row>
      <xdr:rowOff>155447</xdr:rowOff>
    </xdr:to>
    <xdr:grpSp>
      <xdr:nvGrpSpPr>
        <xdr:cNvPr id="29" name="Group 28">
          <a:extLst>
            <a:ext uri="{FF2B5EF4-FFF2-40B4-BE49-F238E27FC236}">
              <a16:creationId xmlns:a16="http://schemas.microsoft.com/office/drawing/2014/main" id="{CADFE745-67D4-4CF4-ADE3-40DACEC2380E}"/>
            </a:ext>
          </a:extLst>
        </xdr:cNvPr>
        <xdr:cNvGrpSpPr/>
      </xdr:nvGrpSpPr>
      <xdr:grpSpPr>
        <a:xfrm>
          <a:off x="11065017" y="1810511"/>
          <a:ext cx="1869440" cy="1202436"/>
          <a:chOff x="11312910" y="1741931"/>
          <a:chExt cx="1920240" cy="1156716"/>
        </a:xfrm>
      </xdr:grpSpPr>
      <xdr:sp macro="" textlink="">
        <xdr:nvSpPr>
          <xdr:cNvPr id="30" name="Rectangle: Rounded Corners 29">
            <a:extLst>
              <a:ext uri="{FF2B5EF4-FFF2-40B4-BE49-F238E27FC236}">
                <a16:creationId xmlns:a16="http://schemas.microsoft.com/office/drawing/2014/main" id="{F92E55B1-8CCA-4296-5DFE-707526EC1E74}"/>
              </a:ext>
            </a:extLst>
          </xdr:cNvPr>
          <xdr:cNvSpPr/>
        </xdr:nvSpPr>
        <xdr:spPr>
          <a:xfrm>
            <a:off x="11312910" y="1741931"/>
            <a:ext cx="1920240" cy="1156716"/>
          </a:xfrm>
          <a:prstGeom prst="roundRect">
            <a:avLst>
              <a:gd name="adj" fmla="val 9324"/>
            </a:avLst>
          </a:prstGeom>
          <a:gradFill>
            <a:gsLst>
              <a:gs pos="66000">
                <a:srgbClr val="6067EE"/>
              </a:gs>
              <a:gs pos="10000">
                <a:srgbClr val="9CA5F6"/>
              </a:gs>
            </a:gsLst>
            <a:lin ang="8100000" scaled="1"/>
          </a:gradFill>
          <a:ln w="12700">
            <a:noFill/>
          </a:ln>
          <a:effectLst>
            <a:outerShdw blurRad="508000" dist="190500" dir="8100000" algn="tr" rotWithShape="0">
              <a:srgbClr val="0D328D">
                <a:alpha val="6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nvGrpSpPr>
          <xdr:cNvPr id="31" name="Group 30">
            <a:extLst>
              <a:ext uri="{FF2B5EF4-FFF2-40B4-BE49-F238E27FC236}">
                <a16:creationId xmlns:a16="http://schemas.microsoft.com/office/drawing/2014/main" id="{2657E144-A2A3-061D-ED08-EFC854F2E5A1}"/>
              </a:ext>
            </a:extLst>
          </xdr:cNvPr>
          <xdr:cNvGrpSpPr/>
        </xdr:nvGrpSpPr>
        <xdr:grpSpPr>
          <a:xfrm>
            <a:off x="11551920" y="2210873"/>
            <a:ext cx="311804" cy="218833"/>
            <a:chOff x="2716066" y="2011251"/>
            <a:chExt cx="710550" cy="501799"/>
          </a:xfrm>
          <a:solidFill>
            <a:srgbClr val="FBF1BD"/>
          </a:solidFill>
        </xdr:grpSpPr>
        <xdr:sp macro="" textlink="">
          <xdr:nvSpPr>
            <xdr:cNvPr id="33" name="Freeform: Shape 32">
              <a:extLst>
                <a:ext uri="{FF2B5EF4-FFF2-40B4-BE49-F238E27FC236}">
                  <a16:creationId xmlns:a16="http://schemas.microsoft.com/office/drawing/2014/main" id="{B0583447-B569-815E-B940-5A8EE8245AFB}"/>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4" name="Freeform: Shape 33">
              <a:extLst>
                <a:ext uri="{FF2B5EF4-FFF2-40B4-BE49-F238E27FC236}">
                  <a16:creationId xmlns:a16="http://schemas.microsoft.com/office/drawing/2014/main" id="{FE0F9B0F-3281-7E8E-749D-14CA69F2550F}"/>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5" name="Freeform: Shape 34">
              <a:extLst>
                <a:ext uri="{FF2B5EF4-FFF2-40B4-BE49-F238E27FC236}">
                  <a16:creationId xmlns:a16="http://schemas.microsoft.com/office/drawing/2014/main" id="{D8041FF6-C9F7-3AB3-3F8E-DA16113D26E7}"/>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6" name="Freeform: Shape 35">
              <a:extLst>
                <a:ext uri="{FF2B5EF4-FFF2-40B4-BE49-F238E27FC236}">
                  <a16:creationId xmlns:a16="http://schemas.microsoft.com/office/drawing/2014/main" id="{B6BC5D08-7A87-39D3-6BEB-289D94515171}"/>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reeform: Shape 36">
              <a:extLst>
                <a:ext uri="{FF2B5EF4-FFF2-40B4-BE49-F238E27FC236}">
                  <a16:creationId xmlns:a16="http://schemas.microsoft.com/office/drawing/2014/main" id="{89453E81-8526-3A07-3358-DCF821A32627}"/>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Freeform: Shape 37">
              <a:extLst>
                <a:ext uri="{FF2B5EF4-FFF2-40B4-BE49-F238E27FC236}">
                  <a16:creationId xmlns:a16="http://schemas.microsoft.com/office/drawing/2014/main" id="{E1C78BEA-03D5-B616-4EE9-B2142618B820}"/>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9" name="Rectangle: Rounded Corners 38">
              <a:extLst>
                <a:ext uri="{FF2B5EF4-FFF2-40B4-BE49-F238E27FC236}">
                  <a16:creationId xmlns:a16="http://schemas.microsoft.com/office/drawing/2014/main" id="{669EE8F8-9C81-7E7C-975C-88238D476BC3}"/>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pic>
        <xdr:nvPicPr>
          <xdr:cNvPr id="32" name="Graphic 31" descr="Wi-Fi with solid fill">
            <a:extLst>
              <a:ext uri="{FF2B5EF4-FFF2-40B4-BE49-F238E27FC236}">
                <a16:creationId xmlns:a16="http://schemas.microsoft.com/office/drawing/2014/main" id="{29234CED-7F02-2295-6C0C-95F6FA92A49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rot="5400000">
            <a:off x="12873160" y="1867232"/>
            <a:ext cx="271669" cy="274320"/>
          </a:xfrm>
          <a:prstGeom prst="rect">
            <a:avLst/>
          </a:prstGeom>
        </xdr:spPr>
      </xdr:pic>
    </xdr:grpSp>
    <xdr:clientData/>
  </xdr:twoCellAnchor>
  <xdr:twoCellAnchor>
    <xdr:from>
      <xdr:col>14</xdr:col>
      <xdr:colOff>604780</xdr:colOff>
      <xdr:row>13</xdr:row>
      <xdr:rowOff>7620</xdr:rowOff>
    </xdr:from>
    <xdr:to>
      <xdr:col>16</xdr:col>
      <xdr:colOff>363532</xdr:colOff>
      <xdr:row>14</xdr:row>
      <xdr:rowOff>82906</xdr:rowOff>
    </xdr:to>
    <xdr:sp macro="" textlink="$C$60">
      <xdr:nvSpPr>
        <xdr:cNvPr id="40" name="TextBox 39">
          <a:extLst>
            <a:ext uri="{FF2B5EF4-FFF2-40B4-BE49-F238E27FC236}">
              <a16:creationId xmlns:a16="http://schemas.microsoft.com/office/drawing/2014/main" id="{BAF266AA-B37B-4789-9F71-275CCF3A3FDC}"/>
            </a:ext>
          </a:extLst>
        </xdr:cNvPr>
        <xdr:cNvSpPr txBox="1"/>
      </xdr:nvSpPr>
      <xdr:spPr>
        <a:xfrm>
          <a:off x="9139180" y="23850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33B9D-F834-4294-BE87-29F6752F0B43}" type="TxLink">
            <a:rPr lang="en-US" sz="1200" b="0" i="0" u="none" strike="noStrike">
              <a:solidFill>
                <a:schemeClr val="tx2">
                  <a:lumMod val="25000"/>
                  <a:lumOff val="75000"/>
                </a:schemeClr>
              </a:solidFill>
              <a:latin typeface="Aptos Narrow"/>
            </a:rPr>
            <a:pPr algn="ctr"/>
            <a:t> </a:t>
          </a:fld>
          <a:endParaRPr lang="ru-RU" sz="1600" b="0">
            <a:solidFill>
              <a:schemeClr val="tx2">
                <a:lumMod val="25000"/>
                <a:lumOff val="75000"/>
              </a:schemeClr>
            </a:solidFill>
          </a:endParaRPr>
        </a:p>
      </xdr:txBody>
    </xdr:sp>
    <xdr:clientData/>
  </xdr:twoCellAnchor>
  <xdr:twoCellAnchor>
    <xdr:from>
      <xdr:col>14</xdr:col>
      <xdr:colOff>604780</xdr:colOff>
      <xdr:row>14</xdr:row>
      <xdr:rowOff>63292</xdr:rowOff>
    </xdr:from>
    <xdr:to>
      <xdr:col>16</xdr:col>
      <xdr:colOff>363532</xdr:colOff>
      <xdr:row>15</xdr:row>
      <xdr:rowOff>164395</xdr:rowOff>
    </xdr:to>
    <xdr:sp macro="" textlink="$D$55">
      <xdr:nvSpPr>
        <xdr:cNvPr id="41" name="TextBox 40">
          <a:extLst>
            <a:ext uri="{FF2B5EF4-FFF2-40B4-BE49-F238E27FC236}">
              <a16:creationId xmlns:a16="http://schemas.microsoft.com/office/drawing/2014/main" id="{F2C2E351-3118-44F9-8F54-E229DA13F515}"/>
            </a:ext>
          </a:extLst>
        </xdr:cNvPr>
        <xdr:cNvSpPr txBox="1"/>
      </xdr:nvSpPr>
      <xdr:spPr>
        <a:xfrm>
          <a:off x="9139180" y="2623612"/>
          <a:ext cx="977952"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2A362-1984-4E0F-B2F1-1722CB1B7A1B}" type="TxLink">
            <a:rPr lang="en-US" sz="2400" b="0" i="0" u="none" strike="noStrike">
              <a:solidFill>
                <a:schemeClr val="bg1"/>
              </a:solidFill>
              <a:latin typeface="Aptos Narrow"/>
            </a:rPr>
            <a:pPr algn="ctr"/>
            <a:t> </a:t>
          </a:fld>
          <a:endParaRPr lang="ru-RU" sz="2400" b="0">
            <a:solidFill>
              <a:schemeClr val="bg1"/>
            </a:solidFill>
          </a:endParaRPr>
        </a:p>
      </xdr:txBody>
    </xdr:sp>
    <xdr:clientData/>
  </xdr:twoCellAnchor>
  <xdr:twoCellAnchor>
    <xdr:from>
      <xdr:col>18</xdr:col>
      <xdr:colOff>388620</xdr:colOff>
      <xdr:row>17</xdr:row>
      <xdr:rowOff>76200</xdr:rowOff>
    </xdr:from>
    <xdr:to>
      <xdr:col>20</xdr:col>
      <xdr:colOff>327660</xdr:colOff>
      <xdr:row>18</xdr:row>
      <xdr:rowOff>151486</xdr:rowOff>
    </xdr:to>
    <xdr:sp macro="" textlink="Processing!M5">
      <xdr:nvSpPr>
        <xdr:cNvPr id="42" name="TextBox 41">
          <a:extLst>
            <a:ext uri="{FF2B5EF4-FFF2-40B4-BE49-F238E27FC236}">
              <a16:creationId xmlns:a16="http://schemas.microsoft.com/office/drawing/2014/main" id="{18873FD3-522D-4D8B-8D17-C208B1250347}"/>
            </a:ext>
          </a:extLst>
        </xdr:cNvPr>
        <xdr:cNvSpPr txBox="1"/>
      </xdr:nvSpPr>
      <xdr:spPr>
        <a:xfrm>
          <a:off x="1136142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68AF2CF-22FE-455E-865D-C05C3A1B1929}" type="TxLink">
            <a:rPr lang="en-US" sz="1800" b="0" i="0" u="none" strike="noStrike">
              <a:solidFill>
                <a:srgbClr val="455177"/>
              </a:solidFill>
              <a:latin typeface="Aptos Narrow"/>
              <a:ea typeface="+mn-ea"/>
              <a:cs typeface="+mn-cs"/>
            </a:rPr>
            <a:pPr marL="0" indent="0" algn="l"/>
            <a:t>Balance:</a:t>
          </a:fld>
          <a:endParaRPr lang="ru-RU" sz="1800" b="0" i="0" u="none" strike="noStrike">
            <a:solidFill>
              <a:srgbClr val="455177"/>
            </a:solidFill>
            <a:latin typeface="Aptos Narrow"/>
            <a:ea typeface="+mn-ea"/>
            <a:cs typeface="+mn-cs"/>
          </a:endParaRPr>
        </a:p>
      </xdr:txBody>
    </xdr:sp>
    <xdr:clientData/>
  </xdr:twoCellAnchor>
  <xdr:twoCellAnchor>
    <xdr:from>
      <xdr:col>19</xdr:col>
      <xdr:colOff>518160</xdr:colOff>
      <xdr:row>17</xdr:row>
      <xdr:rowOff>76200</xdr:rowOff>
    </xdr:from>
    <xdr:to>
      <xdr:col>21</xdr:col>
      <xdr:colOff>457200</xdr:colOff>
      <xdr:row>18</xdr:row>
      <xdr:rowOff>151486</xdr:rowOff>
    </xdr:to>
    <xdr:sp macro="" textlink="Processing!N5">
      <xdr:nvSpPr>
        <xdr:cNvPr id="43" name="TextBox 42">
          <a:extLst>
            <a:ext uri="{FF2B5EF4-FFF2-40B4-BE49-F238E27FC236}">
              <a16:creationId xmlns:a16="http://schemas.microsoft.com/office/drawing/2014/main" id="{F7C69C0B-A8CD-455C-A9AB-0F5FBC565EBC}"/>
            </a:ext>
          </a:extLst>
        </xdr:cNvPr>
        <xdr:cNvSpPr txBox="1"/>
      </xdr:nvSpPr>
      <xdr:spPr>
        <a:xfrm>
          <a:off x="1210056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E53D2FB-6903-48E7-9ED0-046CDA07F4AF}" type="TxLink">
            <a:rPr lang="en-US" sz="2000" b="0" i="0" u="none" strike="noStrike">
              <a:solidFill>
                <a:srgbClr val="455177"/>
              </a:solidFill>
              <a:latin typeface="Aptos Narrow"/>
              <a:ea typeface="+mn-ea"/>
              <a:cs typeface="+mn-cs"/>
            </a:rPr>
            <a:pPr algn="r"/>
            <a:t> $4,807 </a:t>
          </a:fld>
          <a:endParaRPr lang="ru-RU" sz="2000" b="0" i="0" u="none" strike="noStrike">
            <a:solidFill>
              <a:srgbClr val="455177"/>
            </a:solidFill>
            <a:latin typeface="Aptos Narrow"/>
            <a:ea typeface="+mn-ea"/>
            <a:cs typeface="+mn-cs"/>
          </a:endParaRPr>
        </a:p>
      </xdr:txBody>
    </xdr:sp>
    <xdr:clientData/>
  </xdr:twoCellAnchor>
  <xdr:twoCellAnchor>
    <xdr:from>
      <xdr:col>18</xdr:col>
      <xdr:colOff>388925</xdr:colOff>
      <xdr:row>13</xdr:row>
      <xdr:rowOff>144780</xdr:rowOff>
    </xdr:from>
    <xdr:to>
      <xdr:col>21</xdr:col>
      <xdr:colOff>496549</xdr:colOff>
      <xdr:row>15</xdr:row>
      <xdr:rowOff>153161</xdr:rowOff>
    </xdr:to>
    <xdr:sp macro="" textlink="">
      <xdr:nvSpPr>
        <xdr:cNvPr id="44" name="TextBox 43">
          <a:extLst>
            <a:ext uri="{FF2B5EF4-FFF2-40B4-BE49-F238E27FC236}">
              <a16:creationId xmlns:a16="http://schemas.microsoft.com/office/drawing/2014/main" id="{F2050587-F04B-4CB6-B1A1-59A95F379375}"/>
            </a:ext>
          </a:extLst>
        </xdr:cNvPr>
        <xdr:cNvSpPr txBox="1"/>
      </xdr:nvSpPr>
      <xdr:spPr>
        <a:xfrm>
          <a:off x="11361725" y="2522220"/>
          <a:ext cx="1936424" cy="37414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0">
              <a:solidFill>
                <a:schemeClr val="tx2">
                  <a:lumMod val="25000"/>
                  <a:lumOff val="75000"/>
                </a:schemeClr>
              </a:solidFill>
            </a:rPr>
            <a:t>**** **** **** ****</a:t>
          </a:r>
          <a:endParaRPr lang="ru-RU" sz="1400" b="0">
            <a:solidFill>
              <a:schemeClr val="tx2">
                <a:lumMod val="25000"/>
                <a:lumOff val="75000"/>
              </a:schemeClr>
            </a:solidFill>
          </a:endParaRPr>
        </a:p>
      </xdr:txBody>
    </xdr:sp>
    <xdr:clientData/>
  </xdr:twoCellAnchor>
  <xdr:twoCellAnchor>
    <xdr:from>
      <xdr:col>2</xdr:col>
      <xdr:colOff>251460</xdr:colOff>
      <xdr:row>3</xdr:row>
      <xdr:rowOff>175260</xdr:rowOff>
    </xdr:from>
    <xdr:to>
      <xdr:col>4</xdr:col>
      <xdr:colOff>10212</xdr:colOff>
      <xdr:row>6</xdr:row>
      <xdr:rowOff>137160</xdr:rowOff>
    </xdr:to>
    <xdr:sp macro="" textlink="Processing!A14">
      <xdr:nvSpPr>
        <xdr:cNvPr id="45" name="TextBox 44">
          <a:extLst>
            <a:ext uri="{FF2B5EF4-FFF2-40B4-BE49-F238E27FC236}">
              <a16:creationId xmlns:a16="http://schemas.microsoft.com/office/drawing/2014/main" id="{60DCFFC0-71ED-470B-8792-A8732072BCBA}"/>
            </a:ext>
          </a:extLst>
        </xdr:cNvPr>
        <xdr:cNvSpPr txBox="1"/>
      </xdr:nvSpPr>
      <xdr:spPr>
        <a:xfrm>
          <a:off x="1470660" y="723900"/>
          <a:ext cx="977952" cy="5105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81E5B34-7D78-4E5B-816E-0F47B84086DD}" type="TxLink">
            <a:rPr lang="en-US" sz="1200" b="0" i="0" u="none" strike="noStrike">
              <a:solidFill>
                <a:srgbClr val="455177"/>
              </a:solidFill>
              <a:latin typeface="Aptos Narrow"/>
              <a:ea typeface="+mn-ea"/>
              <a:cs typeface="+mn-cs"/>
            </a:rPr>
            <a:pPr algn="l"/>
            <a:t>PERSONAL FINANCE</a:t>
          </a:fld>
          <a:endParaRPr lang="ru-RU" sz="1200" b="0" i="0" u="none" strike="noStrike">
            <a:solidFill>
              <a:srgbClr val="455177"/>
            </a:solidFill>
            <a:latin typeface="Aptos Narrow"/>
            <a:ea typeface="+mn-ea"/>
            <a:cs typeface="+mn-cs"/>
          </a:endParaRPr>
        </a:p>
      </xdr:txBody>
    </xdr:sp>
    <xdr:clientData/>
  </xdr:twoCellAnchor>
  <xdr:twoCellAnchor>
    <xdr:from>
      <xdr:col>2</xdr:col>
      <xdr:colOff>266700</xdr:colOff>
      <xdr:row>4</xdr:row>
      <xdr:rowOff>64770</xdr:rowOff>
    </xdr:from>
    <xdr:to>
      <xdr:col>2</xdr:col>
      <xdr:colOff>266700</xdr:colOff>
      <xdr:row>6</xdr:row>
      <xdr:rowOff>64770</xdr:rowOff>
    </xdr:to>
    <xdr:cxnSp macro="">
      <xdr:nvCxnSpPr>
        <xdr:cNvPr id="46" name="Straight Connector 45">
          <a:extLst>
            <a:ext uri="{FF2B5EF4-FFF2-40B4-BE49-F238E27FC236}">
              <a16:creationId xmlns:a16="http://schemas.microsoft.com/office/drawing/2014/main" id="{9EA8D0F6-FABB-4BCF-9110-95DFF99BD427}"/>
            </a:ext>
          </a:extLst>
        </xdr:cNvPr>
        <xdr:cNvCxnSpPr/>
      </xdr:nvCxnSpPr>
      <xdr:spPr>
        <a:xfrm>
          <a:off x="1485900" y="796290"/>
          <a:ext cx="0" cy="365760"/>
        </a:xfrm>
        <a:prstGeom prst="line">
          <a:avLst/>
        </a:prstGeom>
        <a:ln w="9525">
          <a:solidFill>
            <a:srgbClr val="455177"/>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457200</xdr:colOff>
      <xdr:row>4</xdr:row>
      <xdr:rowOff>60960</xdr:rowOff>
    </xdr:from>
    <xdr:to>
      <xdr:col>2</xdr:col>
      <xdr:colOff>213360</xdr:colOff>
      <xdr:row>6</xdr:row>
      <xdr:rowOff>60960</xdr:rowOff>
    </xdr:to>
    <xdr:pic>
      <xdr:nvPicPr>
        <xdr:cNvPr id="47" name="Graphic 46" descr="Pie chart outline">
          <a:extLst>
            <a:ext uri="{FF2B5EF4-FFF2-40B4-BE49-F238E27FC236}">
              <a16:creationId xmlns:a16="http://schemas.microsoft.com/office/drawing/2014/main" id="{245BCF74-CC44-4E75-BB7C-FEC6BD13C98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66800" y="792480"/>
          <a:ext cx="365760" cy="365760"/>
        </a:xfrm>
        <a:prstGeom prst="rect">
          <a:avLst/>
        </a:prstGeom>
      </xdr:spPr>
    </xdr:pic>
    <xdr:clientData/>
  </xdr:twoCellAnchor>
  <xdr:twoCellAnchor editAs="oneCell">
    <xdr:from>
      <xdr:col>4</xdr:col>
      <xdr:colOff>434340</xdr:colOff>
      <xdr:row>4</xdr:row>
      <xdr:rowOff>38101</xdr:rowOff>
    </xdr:from>
    <xdr:to>
      <xdr:col>21</xdr:col>
      <xdr:colOff>312420</xdr:colOff>
      <xdr:row>6</xdr:row>
      <xdr:rowOff>83821</xdr:rowOff>
    </xdr:to>
    <mc:AlternateContent xmlns:mc="http://schemas.openxmlformats.org/markup-compatibility/2006" xmlns:a14="http://schemas.microsoft.com/office/drawing/2010/main">
      <mc:Choice Requires="a14">
        <xdr:graphicFrame macro="">
          <xdr:nvGraphicFramePr>
            <xdr:cNvPr id="48" name="Month 13">
              <a:extLst>
                <a:ext uri="{FF2B5EF4-FFF2-40B4-BE49-F238E27FC236}">
                  <a16:creationId xmlns:a16="http://schemas.microsoft.com/office/drawing/2014/main" id="{C335354E-EB5B-4976-847F-4EA3D8A08AFF}"/>
                </a:ext>
              </a:extLst>
            </xdr:cNvPr>
            <xdr:cNvGraphicFramePr/>
          </xdr:nvGraphicFramePr>
          <xdr:xfrm>
            <a:off x="0" y="0"/>
            <a:ext cx="0" cy="0"/>
          </xdr:xfrm>
          <a:graphic>
            <a:graphicData uri="http://schemas.microsoft.com/office/drawing/2010/slicer">
              <sle:slicer xmlns:sle="http://schemas.microsoft.com/office/drawing/2010/slicer" name="Month 13"/>
            </a:graphicData>
          </a:graphic>
        </xdr:graphicFrame>
      </mc:Choice>
      <mc:Fallback xmlns="">
        <xdr:sp macro="" textlink="">
          <xdr:nvSpPr>
            <xdr:cNvPr id="0" name=""/>
            <xdr:cNvSpPr>
              <a:spLocks noTextEdit="1"/>
            </xdr:cNvSpPr>
          </xdr:nvSpPr>
          <xdr:spPr>
            <a:xfrm>
              <a:off x="2872740" y="769621"/>
              <a:ext cx="10241280" cy="41148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61570</xdr:colOff>
      <xdr:row>21</xdr:row>
      <xdr:rowOff>122671</xdr:rowOff>
    </xdr:from>
    <xdr:to>
      <xdr:col>22</xdr:col>
      <xdr:colOff>183490</xdr:colOff>
      <xdr:row>37</xdr:row>
      <xdr:rowOff>76951</xdr:rowOff>
    </xdr:to>
    <xdr:grpSp>
      <xdr:nvGrpSpPr>
        <xdr:cNvPr id="49" name="Group 48">
          <a:extLst>
            <a:ext uri="{FF2B5EF4-FFF2-40B4-BE49-F238E27FC236}">
              <a16:creationId xmlns:a16="http://schemas.microsoft.com/office/drawing/2014/main" id="{2DE4DDD9-D75B-46ED-AC30-C3B96FBF2983}"/>
            </a:ext>
          </a:extLst>
        </xdr:cNvPr>
        <xdr:cNvGrpSpPr/>
      </xdr:nvGrpSpPr>
      <xdr:grpSpPr>
        <a:xfrm>
          <a:off x="10729570" y="4123171"/>
          <a:ext cx="2492587" cy="3002280"/>
          <a:chOff x="4267200" y="9326880"/>
          <a:chExt cx="2560320" cy="2880360"/>
        </a:xfrm>
      </xdr:grpSpPr>
      <xdr:sp macro="" textlink="">
        <xdr:nvSpPr>
          <xdr:cNvPr id="50" name="Rectangle: Rounded Corners 49">
            <a:extLst>
              <a:ext uri="{FF2B5EF4-FFF2-40B4-BE49-F238E27FC236}">
                <a16:creationId xmlns:a16="http://schemas.microsoft.com/office/drawing/2014/main" id="{0A8AA71C-2A1E-052F-DE99-CC5809FAD738}"/>
              </a:ext>
            </a:extLst>
          </xdr:cNvPr>
          <xdr:cNvSpPr/>
        </xdr:nvSpPr>
        <xdr:spPr>
          <a:xfrm>
            <a:off x="4267200" y="9326880"/>
            <a:ext cx="2560320" cy="2880360"/>
          </a:xfrm>
          <a:prstGeom prst="roundRect">
            <a:avLst>
              <a:gd name="adj" fmla="val 7394"/>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51" name="Oval 50">
            <a:extLst>
              <a:ext uri="{FF2B5EF4-FFF2-40B4-BE49-F238E27FC236}">
                <a16:creationId xmlns:a16="http://schemas.microsoft.com/office/drawing/2014/main" id="{3E971A8E-8B5A-B310-D22D-7AE6407D4DC0}"/>
              </a:ext>
            </a:extLst>
          </xdr:cNvPr>
          <xdr:cNvSpPr/>
        </xdr:nvSpPr>
        <xdr:spPr>
          <a:xfrm>
            <a:off x="4449470" y="9943860"/>
            <a:ext cx="340345" cy="340345"/>
          </a:xfrm>
          <a:prstGeom prst="ellipse">
            <a:avLst/>
          </a:prstGeom>
          <a:gradFill>
            <a:gsLst>
              <a:gs pos="0">
                <a:srgbClr val="0070B1"/>
              </a:gs>
              <a:gs pos="100000">
                <a:srgbClr val="00B7D2"/>
              </a:gs>
            </a:gsLst>
            <a:lin ang="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2" name="Oval 51">
            <a:extLst>
              <a:ext uri="{FF2B5EF4-FFF2-40B4-BE49-F238E27FC236}">
                <a16:creationId xmlns:a16="http://schemas.microsoft.com/office/drawing/2014/main" id="{5CCBD2CE-7A43-1D3B-F610-A3600757A4F9}"/>
              </a:ext>
            </a:extLst>
          </xdr:cNvPr>
          <xdr:cNvSpPr/>
        </xdr:nvSpPr>
        <xdr:spPr>
          <a:xfrm>
            <a:off x="4449470" y="10393951"/>
            <a:ext cx="340345" cy="340345"/>
          </a:xfrm>
          <a:prstGeom prst="ellipse">
            <a:avLst/>
          </a:prstGeom>
          <a:gradFill>
            <a:gsLst>
              <a:gs pos="0">
                <a:srgbClr val="8701D9"/>
              </a:gs>
              <a:gs pos="100000">
                <a:srgbClr val="AD27FE"/>
              </a:gs>
            </a:gsLst>
            <a:path path="circle">
              <a:fillToRect t="100000" r="100000"/>
            </a:path>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3" name="Oval 52">
            <a:extLst>
              <a:ext uri="{FF2B5EF4-FFF2-40B4-BE49-F238E27FC236}">
                <a16:creationId xmlns:a16="http://schemas.microsoft.com/office/drawing/2014/main" id="{AA01CA2C-3496-82D2-870F-187AECF6E208}"/>
              </a:ext>
            </a:extLst>
          </xdr:cNvPr>
          <xdr:cNvSpPr/>
        </xdr:nvSpPr>
        <xdr:spPr>
          <a:xfrm>
            <a:off x="4449470" y="10844042"/>
            <a:ext cx="340345" cy="340345"/>
          </a:xfrm>
          <a:prstGeom prst="ellipse">
            <a:avLst/>
          </a:prstGeom>
          <a:gradFill>
            <a:gsLst>
              <a:gs pos="0">
                <a:srgbClr val="476BEE"/>
              </a:gs>
              <a:gs pos="100000">
                <a:srgbClr val="3A5CE2"/>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4" name="Oval 53">
            <a:extLst>
              <a:ext uri="{FF2B5EF4-FFF2-40B4-BE49-F238E27FC236}">
                <a16:creationId xmlns:a16="http://schemas.microsoft.com/office/drawing/2014/main" id="{14CEE1AD-0138-09AE-D4CD-F3629D67083B}"/>
              </a:ext>
            </a:extLst>
          </xdr:cNvPr>
          <xdr:cNvSpPr/>
        </xdr:nvSpPr>
        <xdr:spPr>
          <a:xfrm>
            <a:off x="4449470" y="11294133"/>
            <a:ext cx="340345" cy="340345"/>
          </a:xfrm>
          <a:prstGeom prst="ellipse">
            <a:avLst/>
          </a:prstGeom>
          <a:gradFill>
            <a:gsLst>
              <a:gs pos="0">
                <a:srgbClr val="8D76FC"/>
              </a:gs>
              <a:gs pos="100000">
                <a:srgbClr val="3647E3"/>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5" name="Oval 54">
            <a:extLst>
              <a:ext uri="{FF2B5EF4-FFF2-40B4-BE49-F238E27FC236}">
                <a16:creationId xmlns:a16="http://schemas.microsoft.com/office/drawing/2014/main" id="{EE71FEB7-2D61-3149-6242-984888BF5FD3}"/>
              </a:ext>
            </a:extLst>
          </xdr:cNvPr>
          <xdr:cNvSpPr/>
        </xdr:nvSpPr>
        <xdr:spPr>
          <a:xfrm>
            <a:off x="4449470" y="11744224"/>
            <a:ext cx="340345" cy="340345"/>
          </a:xfrm>
          <a:prstGeom prst="ellipse">
            <a:avLst/>
          </a:prstGeom>
          <a:gradFill>
            <a:gsLst>
              <a:gs pos="0">
                <a:srgbClr val="34349E"/>
              </a:gs>
              <a:gs pos="100000">
                <a:srgbClr val="212469"/>
              </a:gs>
            </a:gsLst>
            <a:lin ang="5400000" scaled="1"/>
          </a:gradFill>
          <a:ln w="9525">
            <a:solidFill>
              <a:srgbClr val="595EFA"/>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6" name="Oval 55">
            <a:extLst>
              <a:ext uri="{FF2B5EF4-FFF2-40B4-BE49-F238E27FC236}">
                <a16:creationId xmlns:a16="http://schemas.microsoft.com/office/drawing/2014/main" id="{9A024A78-A309-7B84-9744-4BAC656412C8}"/>
              </a:ext>
            </a:extLst>
          </xdr:cNvPr>
          <xdr:cNvSpPr/>
        </xdr:nvSpPr>
        <xdr:spPr>
          <a:xfrm>
            <a:off x="4449470" y="9493769"/>
            <a:ext cx="340345" cy="340345"/>
          </a:xfrm>
          <a:prstGeom prst="ellipse">
            <a:avLst/>
          </a:prstGeom>
          <a:gradFill>
            <a:gsLst>
              <a:gs pos="0">
                <a:srgbClr val="FF00FF"/>
              </a:gs>
              <a:gs pos="89000">
                <a:srgbClr val="9933FF"/>
              </a:gs>
            </a:gsLst>
            <a:lin ang="540000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7" name="Freeform: Shape 56">
            <a:extLst>
              <a:ext uri="{FF2B5EF4-FFF2-40B4-BE49-F238E27FC236}">
                <a16:creationId xmlns:a16="http://schemas.microsoft.com/office/drawing/2014/main" id="{B672F11A-9E0D-33B2-52A0-95345DCB5F70}"/>
              </a:ext>
            </a:extLst>
          </xdr:cNvPr>
          <xdr:cNvSpPr/>
        </xdr:nvSpPr>
        <xdr:spPr>
          <a:xfrm>
            <a:off x="4532971" y="10038174"/>
            <a:ext cx="170173" cy="170172"/>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8" name="Freeform: Shape 57">
            <a:extLst>
              <a:ext uri="{FF2B5EF4-FFF2-40B4-BE49-F238E27FC236}">
                <a16:creationId xmlns:a16="http://schemas.microsoft.com/office/drawing/2014/main" id="{1D7BFB2B-A963-B61F-2620-47F96EDCE69A}"/>
              </a:ext>
            </a:extLst>
          </xdr:cNvPr>
          <xdr:cNvSpPr/>
        </xdr:nvSpPr>
        <xdr:spPr>
          <a:xfrm>
            <a:off x="4541442" y="9554810"/>
            <a:ext cx="168471" cy="204207"/>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59" name="Freeform: Shape 58">
            <a:extLst>
              <a:ext uri="{FF2B5EF4-FFF2-40B4-BE49-F238E27FC236}">
                <a16:creationId xmlns:a16="http://schemas.microsoft.com/office/drawing/2014/main" id="{31076450-9578-D10F-30ED-16452C6B9F3F}"/>
              </a:ext>
            </a:extLst>
          </xdr:cNvPr>
          <xdr:cNvSpPr/>
        </xdr:nvSpPr>
        <xdr:spPr>
          <a:xfrm>
            <a:off x="4540591" y="10472263"/>
            <a:ext cx="170173" cy="170172"/>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60" name="Freeform: Shape 59">
            <a:extLst>
              <a:ext uri="{FF2B5EF4-FFF2-40B4-BE49-F238E27FC236}">
                <a16:creationId xmlns:a16="http://schemas.microsoft.com/office/drawing/2014/main" id="{259D5566-B1A1-0009-A258-C0D7E28F67E2}"/>
              </a:ext>
            </a:extLst>
          </xdr:cNvPr>
          <xdr:cNvSpPr/>
        </xdr:nvSpPr>
        <xdr:spPr>
          <a:xfrm>
            <a:off x="4519782" y="10929212"/>
            <a:ext cx="196549" cy="197992"/>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61" name="Freeform: Shape 60">
            <a:extLst>
              <a:ext uri="{FF2B5EF4-FFF2-40B4-BE49-F238E27FC236}">
                <a16:creationId xmlns:a16="http://schemas.microsoft.com/office/drawing/2014/main" id="{12565D1B-C731-75E8-58A8-AF9ABCBFAC4D}"/>
              </a:ext>
            </a:extLst>
          </xdr:cNvPr>
          <xdr:cNvSpPr/>
        </xdr:nvSpPr>
        <xdr:spPr>
          <a:xfrm>
            <a:off x="4533822" y="11368261"/>
            <a:ext cx="168471" cy="204207"/>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2" name="Freeform: Shape 61">
            <a:extLst>
              <a:ext uri="{FF2B5EF4-FFF2-40B4-BE49-F238E27FC236}">
                <a16:creationId xmlns:a16="http://schemas.microsoft.com/office/drawing/2014/main" id="{096697DB-8D41-B0CA-77EC-43C0EB8D9777}"/>
              </a:ext>
            </a:extLst>
          </xdr:cNvPr>
          <xdr:cNvSpPr/>
        </xdr:nvSpPr>
        <xdr:spPr>
          <a:xfrm>
            <a:off x="4527402" y="11821145"/>
            <a:ext cx="196549" cy="193603"/>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Processing!M8">
        <xdr:nvSpPr>
          <xdr:cNvPr id="63" name="TextBox 62">
            <a:extLst>
              <a:ext uri="{FF2B5EF4-FFF2-40B4-BE49-F238E27FC236}">
                <a16:creationId xmlns:a16="http://schemas.microsoft.com/office/drawing/2014/main" id="{BD475808-D1A6-409D-07BF-8B6A7B333A89}"/>
              </a:ext>
            </a:extLst>
          </xdr:cNvPr>
          <xdr:cNvSpPr txBox="1"/>
        </xdr:nvSpPr>
        <xdr:spPr>
          <a:xfrm>
            <a:off x="4845710" y="953186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4AE7E0F-6CB2-4063-94A4-A45F4E960C1B}" type="TxLink">
              <a:rPr lang="en-US" sz="1400" b="0" i="0" u="none" strike="noStrike">
                <a:solidFill>
                  <a:srgbClr val="455177"/>
                </a:solidFill>
                <a:latin typeface="Aptos Narrow"/>
                <a:ea typeface="+mn-ea"/>
                <a:cs typeface="+mn-cs"/>
              </a:rPr>
              <a:pPr marL="0" indent="0" algn="l"/>
              <a:t>Budgeting</a:t>
            </a:fld>
            <a:endParaRPr lang="ru-RU" sz="1400" b="0" i="0" u="none" strike="noStrike">
              <a:solidFill>
                <a:srgbClr val="455177"/>
              </a:solidFill>
              <a:latin typeface="Aptos Narrow"/>
              <a:ea typeface="+mn-ea"/>
              <a:cs typeface="+mn-cs"/>
            </a:endParaRPr>
          </a:p>
        </xdr:txBody>
      </xdr:sp>
      <xdr:sp macro="" textlink="Processing!M9">
        <xdr:nvSpPr>
          <xdr:cNvPr id="64" name="TextBox 63">
            <a:extLst>
              <a:ext uri="{FF2B5EF4-FFF2-40B4-BE49-F238E27FC236}">
                <a16:creationId xmlns:a16="http://schemas.microsoft.com/office/drawing/2014/main" id="{6D5D705E-E3D4-840E-97C8-3A9B84B05645}"/>
              </a:ext>
            </a:extLst>
          </xdr:cNvPr>
          <xdr:cNvSpPr txBox="1"/>
        </xdr:nvSpPr>
        <xdr:spPr>
          <a:xfrm>
            <a:off x="4845710" y="998140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803B8AA-B328-40E4-827C-FF192201FEEE}" type="TxLink">
              <a:rPr lang="en-US" sz="1400" b="0" i="0" u="none" strike="noStrike">
                <a:solidFill>
                  <a:srgbClr val="455177"/>
                </a:solidFill>
                <a:latin typeface="Aptos Narrow"/>
                <a:ea typeface="+mn-ea"/>
                <a:cs typeface="+mn-cs"/>
              </a:rPr>
              <a:pPr marL="0" indent="0" algn="l"/>
              <a:t>Income</a:t>
            </a:fld>
            <a:endParaRPr lang="ru-RU" sz="1400" b="0" i="0" u="none" strike="noStrike">
              <a:solidFill>
                <a:srgbClr val="455177"/>
              </a:solidFill>
              <a:latin typeface="Aptos Narrow"/>
              <a:ea typeface="+mn-ea"/>
              <a:cs typeface="+mn-cs"/>
            </a:endParaRPr>
          </a:p>
        </xdr:txBody>
      </xdr:sp>
      <xdr:sp macro="" textlink="Processing!M10">
        <xdr:nvSpPr>
          <xdr:cNvPr id="65" name="TextBox 64">
            <a:extLst>
              <a:ext uri="{FF2B5EF4-FFF2-40B4-BE49-F238E27FC236}">
                <a16:creationId xmlns:a16="http://schemas.microsoft.com/office/drawing/2014/main" id="{1C8FF5E5-FC8D-0555-7389-E4CD2D52E038}"/>
              </a:ext>
            </a:extLst>
          </xdr:cNvPr>
          <xdr:cNvSpPr txBox="1"/>
        </xdr:nvSpPr>
        <xdr:spPr>
          <a:xfrm>
            <a:off x="4845710" y="1043094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E0979E7-208F-463C-B299-22E233A03455}" type="TxLink">
              <a:rPr lang="en-US" sz="1400" b="0" i="0" u="none" strike="noStrike">
                <a:solidFill>
                  <a:srgbClr val="455177"/>
                </a:solidFill>
                <a:latin typeface="Aptos Narrow"/>
                <a:ea typeface="+mn-ea"/>
                <a:cs typeface="+mn-cs"/>
              </a:rPr>
              <a:pPr marL="0" indent="0" algn="l"/>
              <a:t>Expenses</a:t>
            </a:fld>
            <a:endParaRPr lang="ru-RU" sz="1400" b="0" i="0" u="none" strike="noStrike">
              <a:solidFill>
                <a:srgbClr val="455177"/>
              </a:solidFill>
              <a:latin typeface="Aptos Narrow"/>
              <a:ea typeface="+mn-ea"/>
              <a:cs typeface="+mn-cs"/>
            </a:endParaRPr>
          </a:p>
        </xdr:txBody>
      </xdr:sp>
      <xdr:sp macro="" textlink="Processing!M11">
        <xdr:nvSpPr>
          <xdr:cNvPr id="66" name="TextBox 65">
            <a:extLst>
              <a:ext uri="{FF2B5EF4-FFF2-40B4-BE49-F238E27FC236}">
                <a16:creationId xmlns:a16="http://schemas.microsoft.com/office/drawing/2014/main" id="{D4177ED8-F86D-A79B-F4D8-553B30102972}"/>
              </a:ext>
            </a:extLst>
          </xdr:cNvPr>
          <xdr:cNvSpPr txBox="1"/>
        </xdr:nvSpPr>
        <xdr:spPr>
          <a:xfrm>
            <a:off x="4845710" y="1088048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D46B0B9-C4FB-4C86-9041-33937A177C37}" type="TxLink">
              <a:rPr lang="en-US" sz="1400" b="0" i="0" u="none" strike="noStrike">
                <a:solidFill>
                  <a:srgbClr val="455177"/>
                </a:solidFill>
                <a:latin typeface="Aptos Narrow"/>
                <a:ea typeface="+mn-ea"/>
                <a:cs typeface="+mn-cs"/>
              </a:rPr>
              <a:pPr marL="0" indent="0" algn="l"/>
              <a:t>Investments</a:t>
            </a:fld>
            <a:endParaRPr lang="ru-RU" sz="1400" b="0" i="0" u="none" strike="noStrike">
              <a:solidFill>
                <a:srgbClr val="455177"/>
              </a:solidFill>
              <a:latin typeface="Aptos Narrow"/>
              <a:ea typeface="+mn-ea"/>
              <a:cs typeface="+mn-cs"/>
            </a:endParaRPr>
          </a:p>
        </xdr:txBody>
      </xdr:sp>
      <xdr:sp macro="" textlink="Processing!M12">
        <xdr:nvSpPr>
          <xdr:cNvPr id="67" name="TextBox 66">
            <a:extLst>
              <a:ext uri="{FF2B5EF4-FFF2-40B4-BE49-F238E27FC236}">
                <a16:creationId xmlns:a16="http://schemas.microsoft.com/office/drawing/2014/main" id="{9EEDDBC5-EE4E-15B6-A5B7-E610B4FA3A79}"/>
              </a:ext>
            </a:extLst>
          </xdr:cNvPr>
          <xdr:cNvSpPr txBox="1"/>
        </xdr:nvSpPr>
        <xdr:spPr>
          <a:xfrm>
            <a:off x="4845710" y="113300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0A64984-0237-49FC-A8C9-01BFCD437C39}" type="TxLink">
              <a:rPr lang="en-US" sz="1400" b="0" i="0" u="none" strike="noStrike">
                <a:solidFill>
                  <a:srgbClr val="455177"/>
                </a:solidFill>
                <a:latin typeface="Aptos Narrow"/>
                <a:ea typeface="+mn-ea"/>
                <a:cs typeface="+mn-cs"/>
              </a:rPr>
              <a:pPr marL="0" indent="0" algn="l"/>
              <a:t>Debts</a:t>
            </a:fld>
            <a:endParaRPr lang="ru-RU" sz="1400" b="0" i="0" u="none" strike="noStrike">
              <a:solidFill>
                <a:srgbClr val="455177"/>
              </a:solidFill>
              <a:latin typeface="Aptos Narrow"/>
              <a:ea typeface="+mn-ea"/>
              <a:cs typeface="+mn-cs"/>
            </a:endParaRPr>
          </a:p>
        </xdr:txBody>
      </xdr:sp>
      <xdr:sp macro="" textlink="Processing!M13">
        <xdr:nvSpPr>
          <xdr:cNvPr id="68" name="TextBox 67">
            <a:extLst>
              <a:ext uri="{FF2B5EF4-FFF2-40B4-BE49-F238E27FC236}">
                <a16:creationId xmlns:a16="http://schemas.microsoft.com/office/drawing/2014/main" id="{794F2CC0-5756-4B13-598E-1E08A43D0A81}"/>
              </a:ext>
            </a:extLst>
          </xdr:cNvPr>
          <xdr:cNvSpPr txBox="1"/>
        </xdr:nvSpPr>
        <xdr:spPr>
          <a:xfrm>
            <a:off x="4845710" y="11779554"/>
            <a:ext cx="955932"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8D85436-C5F4-4C17-B031-A064C794EA42}" type="TxLink">
              <a:rPr lang="en-US" sz="1400" b="0" i="0" u="none" strike="noStrike">
                <a:solidFill>
                  <a:srgbClr val="455177"/>
                </a:solidFill>
                <a:latin typeface="Aptos Narrow"/>
                <a:ea typeface="+mn-ea"/>
                <a:cs typeface="+mn-cs"/>
              </a:rPr>
              <a:pPr marL="0" indent="0" algn="l"/>
              <a:t>Fin Goals</a:t>
            </a:fld>
            <a:endParaRPr lang="ru-RU" sz="1400" b="0" i="0" u="none" strike="noStrike">
              <a:solidFill>
                <a:srgbClr val="455177"/>
              </a:solidFill>
              <a:latin typeface="Aptos Narrow"/>
              <a:ea typeface="+mn-ea"/>
              <a:cs typeface="+mn-cs"/>
            </a:endParaRPr>
          </a:p>
        </xdr:txBody>
      </xdr:sp>
      <xdr:sp macro="" textlink="Processing!N8">
        <xdr:nvSpPr>
          <xdr:cNvPr id="69" name="TextBox 68">
            <a:extLst>
              <a:ext uri="{FF2B5EF4-FFF2-40B4-BE49-F238E27FC236}">
                <a16:creationId xmlns:a16="http://schemas.microsoft.com/office/drawing/2014/main" id="{498C8271-0012-32AE-DBBD-2D91157791DA}"/>
              </a:ext>
            </a:extLst>
          </xdr:cNvPr>
          <xdr:cNvSpPr txBox="1"/>
        </xdr:nvSpPr>
        <xdr:spPr>
          <a:xfrm>
            <a:off x="5612588" y="9531869"/>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3869D51-62C9-4AAA-AB26-7DC301C4BDAA}" type="TxLink">
              <a:rPr lang="en-US" sz="1400" b="0" i="0" u="none" strike="noStrike">
                <a:solidFill>
                  <a:srgbClr val="455177"/>
                </a:solidFill>
                <a:latin typeface="Aptos Narrow"/>
              </a:rPr>
              <a:pPr algn="r"/>
              <a:t> $88,658 </a:t>
            </a:fld>
            <a:endParaRPr lang="ru-RU" sz="3600">
              <a:solidFill>
                <a:srgbClr val="455177"/>
              </a:solidFill>
            </a:endParaRPr>
          </a:p>
        </xdr:txBody>
      </xdr:sp>
      <xdr:sp macro="" textlink="Processing!N9">
        <xdr:nvSpPr>
          <xdr:cNvPr id="70" name="TextBox 69">
            <a:extLst>
              <a:ext uri="{FF2B5EF4-FFF2-40B4-BE49-F238E27FC236}">
                <a16:creationId xmlns:a16="http://schemas.microsoft.com/office/drawing/2014/main" id="{8ECD2ADA-C578-ED81-3C2F-C05EAF0D3178}"/>
              </a:ext>
            </a:extLst>
          </xdr:cNvPr>
          <xdr:cNvSpPr txBox="1"/>
        </xdr:nvSpPr>
        <xdr:spPr>
          <a:xfrm>
            <a:off x="5612588" y="9981406"/>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8EDAA04-0207-4253-9D11-BE20395AF586}" type="TxLink">
              <a:rPr lang="en-US" sz="1400" b="0" i="0" u="none" strike="noStrike">
                <a:solidFill>
                  <a:srgbClr val="455177"/>
                </a:solidFill>
                <a:latin typeface="Aptos Narrow"/>
              </a:rPr>
              <a:pPr algn="r"/>
              <a:t> $25,558 </a:t>
            </a:fld>
            <a:endParaRPr lang="ru-RU" sz="2800">
              <a:solidFill>
                <a:srgbClr val="455177"/>
              </a:solidFill>
            </a:endParaRPr>
          </a:p>
        </xdr:txBody>
      </xdr:sp>
      <xdr:sp macro="" textlink="Processing!N10">
        <xdr:nvSpPr>
          <xdr:cNvPr id="71" name="TextBox 70">
            <a:extLst>
              <a:ext uri="{FF2B5EF4-FFF2-40B4-BE49-F238E27FC236}">
                <a16:creationId xmlns:a16="http://schemas.microsoft.com/office/drawing/2014/main" id="{EFF019BC-0D08-9ED2-939C-A12DF99A12C1}"/>
              </a:ext>
            </a:extLst>
          </xdr:cNvPr>
          <xdr:cNvSpPr txBox="1"/>
        </xdr:nvSpPr>
        <xdr:spPr>
          <a:xfrm>
            <a:off x="5612588" y="10430943"/>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FDB9043-EE87-4C35-86ED-1EC1EB12F973}" type="TxLink">
              <a:rPr lang="en-US" sz="1400" b="0" i="0" u="none" strike="noStrike">
                <a:solidFill>
                  <a:srgbClr val="455177"/>
                </a:solidFill>
                <a:latin typeface="Aptos Narrow"/>
              </a:rPr>
              <a:pPr algn="r"/>
              <a:t> $19,614 </a:t>
            </a:fld>
            <a:endParaRPr lang="ru-RU" sz="3600">
              <a:solidFill>
                <a:srgbClr val="455177"/>
              </a:solidFill>
            </a:endParaRPr>
          </a:p>
        </xdr:txBody>
      </xdr:sp>
      <xdr:sp macro="" textlink="Processing!N11">
        <xdr:nvSpPr>
          <xdr:cNvPr id="72" name="TextBox 71">
            <a:extLst>
              <a:ext uri="{FF2B5EF4-FFF2-40B4-BE49-F238E27FC236}">
                <a16:creationId xmlns:a16="http://schemas.microsoft.com/office/drawing/2014/main" id="{61FB415D-1B72-2C69-E193-848E88DB616B}"/>
              </a:ext>
            </a:extLst>
          </xdr:cNvPr>
          <xdr:cNvSpPr txBox="1"/>
        </xdr:nvSpPr>
        <xdr:spPr>
          <a:xfrm>
            <a:off x="5612588" y="10880480"/>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4A301D6-02CE-4B51-8C1C-C1DAA0FD4D78}" type="TxLink">
              <a:rPr lang="en-US" sz="1400" b="0" i="0" u="none" strike="noStrike">
                <a:solidFill>
                  <a:srgbClr val="455177"/>
                </a:solidFill>
                <a:latin typeface="Aptos Narrow"/>
                <a:ea typeface="+mn-ea"/>
                <a:cs typeface="+mn-cs"/>
              </a:rPr>
              <a:pPr marL="0" indent="0" algn="r"/>
              <a:t> $93,339 </a:t>
            </a:fld>
            <a:endParaRPr lang="ru-RU" sz="2400" b="0" i="0" u="none" strike="noStrike">
              <a:solidFill>
                <a:srgbClr val="455177"/>
              </a:solidFill>
              <a:latin typeface="Aptos Narrow"/>
              <a:ea typeface="+mn-ea"/>
              <a:cs typeface="+mn-cs"/>
            </a:endParaRPr>
          </a:p>
        </xdr:txBody>
      </xdr:sp>
      <xdr:sp macro="" textlink="Processing!N12">
        <xdr:nvSpPr>
          <xdr:cNvPr id="73" name="TextBox 72">
            <a:extLst>
              <a:ext uri="{FF2B5EF4-FFF2-40B4-BE49-F238E27FC236}">
                <a16:creationId xmlns:a16="http://schemas.microsoft.com/office/drawing/2014/main" id="{D5DE58A0-5908-2A99-A93D-BFC7C4AC6A47}"/>
              </a:ext>
            </a:extLst>
          </xdr:cNvPr>
          <xdr:cNvSpPr txBox="1"/>
        </xdr:nvSpPr>
        <xdr:spPr>
          <a:xfrm>
            <a:off x="5612588" y="11330017"/>
            <a:ext cx="1093926"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4A51919-2656-4CB1-A2EA-F6F69BCBFEFC}" type="TxLink">
              <a:rPr lang="en-US" sz="1400" b="0" i="0" u="none" strike="noStrike">
                <a:solidFill>
                  <a:srgbClr val="455177"/>
                </a:solidFill>
                <a:latin typeface="Aptos Narrow"/>
                <a:ea typeface="+mn-ea"/>
                <a:cs typeface="+mn-cs"/>
              </a:rPr>
              <a:pPr marL="0" indent="0" algn="r"/>
              <a:t> $83,970 </a:t>
            </a:fld>
            <a:endParaRPr lang="ru-RU" sz="2400" b="0" i="0" u="none" strike="noStrike">
              <a:solidFill>
                <a:srgbClr val="455177"/>
              </a:solidFill>
              <a:latin typeface="Aptos Narrow"/>
              <a:ea typeface="+mn-ea"/>
              <a:cs typeface="+mn-cs"/>
            </a:endParaRPr>
          </a:p>
        </xdr:txBody>
      </xdr:sp>
      <xdr:sp macro="" textlink="Processing!N13">
        <xdr:nvSpPr>
          <xdr:cNvPr id="74" name="TextBox 73">
            <a:extLst>
              <a:ext uri="{FF2B5EF4-FFF2-40B4-BE49-F238E27FC236}">
                <a16:creationId xmlns:a16="http://schemas.microsoft.com/office/drawing/2014/main" id="{9D663970-5787-182E-4845-24BF9C75F07C}"/>
              </a:ext>
            </a:extLst>
          </xdr:cNvPr>
          <xdr:cNvSpPr txBox="1"/>
        </xdr:nvSpPr>
        <xdr:spPr>
          <a:xfrm>
            <a:off x="5630570" y="11779554"/>
            <a:ext cx="1075944"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F91F611-5F88-480A-B071-E72D3EA7BCC9}" type="TxLink">
              <a:rPr lang="en-US" sz="1400" b="0" i="0" u="none" strike="noStrike">
                <a:solidFill>
                  <a:srgbClr val="455177"/>
                </a:solidFill>
                <a:latin typeface="Aptos Narrow"/>
                <a:ea typeface="+mn-ea"/>
                <a:cs typeface="+mn-cs"/>
              </a:rPr>
              <a:pPr marL="0" indent="0" algn="r"/>
              <a:t> $63,894 </a:t>
            </a:fld>
            <a:endParaRPr lang="ru-RU" sz="2400" b="0" i="0" u="none" strike="noStrike">
              <a:solidFill>
                <a:srgbClr val="455177"/>
              </a:solidFill>
              <a:latin typeface="Aptos Narrow"/>
              <a:ea typeface="+mn-ea"/>
              <a:cs typeface="+mn-cs"/>
            </a:endParaRPr>
          </a:p>
        </xdr:txBody>
      </xdr:sp>
    </xdr:grpSp>
    <xdr:clientData/>
  </xdr:twoCellAnchor>
  <xdr:twoCellAnchor>
    <xdr:from>
      <xdr:col>10</xdr:col>
      <xdr:colOff>251460</xdr:colOff>
      <xdr:row>7</xdr:row>
      <xdr:rowOff>140946</xdr:rowOff>
    </xdr:from>
    <xdr:to>
      <xdr:col>17</xdr:col>
      <xdr:colOff>449580</xdr:colOff>
      <xdr:row>24</xdr:row>
      <xdr:rowOff>140946</xdr:rowOff>
    </xdr:to>
    <xdr:sp macro="" textlink="Processing!B130">
      <xdr:nvSpPr>
        <xdr:cNvPr id="75" name="Rectangle: Rounded Corners 74">
          <a:extLst>
            <a:ext uri="{FF2B5EF4-FFF2-40B4-BE49-F238E27FC236}">
              <a16:creationId xmlns:a16="http://schemas.microsoft.com/office/drawing/2014/main" id="{B26C327F-96E9-4BE4-B706-3C17B7A56D20}"/>
            </a:ext>
          </a:extLst>
        </xdr:cNvPr>
        <xdr:cNvSpPr/>
      </xdr:nvSpPr>
      <xdr:spPr>
        <a:xfrm>
          <a:off x="6347460" y="1421106"/>
          <a:ext cx="4465320" cy="3108960"/>
        </a:xfrm>
        <a:prstGeom prst="roundRect">
          <a:avLst>
            <a:gd name="adj" fmla="val 6351"/>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r" defTabSz="914400" rtl="0" eaLnBrk="1" latinLnBrk="0" hangingPunct="1"/>
          <a:fld id="{9AC3D70B-4037-450A-8C7D-94AD6A09296B}" type="TxLink">
            <a:rPr lang="en-US" sz="1400" b="0" i="0" u="none" strike="noStrike" kern="1200">
              <a:solidFill>
                <a:srgbClr val="455177"/>
              </a:solidFill>
              <a:latin typeface="+mn-lt"/>
              <a:ea typeface="+mn-ea"/>
              <a:cs typeface="+mn-cs"/>
            </a:rPr>
            <a:pPr marL="0" indent="0" algn="r" defTabSz="914400" rtl="0" eaLnBrk="1" latinLnBrk="0" hangingPunct="1"/>
            <a:t>Goal Management</a:t>
          </a:fld>
          <a:endParaRPr lang="ru-RU" sz="1400" b="0" i="0" u="none" strike="noStrike" kern="1200">
            <a:solidFill>
              <a:srgbClr val="455177"/>
            </a:solidFill>
            <a:latin typeface="+mn-lt"/>
            <a:ea typeface="+mn-ea"/>
            <a:cs typeface="+mn-cs"/>
          </a:endParaRPr>
        </a:p>
      </xdr:txBody>
    </xdr:sp>
    <xdr:clientData/>
  </xdr:twoCellAnchor>
  <xdr:twoCellAnchor>
    <xdr:from>
      <xdr:col>4</xdr:col>
      <xdr:colOff>91402</xdr:colOff>
      <xdr:row>25</xdr:row>
      <xdr:rowOff>168391</xdr:rowOff>
    </xdr:from>
    <xdr:to>
      <xdr:col>10</xdr:col>
      <xdr:colOff>45682</xdr:colOff>
      <xdr:row>37</xdr:row>
      <xdr:rowOff>76951</xdr:rowOff>
    </xdr:to>
    <xdr:sp macro="" textlink="Processing!B135">
      <xdr:nvSpPr>
        <xdr:cNvPr id="76" name="Rectangle: Rounded Corners 75">
          <a:extLst>
            <a:ext uri="{FF2B5EF4-FFF2-40B4-BE49-F238E27FC236}">
              <a16:creationId xmlns:a16="http://schemas.microsoft.com/office/drawing/2014/main" id="{3C064768-FCC5-4823-BEB6-82B3615DED9B}"/>
            </a:ext>
          </a:extLst>
        </xdr:cNvPr>
        <xdr:cNvSpPr/>
      </xdr:nvSpPr>
      <xdr:spPr>
        <a:xfrm>
          <a:off x="2529802" y="4740391"/>
          <a:ext cx="3611880" cy="2103120"/>
        </a:xfrm>
        <a:prstGeom prst="roundRect">
          <a:avLst>
            <a:gd name="adj" fmla="val 7635"/>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r" defTabSz="914400" rtl="0" eaLnBrk="1" latinLnBrk="0" hangingPunct="1"/>
          <a:fld id="{BBDA3CCC-2ED6-4999-958D-99B9DE0EC761}" type="TxLink">
            <a:rPr lang="en-US" sz="1400" b="0" i="0" u="none" strike="noStrike" kern="1200">
              <a:solidFill>
                <a:srgbClr val="455177"/>
              </a:solidFill>
              <a:latin typeface="+mn-lt"/>
              <a:ea typeface="+mn-ea"/>
              <a:cs typeface="+mn-cs"/>
            </a:rPr>
            <a:pPr marL="0" indent="0" algn="r" defTabSz="914400" rtl="0" eaLnBrk="1" latinLnBrk="0" hangingPunct="1"/>
            <a:t>Distribution</a:t>
          </a:fld>
          <a:endParaRPr lang="ru-RU" sz="1400" kern="1200">
            <a:solidFill>
              <a:srgbClr val="455177"/>
            </a:solidFill>
            <a:latin typeface="+mn-lt"/>
            <a:ea typeface="+mn-ea"/>
            <a:cs typeface="+mn-cs"/>
          </a:endParaRPr>
        </a:p>
      </xdr:txBody>
    </xdr:sp>
    <xdr:clientData/>
  </xdr:twoCellAnchor>
  <xdr:twoCellAnchor>
    <xdr:from>
      <xdr:col>10</xdr:col>
      <xdr:colOff>251460</xdr:colOff>
      <xdr:row>25</xdr:row>
      <xdr:rowOff>168391</xdr:rowOff>
    </xdr:from>
    <xdr:to>
      <xdr:col>17</xdr:col>
      <xdr:colOff>449580</xdr:colOff>
      <xdr:row>37</xdr:row>
      <xdr:rowOff>76951</xdr:rowOff>
    </xdr:to>
    <xdr:sp macro="" textlink="Processing!K142">
      <xdr:nvSpPr>
        <xdr:cNvPr id="77" name="Rectangle: Rounded Corners 76">
          <a:extLst>
            <a:ext uri="{FF2B5EF4-FFF2-40B4-BE49-F238E27FC236}">
              <a16:creationId xmlns:a16="http://schemas.microsoft.com/office/drawing/2014/main" id="{1E9C1938-7F4B-4059-AE55-4D0B1F4F0BD9}"/>
            </a:ext>
          </a:extLst>
        </xdr:cNvPr>
        <xdr:cNvSpPr/>
      </xdr:nvSpPr>
      <xdr:spPr>
        <a:xfrm>
          <a:off x="6347460" y="4740391"/>
          <a:ext cx="4465320" cy="2103120"/>
        </a:xfrm>
        <a:prstGeom prst="roundRect">
          <a:avLst>
            <a:gd name="adj" fmla="val 8525"/>
          </a:avLst>
        </a:prstGeom>
        <a:solidFill>
          <a:schemeClr val="bg1"/>
        </a:soli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r" defTabSz="914400" rtl="0" eaLnBrk="1" latinLnBrk="0" hangingPunct="1"/>
          <a:fld id="{12EF002E-E071-4D54-B5AF-90C8E795FC89}" type="TxLink">
            <a:rPr lang="en-US" sz="1400" b="0" i="0" u="none" strike="noStrike" kern="1200">
              <a:solidFill>
                <a:srgbClr val="455177"/>
              </a:solidFill>
              <a:latin typeface="+mn-lt"/>
              <a:ea typeface="+mn-ea"/>
              <a:cs typeface="+mn-cs"/>
            </a:rPr>
            <a:pPr marL="0" indent="0" algn="r" defTabSz="914400" rtl="0" eaLnBrk="1" latinLnBrk="0" hangingPunct="1"/>
            <a:t>Monthly Plan</a:t>
          </a:fld>
          <a:endParaRPr lang="ru-RU" sz="1400" b="0" i="0" u="none" strike="noStrike" kern="1200">
            <a:solidFill>
              <a:srgbClr val="455177"/>
            </a:solidFill>
            <a:latin typeface="+mn-lt"/>
            <a:ea typeface="+mn-ea"/>
            <a:cs typeface="+mn-cs"/>
          </a:endParaRPr>
        </a:p>
      </xdr:txBody>
    </xdr:sp>
    <xdr:clientData/>
  </xdr:twoCellAnchor>
  <xdr:twoCellAnchor>
    <xdr:from>
      <xdr:col>4</xdr:col>
      <xdr:colOff>220674</xdr:colOff>
      <xdr:row>7</xdr:row>
      <xdr:rowOff>102261</xdr:rowOff>
    </xdr:from>
    <xdr:to>
      <xdr:col>9</xdr:col>
      <xdr:colOff>300535</xdr:colOff>
      <xdr:row>27</xdr:row>
      <xdr:rowOff>95860</xdr:rowOff>
    </xdr:to>
    <xdr:graphicFrame macro="">
      <xdr:nvGraphicFramePr>
        <xdr:cNvPr id="78" name="Chart 77">
          <a:extLst>
            <a:ext uri="{FF2B5EF4-FFF2-40B4-BE49-F238E27FC236}">
              <a16:creationId xmlns:a16="http://schemas.microsoft.com/office/drawing/2014/main" id="{CD763CBF-3074-47E2-BD23-F953E6992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218002</xdr:colOff>
      <xdr:row>14</xdr:row>
      <xdr:rowOff>166948</xdr:rowOff>
    </xdr:from>
    <xdr:to>
      <xdr:col>7</xdr:col>
      <xdr:colOff>470846</xdr:colOff>
      <xdr:row>19</xdr:row>
      <xdr:rowOff>114992</xdr:rowOff>
    </xdr:to>
    <xdr:sp macro="" textlink="">
      <xdr:nvSpPr>
        <xdr:cNvPr id="79" name="Oval 78">
          <a:extLst>
            <a:ext uri="{FF2B5EF4-FFF2-40B4-BE49-F238E27FC236}">
              <a16:creationId xmlns:a16="http://schemas.microsoft.com/office/drawing/2014/main" id="{9B878778-6BA0-4928-A250-0B786138FCD1}"/>
            </a:ext>
          </a:extLst>
        </xdr:cNvPr>
        <xdr:cNvSpPr/>
      </xdr:nvSpPr>
      <xdr:spPr>
        <a:xfrm>
          <a:off x="3875602" y="2727268"/>
          <a:ext cx="862444" cy="862444"/>
        </a:xfrm>
        <a:prstGeom prst="ellipse">
          <a:avLst/>
        </a:prstGeom>
        <a:solidFill>
          <a:srgbClr val="CAD4FA">
            <a:alpha val="20000"/>
          </a:srgbClr>
        </a:solidFill>
        <a:ln w="12700">
          <a:solidFill>
            <a:schemeClr val="tx2">
              <a:lumMod val="25000"/>
              <a:lumOff val="75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607997</xdr:colOff>
      <xdr:row>15</xdr:row>
      <xdr:rowOff>71716</xdr:rowOff>
    </xdr:from>
    <xdr:to>
      <xdr:col>8</xdr:col>
      <xdr:colOff>80851</xdr:colOff>
      <xdr:row>19</xdr:row>
      <xdr:rowOff>19724</xdr:rowOff>
    </xdr:to>
    <xdr:sp macro="" textlink="Processing!A46">
      <xdr:nvSpPr>
        <xdr:cNvPr id="80" name="TextBox 79">
          <a:extLst>
            <a:ext uri="{FF2B5EF4-FFF2-40B4-BE49-F238E27FC236}">
              <a16:creationId xmlns:a16="http://schemas.microsoft.com/office/drawing/2014/main" id="{C0EC1DC3-DD11-4CF9-A859-03522382E1B0}"/>
            </a:ext>
          </a:extLst>
        </xdr:cNvPr>
        <xdr:cNvSpPr txBox="1"/>
      </xdr:nvSpPr>
      <xdr:spPr>
        <a:xfrm>
          <a:off x="3655997" y="2814916"/>
          <a:ext cx="1301654" cy="67952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596612-1092-44D8-A7DF-794004498D06}" type="TxLink">
            <a:rPr lang="en-US" sz="2000" b="0" i="0" u="none" strike="noStrike">
              <a:solidFill>
                <a:srgbClr val="455177"/>
              </a:solidFill>
              <a:latin typeface="Aptos Narrow"/>
              <a:ea typeface="+mn-ea"/>
              <a:cs typeface="+mn-cs"/>
            </a:rPr>
            <a:pPr algn="ctr"/>
            <a:t>25%</a:t>
          </a:fld>
          <a:endParaRPr lang="ru-RU" sz="4800" b="0" i="0" u="none" strike="noStrike">
            <a:solidFill>
              <a:srgbClr val="455177"/>
            </a:solidFill>
            <a:latin typeface="Aptos Narrow"/>
            <a:ea typeface="+mn-ea"/>
            <a:cs typeface="+mn-cs"/>
          </a:endParaRPr>
        </a:p>
      </xdr:txBody>
    </xdr:sp>
    <xdr:clientData/>
  </xdr:twoCellAnchor>
  <xdr:twoCellAnchor>
    <xdr:from>
      <xdr:col>6</xdr:col>
      <xdr:colOff>114300</xdr:colOff>
      <xdr:row>10</xdr:row>
      <xdr:rowOff>45720</xdr:rowOff>
    </xdr:from>
    <xdr:to>
      <xdr:col>7</xdr:col>
      <xdr:colOff>126492</xdr:colOff>
      <xdr:row>14</xdr:row>
      <xdr:rowOff>109728</xdr:rowOff>
    </xdr:to>
    <xdr:sp macro="" textlink="Processing!B46">
      <xdr:nvSpPr>
        <xdr:cNvPr id="81" name="TextBox 80">
          <a:extLst>
            <a:ext uri="{FF2B5EF4-FFF2-40B4-BE49-F238E27FC236}">
              <a16:creationId xmlns:a16="http://schemas.microsoft.com/office/drawing/2014/main" id="{31821983-4414-4CD6-9FEA-FA12DCA3D508}"/>
            </a:ext>
          </a:extLst>
        </xdr:cNvPr>
        <xdr:cNvSpPr txBox="1"/>
      </xdr:nvSpPr>
      <xdr:spPr>
        <a:xfrm>
          <a:off x="3771900" y="1874520"/>
          <a:ext cx="621792" cy="795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7E9608F-E27A-4EC8-BA56-6CCA00359A40}" type="TxLink">
            <a:rPr lang="en-US" sz="1050" b="0" i="0" u="none" strike="noStrike">
              <a:solidFill>
                <a:srgbClr val="455177"/>
              </a:solidFill>
              <a:latin typeface="Aptos Narrow"/>
            </a:rPr>
            <a:pPr algn="l"/>
            <a:t>Goal  1
Goal  2
Goal  3
Goal  4</a:t>
          </a:fld>
          <a:endParaRPr lang="ru-RU" sz="700" b="0">
            <a:solidFill>
              <a:srgbClr val="455177"/>
            </a:solidFill>
          </a:endParaRPr>
        </a:p>
      </xdr:txBody>
    </xdr:sp>
    <xdr:clientData/>
  </xdr:twoCellAnchor>
  <xdr:twoCellAnchor>
    <xdr:from>
      <xdr:col>4</xdr:col>
      <xdr:colOff>518160</xdr:colOff>
      <xdr:row>10</xdr:row>
      <xdr:rowOff>85426</xdr:rowOff>
    </xdr:from>
    <xdr:to>
      <xdr:col>6</xdr:col>
      <xdr:colOff>190500</xdr:colOff>
      <xdr:row>11</xdr:row>
      <xdr:rowOff>135554</xdr:rowOff>
    </xdr:to>
    <xdr:sp macro="" textlink="Processing!B31">
      <xdr:nvSpPr>
        <xdr:cNvPr id="82" name="TextBox 81">
          <a:extLst>
            <a:ext uri="{FF2B5EF4-FFF2-40B4-BE49-F238E27FC236}">
              <a16:creationId xmlns:a16="http://schemas.microsoft.com/office/drawing/2014/main" id="{8EDE5F52-2234-4F3E-BFCD-F37615E86FB6}"/>
            </a:ext>
          </a:extLst>
        </xdr:cNvPr>
        <xdr:cNvSpPr txBox="1"/>
      </xdr:nvSpPr>
      <xdr:spPr>
        <a:xfrm>
          <a:off x="2956560" y="1914226"/>
          <a:ext cx="891540" cy="233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37BD4EDE-46BB-4507-A23F-45BF9A26FB92}" type="TxLink">
            <a:rPr lang="en-US" sz="1100" b="0" i="0" u="none" strike="noStrike">
              <a:solidFill>
                <a:srgbClr val="455177"/>
              </a:solidFill>
              <a:latin typeface="Aptos Narrow"/>
            </a:rPr>
            <a:pPr algn="r"/>
            <a:t> $35,764 </a:t>
          </a:fld>
          <a:endParaRPr lang="ru-RU" sz="1100" b="0">
            <a:solidFill>
              <a:srgbClr val="455177"/>
            </a:solidFill>
          </a:endParaRPr>
        </a:p>
      </xdr:txBody>
    </xdr:sp>
    <xdr:clientData/>
  </xdr:twoCellAnchor>
  <xdr:twoCellAnchor>
    <xdr:from>
      <xdr:col>4</xdr:col>
      <xdr:colOff>518160</xdr:colOff>
      <xdr:row>11</xdr:row>
      <xdr:rowOff>65106</xdr:rowOff>
    </xdr:from>
    <xdr:to>
      <xdr:col>6</xdr:col>
      <xdr:colOff>190500</xdr:colOff>
      <xdr:row>12</xdr:row>
      <xdr:rowOff>115234</xdr:rowOff>
    </xdr:to>
    <xdr:sp macro="" textlink="Processing!C31">
      <xdr:nvSpPr>
        <xdr:cNvPr id="83" name="TextBox 82">
          <a:extLst>
            <a:ext uri="{FF2B5EF4-FFF2-40B4-BE49-F238E27FC236}">
              <a16:creationId xmlns:a16="http://schemas.microsoft.com/office/drawing/2014/main" id="{43AFE28B-BFAE-4EEA-9C28-B2A536A390C9}"/>
            </a:ext>
          </a:extLst>
        </xdr:cNvPr>
        <xdr:cNvSpPr txBox="1"/>
      </xdr:nvSpPr>
      <xdr:spPr>
        <a:xfrm>
          <a:off x="2956560" y="2076786"/>
          <a:ext cx="891540" cy="233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89A43C7-06C4-4204-BB5F-AF920EA924D3}" type="TxLink">
            <a:rPr lang="en-US" sz="1100" b="0" i="0" u="none" strike="noStrike">
              <a:solidFill>
                <a:srgbClr val="455177"/>
              </a:solidFill>
              <a:latin typeface="Aptos Narrow"/>
              <a:ea typeface="+mn-ea"/>
              <a:cs typeface="+mn-cs"/>
            </a:rPr>
            <a:pPr marL="0" indent="0" algn="r"/>
            <a:t> $13,723 </a:t>
          </a:fld>
          <a:endParaRPr lang="ru-RU" sz="1100" b="0" i="0" u="none" strike="noStrike">
            <a:solidFill>
              <a:srgbClr val="455177"/>
            </a:solidFill>
            <a:latin typeface="Aptos Narrow"/>
            <a:ea typeface="+mn-ea"/>
            <a:cs typeface="+mn-cs"/>
          </a:endParaRPr>
        </a:p>
      </xdr:txBody>
    </xdr:sp>
    <xdr:clientData/>
  </xdr:twoCellAnchor>
  <xdr:twoCellAnchor>
    <xdr:from>
      <xdr:col>4</xdr:col>
      <xdr:colOff>518160</xdr:colOff>
      <xdr:row>12</xdr:row>
      <xdr:rowOff>44786</xdr:rowOff>
    </xdr:from>
    <xdr:to>
      <xdr:col>6</xdr:col>
      <xdr:colOff>190500</xdr:colOff>
      <xdr:row>13</xdr:row>
      <xdr:rowOff>94914</xdr:rowOff>
    </xdr:to>
    <xdr:sp macro="" textlink="Processing!D31">
      <xdr:nvSpPr>
        <xdr:cNvPr id="84" name="TextBox 83">
          <a:extLst>
            <a:ext uri="{FF2B5EF4-FFF2-40B4-BE49-F238E27FC236}">
              <a16:creationId xmlns:a16="http://schemas.microsoft.com/office/drawing/2014/main" id="{146E9E79-FB55-440D-AB6B-2B7C02548F79}"/>
            </a:ext>
          </a:extLst>
        </xdr:cNvPr>
        <xdr:cNvSpPr txBox="1"/>
      </xdr:nvSpPr>
      <xdr:spPr>
        <a:xfrm>
          <a:off x="2956560" y="2239346"/>
          <a:ext cx="891540" cy="233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5A68A3E-6958-432E-AA97-A57388EB60AB}" type="TxLink">
            <a:rPr lang="en-US" sz="1100" b="0" i="0" u="none" strike="noStrike">
              <a:solidFill>
                <a:srgbClr val="455177"/>
              </a:solidFill>
              <a:latin typeface="Aptos Narrow"/>
              <a:ea typeface="+mn-ea"/>
              <a:cs typeface="+mn-cs"/>
            </a:rPr>
            <a:pPr marL="0" indent="0" algn="r"/>
            <a:t> $8,643 </a:t>
          </a:fld>
          <a:endParaRPr lang="ru-RU" sz="1100" b="0" i="0" u="none" strike="noStrike">
            <a:solidFill>
              <a:srgbClr val="455177"/>
            </a:solidFill>
            <a:latin typeface="Aptos Narrow"/>
            <a:ea typeface="+mn-ea"/>
            <a:cs typeface="+mn-cs"/>
          </a:endParaRPr>
        </a:p>
      </xdr:txBody>
    </xdr:sp>
    <xdr:clientData/>
  </xdr:twoCellAnchor>
  <xdr:twoCellAnchor>
    <xdr:from>
      <xdr:col>4</xdr:col>
      <xdr:colOff>518160</xdr:colOff>
      <xdr:row>13</xdr:row>
      <xdr:rowOff>24466</xdr:rowOff>
    </xdr:from>
    <xdr:to>
      <xdr:col>6</xdr:col>
      <xdr:colOff>190500</xdr:colOff>
      <xdr:row>14</xdr:row>
      <xdr:rowOff>74594</xdr:rowOff>
    </xdr:to>
    <xdr:sp macro="" textlink="Processing!E31">
      <xdr:nvSpPr>
        <xdr:cNvPr id="85" name="TextBox 84">
          <a:extLst>
            <a:ext uri="{FF2B5EF4-FFF2-40B4-BE49-F238E27FC236}">
              <a16:creationId xmlns:a16="http://schemas.microsoft.com/office/drawing/2014/main" id="{A13B8FFC-E050-4C82-A606-213DACC50C1E}"/>
            </a:ext>
          </a:extLst>
        </xdr:cNvPr>
        <xdr:cNvSpPr txBox="1"/>
      </xdr:nvSpPr>
      <xdr:spPr>
        <a:xfrm>
          <a:off x="2956560" y="2401906"/>
          <a:ext cx="891540" cy="233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588CA13-087C-4B19-A688-1AF21F85C32C}" type="TxLink">
            <a:rPr lang="en-US" sz="1100" b="0" i="0" u="none" strike="noStrike">
              <a:solidFill>
                <a:srgbClr val="455177"/>
              </a:solidFill>
              <a:latin typeface="Aptos Narrow"/>
              <a:ea typeface="+mn-ea"/>
              <a:cs typeface="+mn-cs"/>
            </a:rPr>
            <a:pPr marL="0" indent="0" algn="r"/>
            <a:t> $5,764 </a:t>
          </a:fld>
          <a:endParaRPr lang="ru-RU" sz="1100" b="0" i="0" u="none" strike="noStrike">
            <a:solidFill>
              <a:srgbClr val="455177"/>
            </a:solidFill>
            <a:latin typeface="Aptos Narrow"/>
            <a:ea typeface="+mn-ea"/>
            <a:cs typeface="+mn-cs"/>
          </a:endParaRPr>
        </a:p>
      </xdr:txBody>
    </xdr:sp>
    <xdr:clientData/>
  </xdr:twoCellAnchor>
  <xdr:twoCellAnchor>
    <xdr:from>
      <xdr:col>4</xdr:col>
      <xdr:colOff>412623</xdr:colOff>
      <xdr:row>15</xdr:row>
      <xdr:rowOff>100666</xdr:rowOff>
    </xdr:from>
    <xdr:to>
      <xdr:col>6</xdr:col>
      <xdr:colOff>174117</xdr:colOff>
      <xdr:row>16</xdr:row>
      <xdr:rowOff>150794</xdr:rowOff>
    </xdr:to>
    <xdr:sp macro="" textlink="Processing!F31">
      <xdr:nvSpPr>
        <xdr:cNvPr id="86" name="TextBox 85">
          <a:extLst>
            <a:ext uri="{FF2B5EF4-FFF2-40B4-BE49-F238E27FC236}">
              <a16:creationId xmlns:a16="http://schemas.microsoft.com/office/drawing/2014/main" id="{31D16986-5D1E-4A5C-A0C5-71AB6D5D79B8}"/>
            </a:ext>
          </a:extLst>
        </xdr:cNvPr>
        <xdr:cNvSpPr txBox="1"/>
      </xdr:nvSpPr>
      <xdr:spPr>
        <a:xfrm>
          <a:off x="2851023" y="2843866"/>
          <a:ext cx="980694" cy="233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586CFD-A733-41C4-9420-1538CA20E4A4}" type="TxLink">
            <a:rPr lang="en-US" sz="1400" b="0" i="0" u="none" strike="noStrike">
              <a:solidFill>
                <a:srgbClr val="455177"/>
              </a:solidFill>
              <a:latin typeface="Aptos Narrow"/>
              <a:ea typeface="+mn-ea"/>
              <a:cs typeface="+mn-cs"/>
            </a:rPr>
            <a:pPr marL="0" indent="0" algn="r"/>
            <a:t> $63,894 </a:t>
          </a:fld>
          <a:endParaRPr lang="ru-RU" sz="1800" b="0" i="0" u="none" strike="noStrike">
            <a:solidFill>
              <a:srgbClr val="455177"/>
            </a:solidFill>
            <a:latin typeface="Aptos Narrow"/>
            <a:ea typeface="+mn-ea"/>
            <a:cs typeface="+mn-cs"/>
          </a:endParaRPr>
        </a:p>
      </xdr:txBody>
    </xdr:sp>
    <xdr:clientData/>
  </xdr:twoCellAnchor>
  <xdr:twoCellAnchor>
    <xdr:from>
      <xdr:col>10</xdr:col>
      <xdr:colOff>190500</xdr:colOff>
      <xdr:row>9</xdr:row>
      <xdr:rowOff>53340</xdr:rowOff>
    </xdr:from>
    <xdr:to>
      <xdr:col>17</xdr:col>
      <xdr:colOff>495300</xdr:colOff>
      <xdr:row>24</xdr:row>
      <xdr:rowOff>53340</xdr:rowOff>
    </xdr:to>
    <xdr:graphicFrame macro="">
      <xdr:nvGraphicFramePr>
        <xdr:cNvPr id="87" name="Chart 86">
          <a:extLst>
            <a:ext uri="{FF2B5EF4-FFF2-40B4-BE49-F238E27FC236}">
              <a16:creationId xmlns:a16="http://schemas.microsoft.com/office/drawing/2014/main" id="{C733D318-E2DF-4CDE-BF45-7AC57E29B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106680</xdr:colOff>
      <xdr:row>26</xdr:row>
      <xdr:rowOff>3048</xdr:rowOff>
    </xdr:from>
    <xdr:to>
      <xdr:col>10</xdr:col>
      <xdr:colOff>7620</xdr:colOff>
      <xdr:row>37</xdr:row>
      <xdr:rowOff>7620</xdr:rowOff>
    </xdr:to>
    <xdr:graphicFrame macro="">
      <xdr:nvGraphicFramePr>
        <xdr:cNvPr id="88" name="Chart 87">
          <a:extLst>
            <a:ext uri="{FF2B5EF4-FFF2-40B4-BE49-F238E27FC236}">
              <a16:creationId xmlns:a16="http://schemas.microsoft.com/office/drawing/2014/main" id="{02648C1D-22D2-456F-8310-A1B17BAAF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427863</xdr:colOff>
      <xdr:row>30</xdr:row>
      <xdr:rowOff>146386</xdr:rowOff>
    </xdr:from>
    <xdr:to>
      <xdr:col>7</xdr:col>
      <xdr:colOff>189357</xdr:colOff>
      <xdr:row>32</xdr:row>
      <xdr:rowOff>13634</xdr:rowOff>
    </xdr:to>
    <xdr:sp macro="" textlink="Processing!F31">
      <xdr:nvSpPr>
        <xdr:cNvPr id="89" name="TextBox 88">
          <a:extLst>
            <a:ext uri="{FF2B5EF4-FFF2-40B4-BE49-F238E27FC236}">
              <a16:creationId xmlns:a16="http://schemas.microsoft.com/office/drawing/2014/main" id="{2380076A-15C8-45C4-915A-52F2548B5E2E}"/>
            </a:ext>
          </a:extLst>
        </xdr:cNvPr>
        <xdr:cNvSpPr txBox="1"/>
      </xdr:nvSpPr>
      <xdr:spPr>
        <a:xfrm>
          <a:off x="3475863" y="5632786"/>
          <a:ext cx="980694" cy="233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586CFD-A733-41C4-9420-1538CA20E4A4}" type="TxLink">
            <a:rPr lang="en-US" sz="1400" b="0" i="0" u="none" strike="noStrike">
              <a:solidFill>
                <a:srgbClr val="455177"/>
              </a:solidFill>
              <a:latin typeface="Aptos Narrow"/>
              <a:ea typeface="+mn-ea"/>
              <a:cs typeface="+mn-cs"/>
            </a:rPr>
            <a:pPr marL="0" indent="0" algn="ctr"/>
            <a:t> $63,894 </a:t>
          </a:fld>
          <a:endParaRPr lang="ru-RU" sz="1800" b="0" i="0" u="none" strike="noStrike">
            <a:solidFill>
              <a:srgbClr val="455177"/>
            </a:solidFill>
            <a:latin typeface="Aptos Narrow"/>
            <a:ea typeface="+mn-ea"/>
            <a:cs typeface="+mn-cs"/>
          </a:endParaRPr>
        </a:p>
      </xdr:txBody>
    </xdr:sp>
    <xdr:clientData/>
  </xdr:twoCellAnchor>
  <xdr:twoCellAnchor>
    <xdr:from>
      <xdr:col>10</xdr:col>
      <xdr:colOff>383078</xdr:colOff>
      <xdr:row>26</xdr:row>
      <xdr:rowOff>114300</xdr:rowOff>
    </xdr:from>
    <xdr:to>
      <xdr:col>17</xdr:col>
      <xdr:colOff>322118</xdr:colOff>
      <xdr:row>37</xdr:row>
      <xdr:rowOff>22860</xdr:rowOff>
    </xdr:to>
    <xdr:graphicFrame macro="">
      <xdr:nvGraphicFramePr>
        <xdr:cNvPr id="90" name="Chart 89">
          <a:extLst>
            <a:ext uri="{FF2B5EF4-FFF2-40B4-BE49-F238E27FC236}">
              <a16:creationId xmlns:a16="http://schemas.microsoft.com/office/drawing/2014/main" id="{1D166D51-BF79-4E79-900E-117CDD931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19</xdr:col>
      <xdr:colOff>394407</xdr:colOff>
      <xdr:row>10</xdr:row>
      <xdr:rowOff>38100</xdr:rowOff>
    </xdr:from>
    <xdr:to>
      <xdr:col>20</xdr:col>
      <xdr:colOff>491067</xdr:colOff>
      <xdr:row>11</xdr:row>
      <xdr:rowOff>129540</xdr:rowOff>
    </xdr:to>
    <xdr:grpSp>
      <xdr:nvGrpSpPr>
        <xdr:cNvPr id="2" name="Group 1">
          <a:extLst>
            <a:ext uri="{FF2B5EF4-FFF2-40B4-BE49-F238E27FC236}">
              <a16:creationId xmlns:a16="http://schemas.microsoft.com/office/drawing/2014/main" id="{608ED68F-18B5-4FB7-861D-C3C1D35FEB99}"/>
            </a:ext>
          </a:extLst>
        </xdr:cNvPr>
        <xdr:cNvGrpSpPr/>
      </xdr:nvGrpSpPr>
      <xdr:grpSpPr>
        <a:xfrm>
          <a:off x="11655074" y="1943100"/>
          <a:ext cx="689326" cy="281940"/>
          <a:chOff x="12047220" y="1861890"/>
          <a:chExt cx="706260" cy="274320"/>
        </a:xfrm>
      </xdr:grpSpPr>
      <xdr:pic>
        <xdr:nvPicPr>
          <xdr:cNvPr id="94" name="Graphic 93" descr="Moon with solid fill">
            <a:hlinkClick xmlns:r="http://schemas.openxmlformats.org/officeDocument/2006/relationships" r:id="rId17"/>
            <a:extLst>
              <a:ext uri="{FF2B5EF4-FFF2-40B4-BE49-F238E27FC236}">
                <a16:creationId xmlns:a16="http://schemas.microsoft.com/office/drawing/2014/main" id="{C34CC4A2-DCFE-7441-77DC-747DBBC182F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2047220" y="1861890"/>
            <a:ext cx="274320" cy="274320"/>
          </a:xfrm>
          <a:prstGeom prst="rect">
            <a:avLst/>
          </a:prstGeom>
        </xdr:spPr>
      </xdr:pic>
      <xdr:pic>
        <xdr:nvPicPr>
          <xdr:cNvPr id="95" name="Graphic 94" descr="Sun with solid fill">
            <a:extLst>
              <a:ext uri="{FF2B5EF4-FFF2-40B4-BE49-F238E27FC236}">
                <a16:creationId xmlns:a16="http://schemas.microsoft.com/office/drawing/2014/main" id="{005CEABB-886F-3F74-938C-F79A04446D9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2479160" y="1861890"/>
            <a:ext cx="274320" cy="274320"/>
          </a:xfrm>
          <a:prstGeom prst="rect">
            <a:avLst/>
          </a:prstGeom>
        </xdr:spPr>
      </xdr:pic>
    </xdr:grp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8</xdr:row>
      <xdr:rowOff>99060</xdr:rowOff>
    </xdr:from>
    <xdr:to>
      <xdr:col>7</xdr:col>
      <xdr:colOff>441960</xdr:colOff>
      <xdr:row>12</xdr:row>
      <xdr:rowOff>68580</xdr:rowOff>
    </xdr:to>
    <xdr:sp macro="" textlink="">
      <xdr:nvSpPr>
        <xdr:cNvPr id="2" name="Rectangle 1">
          <a:extLst>
            <a:ext uri="{FF2B5EF4-FFF2-40B4-BE49-F238E27FC236}">
              <a16:creationId xmlns:a16="http://schemas.microsoft.com/office/drawing/2014/main" id="{F1034969-11FE-4B89-9441-F86E5AA5430B}"/>
            </a:ext>
          </a:extLst>
        </xdr:cNvPr>
        <xdr:cNvSpPr/>
      </xdr:nvSpPr>
      <xdr:spPr>
        <a:xfrm>
          <a:off x="3657600" y="1562100"/>
          <a:ext cx="1051560" cy="701040"/>
        </a:xfrm>
        <a:prstGeom prst="rect">
          <a:avLst/>
        </a:prstGeom>
        <a:gradFill>
          <a:gsLst>
            <a:gs pos="0">
              <a:srgbClr val="3647E3"/>
            </a:gs>
            <a:gs pos="100000">
              <a:srgbClr val="8D76FC"/>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312420</xdr:colOff>
      <xdr:row>8</xdr:row>
      <xdr:rowOff>83820</xdr:rowOff>
    </xdr:from>
    <xdr:to>
      <xdr:col>10</xdr:col>
      <xdr:colOff>175260</xdr:colOff>
      <xdr:row>12</xdr:row>
      <xdr:rowOff>91440</xdr:rowOff>
    </xdr:to>
    <xdr:sp macro="" textlink="">
      <xdr:nvSpPr>
        <xdr:cNvPr id="3" name="Rectangle 2">
          <a:extLst>
            <a:ext uri="{FF2B5EF4-FFF2-40B4-BE49-F238E27FC236}">
              <a16:creationId xmlns:a16="http://schemas.microsoft.com/office/drawing/2014/main" id="{A245B2C4-61FE-4951-BC81-C36AEABA8862}"/>
            </a:ext>
          </a:extLst>
        </xdr:cNvPr>
        <xdr:cNvSpPr/>
      </xdr:nvSpPr>
      <xdr:spPr>
        <a:xfrm>
          <a:off x="5189220" y="1546860"/>
          <a:ext cx="1082040" cy="739140"/>
        </a:xfrm>
        <a:prstGeom prst="rect">
          <a:avLst/>
        </a:prstGeom>
        <a:gradFill>
          <a:gsLst>
            <a:gs pos="0">
              <a:srgbClr val="0070B1"/>
            </a:gs>
            <a:gs pos="100000">
              <a:srgbClr val="00B7D2"/>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563880</xdr:colOff>
      <xdr:row>8</xdr:row>
      <xdr:rowOff>152400</xdr:rowOff>
    </xdr:from>
    <xdr:to>
      <xdr:col>12</xdr:col>
      <xdr:colOff>198120</xdr:colOff>
      <xdr:row>13</xdr:row>
      <xdr:rowOff>22860</xdr:rowOff>
    </xdr:to>
    <xdr:sp macro="" textlink="">
      <xdr:nvSpPr>
        <xdr:cNvPr id="4" name="Rectangle 3">
          <a:extLst>
            <a:ext uri="{FF2B5EF4-FFF2-40B4-BE49-F238E27FC236}">
              <a16:creationId xmlns:a16="http://schemas.microsoft.com/office/drawing/2014/main" id="{42F90BAA-ACBC-4043-A478-7CFDE0E5CD97}"/>
            </a:ext>
          </a:extLst>
        </xdr:cNvPr>
        <xdr:cNvSpPr/>
      </xdr:nvSpPr>
      <xdr:spPr>
        <a:xfrm>
          <a:off x="6659880" y="1615440"/>
          <a:ext cx="853440" cy="784860"/>
        </a:xfrm>
        <a:prstGeom prst="rect">
          <a:avLst/>
        </a:prstGeom>
        <a:gradFill>
          <a:gsLst>
            <a:gs pos="0">
              <a:srgbClr val="8701DA"/>
            </a:gs>
            <a:gs pos="100000">
              <a:srgbClr val="AD27FE"/>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213360</xdr:colOff>
      <xdr:row>8</xdr:row>
      <xdr:rowOff>0</xdr:rowOff>
    </xdr:from>
    <xdr:to>
      <xdr:col>14</xdr:col>
      <xdr:colOff>457200</xdr:colOff>
      <xdr:row>12</xdr:row>
      <xdr:rowOff>53340</xdr:rowOff>
    </xdr:to>
    <xdr:sp macro="" textlink="">
      <xdr:nvSpPr>
        <xdr:cNvPr id="5" name="Rectangle 4">
          <a:extLst>
            <a:ext uri="{FF2B5EF4-FFF2-40B4-BE49-F238E27FC236}">
              <a16:creationId xmlns:a16="http://schemas.microsoft.com/office/drawing/2014/main" id="{31512A6F-E642-4A3E-9372-972048F173DC}"/>
            </a:ext>
          </a:extLst>
        </xdr:cNvPr>
        <xdr:cNvSpPr/>
      </xdr:nvSpPr>
      <xdr:spPr>
        <a:xfrm>
          <a:off x="8138160" y="1463040"/>
          <a:ext cx="853440" cy="784860"/>
        </a:xfrm>
        <a:prstGeom prst="rect">
          <a:avLst/>
        </a:prstGeom>
        <a:gradFill>
          <a:gsLst>
            <a:gs pos="0">
              <a:srgbClr val="3A5CE2"/>
            </a:gs>
            <a:gs pos="100000">
              <a:srgbClr val="476BEE"/>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198120</xdr:colOff>
      <xdr:row>14</xdr:row>
      <xdr:rowOff>53340</xdr:rowOff>
    </xdr:from>
    <xdr:to>
      <xdr:col>15</xdr:col>
      <xdr:colOff>43853</xdr:colOff>
      <xdr:row>26</xdr:row>
      <xdr:rowOff>142913</xdr:rowOff>
    </xdr:to>
    <xdr:sp macro="" textlink="">
      <xdr:nvSpPr>
        <xdr:cNvPr id="6" name="Oval 5">
          <a:extLst>
            <a:ext uri="{FF2B5EF4-FFF2-40B4-BE49-F238E27FC236}">
              <a16:creationId xmlns:a16="http://schemas.microsoft.com/office/drawing/2014/main" id="{CF043A6E-3632-4E73-901C-173BAED75E02}"/>
            </a:ext>
          </a:extLst>
        </xdr:cNvPr>
        <xdr:cNvSpPr/>
      </xdr:nvSpPr>
      <xdr:spPr>
        <a:xfrm>
          <a:off x="6903720" y="2613660"/>
          <a:ext cx="2284133" cy="2284133"/>
        </a:xfrm>
        <a:prstGeom prst="ellipse">
          <a:avLst/>
        </a:prstGeom>
        <a:gradFill>
          <a:gsLst>
            <a:gs pos="0">
              <a:srgbClr val="34349E"/>
            </a:gs>
            <a:gs pos="100000">
              <a:srgbClr val="212469"/>
            </a:gs>
          </a:gsLst>
          <a:lin ang="5400000" scaled="1"/>
        </a:gradFill>
        <a:ln w="9525">
          <a:solidFill>
            <a:srgbClr val="595EFA"/>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47.144289930555" createdVersion="8" refreshedVersion="8" minRefreshableVersion="3" recordCount="6" xr:uid="{924FC592-9C68-42D2-9973-A12CC8247B8F}">
  <cacheSource type="worksheet">
    <worksheetSource ref="A17:A23" sheet="Processing"/>
  </cacheSource>
  <cacheFields count="1">
    <cacheField name="Budget Plan" numFmtId="0">
      <sharedItems count="6">
        <s v="Non-Fixed Incom"/>
        <s v="Fixed Incom"/>
        <s v="Other Income"/>
        <s v="Non-Fixed Cost"/>
        <s v="Fixed Costs"/>
        <s v="Other Cost"/>
      </sharedItems>
    </cacheField>
  </cacheFields>
  <extLst>
    <ext xmlns:x14="http://schemas.microsoft.com/office/spreadsheetml/2009/9/main" uri="{725AE2AE-9491-48be-B2B4-4EB974FC3084}">
      <x14:pivotCacheDefinition pivotCacheId="5214506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47.14429074074" createdVersion="8" refreshedVersion="8" minRefreshableVersion="3" recordCount="366" xr:uid="{CEA09775-6E75-4478-8283-E025E620EDC1}">
  <cacheSource type="worksheet">
    <worksheetSource name="mydata"/>
  </cacheSource>
  <cacheFields count="68">
    <cacheField name="Date" numFmtId="164">
      <sharedItems containsSemiMixedTypes="0" containsNonDate="0" containsDate="1" containsString="0" minDate="2024-01-01T00:00:00" maxDate="2025-01-01T00:00:00"/>
    </cacheField>
    <cacheField name="Month" numFmtId="164">
      <sharedItems count="12">
        <s v="JANUARY"/>
        <s v="FEBRUARY"/>
        <s v="MARCH"/>
        <s v="APRIL"/>
        <s v="MAY"/>
        <s v="JUNE"/>
        <s v="JULY"/>
        <s v="AUGUST"/>
        <s v="SEPTEMBER"/>
        <s v="OCTOBER"/>
        <s v="NOVEMBER"/>
        <s v="DECEMBER"/>
      </sharedItems>
    </cacheField>
    <cacheField name="Month N" numFmtId="0">
      <sharedItems containsSemiMixedTypes="0" containsString="0" containsNumber="1" containsInteger="1" minValue="1" maxValue="12"/>
    </cacheField>
    <cacheField name="Income" numFmtId="0">
      <sharedItems containsSemiMixedTypes="0" containsString="0" containsNumber="1" containsInteger="1" minValue="496" maxValue="1275"/>
    </cacheField>
    <cacheField name="Expenses" numFmtId="0">
      <sharedItems containsSemiMixedTypes="0" containsString="0" containsNumber="1" containsInteger="1" minValue="497" maxValue="1032"/>
    </cacheField>
    <cacheField name="Non-Fixed Incom" numFmtId="0">
      <sharedItems containsSemiMixedTypes="0" containsString="0" containsNumber="1" containsInteger="1" minValue="123" maxValue="656"/>
    </cacheField>
    <cacheField name="Fixed Incom" numFmtId="0">
      <sharedItems containsSemiMixedTypes="0" containsString="0" containsNumber="1" containsInteger="1" minValue="128" maxValue="944"/>
    </cacheField>
    <cacheField name="Other Income" numFmtId="0">
      <sharedItems containsSemiMixedTypes="0" containsString="0" containsNumber="1" containsInteger="1" minValue="28" maxValue="312"/>
    </cacheField>
    <cacheField name="Non-Fixed Cost" numFmtId="0">
      <sharedItems containsSemiMixedTypes="0" containsString="0" containsNumber="1" containsInteger="1" minValue="104" maxValue="521"/>
    </cacheField>
    <cacheField name="Fixed Costs" numFmtId="0">
      <sharedItems containsSemiMixedTypes="0" containsString="0" containsNumber="1" containsInteger="1" minValue="143" maxValue="763"/>
    </cacheField>
    <cacheField name="Other Cost" numFmtId="0">
      <sharedItems containsSemiMixedTypes="0" containsString="0" containsNumber="1" containsInteger="1" minValue="25" maxValue="246"/>
    </cacheField>
    <cacheField name="Fixed Incom Business" numFmtId="0">
      <sharedItems containsSemiMixedTypes="0" containsString="0" containsNumber="1" containsInteger="1" minValue="104" maxValue="425"/>
    </cacheField>
    <cacheField name="Fixed Incom Securities" numFmtId="0">
      <sharedItems containsSemiMixedTypes="0" containsString="0" containsNumber="1" containsInteger="1" minValue="18" maxValue="262"/>
    </cacheField>
    <cacheField name="Fixed Incom Real estate" numFmtId="0">
      <sharedItems containsSemiMixedTypes="0" containsString="0" containsNumber="1" containsInteger="1" minValue="23" maxValue="118"/>
    </cacheField>
    <cacheField name="Fixed Incom Gold" numFmtId="0">
      <sharedItems containsSemiMixedTypes="0" containsString="0" containsNumber="1" containsInteger="1" minValue="16" maxValue="116"/>
    </cacheField>
    <cacheField name="Fixed Incom Cryptocurrency" numFmtId="0">
      <sharedItems containsSemiMixedTypes="0" containsString="0" containsNumber="1" containsInteger="1" minValue="6" maxValue="78"/>
    </cacheField>
    <cacheField name="Non-Fixed Incom Business" numFmtId="0">
      <sharedItems containsSemiMixedTypes="0" containsString="0" containsNumber="1" containsInteger="1" minValue="77" maxValue="255"/>
    </cacheField>
    <cacheField name="Non-Fixed Incom Securities" numFmtId="0">
      <sharedItems containsSemiMixedTypes="0" containsString="0" containsNumber="1" containsInteger="1" minValue="10" maxValue="162"/>
    </cacheField>
    <cacheField name="Non-Fixed Incom Real estate" numFmtId="0">
      <sharedItems containsSemiMixedTypes="0" containsString="0" containsNumber="1" containsInteger="1" minValue="15" maxValue="72"/>
    </cacheField>
    <cacheField name="Non-Fixed Incom Gold" numFmtId="0">
      <sharedItems containsSemiMixedTypes="0" containsString="0" containsNumber="1" containsInteger="1" minValue="11" maxValue="70"/>
    </cacheField>
    <cacheField name="Non-Fixed Incom Cryptocurrency" numFmtId="0">
      <sharedItems containsSemiMixedTypes="0" containsString="0" containsNumber="1" containsInteger="1" minValue="0" maxValue="452"/>
    </cacheField>
    <cacheField name="Loans" numFmtId="0">
      <sharedItems containsSemiMixedTypes="0" containsString="0" containsNumber="1" containsInteger="1" minValue="19" maxValue="136"/>
    </cacheField>
    <cacheField name="Training courses" numFmtId="0">
      <sharedItems containsSemiMixedTypes="0" containsString="0" containsNumber="1" containsInteger="1" minValue="0" maxValue="30"/>
    </cacheField>
    <cacheField name="Travel public transport" numFmtId="0">
      <sharedItems containsSemiMixedTypes="0" containsString="0" containsNumber="1" containsInteger="1" minValue="15" maxValue="71"/>
    </cacheField>
    <cacheField name="Mobile connection" numFmtId="0">
      <sharedItems containsSemiMixedTypes="0" containsString="0" containsNumber="1" containsInteger="1" minValue="0" maxValue="30"/>
    </cacheField>
    <cacheField name="Food" numFmtId="0">
      <sharedItems containsSemiMixedTypes="0" containsString="0" containsNumber="1" containsInteger="1" minValue="0" maxValue="152"/>
    </cacheField>
    <cacheField name="Utility Payments" numFmtId="0">
      <sharedItems containsSemiMixedTypes="0" containsString="0" containsNumber="1" containsInteger="1" minValue="25" maxValue="91"/>
    </cacheField>
    <cacheField name="Internet &amp; TV" numFmtId="0">
      <sharedItems containsSemiMixedTypes="0" containsString="0" containsNumber="1" containsInteger="1" minValue="0" maxValue="30"/>
    </cacheField>
    <cacheField name="Household chemicals" numFmtId="0">
      <sharedItems containsSemiMixedTypes="0" containsString="0" containsNumber="1" containsInteger="1" minValue="0" maxValue="30"/>
    </cacheField>
    <cacheField name="Furniture &amp; utensils" numFmtId="0">
      <sharedItems containsSemiMixedTypes="0" containsString="0" containsNumber="1" containsInteger="1" minValue="10" maxValue="61"/>
    </cacheField>
    <cacheField name="BedLinen &amp; tablecloth" numFmtId="0">
      <sharedItems containsSemiMixedTypes="0" containsString="0" containsNumber="1" containsInteger="1" minValue="0" maxValue="30"/>
    </cacheField>
    <cacheField name="Cat food" numFmtId="0">
      <sharedItems containsSemiMixedTypes="0" containsString="0" containsNumber="1" containsInteger="1" minValue="0" maxValue="10"/>
    </cacheField>
    <cacheField name="Clothing &amp; footwear" numFmtId="0">
      <sharedItems containsSemiMixedTypes="0" containsString="0" containsNumber="1" containsInteger="1" minValue="5" maxValue="51"/>
    </cacheField>
    <cacheField name="Gym" numFmtId="0">
      <sharedItems containsSemiMixedTypes="0" containsString="0" containsNumber="1" containsInteger="1" minValue="0" maxValue="30"/>
    </cacheField>
    <cacheField name="Hygiene products" numFmtId="0">
      <sharedItems containsSemiMixedTypes="0" containsString="0" containsNumber="1" containsInteger="1" minValue="0" maxValue="30"/>
    </cacheField>
    <cacheField name="Medications" numFmtId="0">
      <sharedItems containsSemiMixedTypes="0" containsString="0" containsNumber="1" containsInteger="1" minValue="0" maxValue="30"/>
    </cacheField>
    <cacheField name="Hairdresser" numFmtId="0">
      <sharedItems containsSemiMixedTypes="0" containsString="0" containsNumber="1" containsInteger="1" minValue="22" maxValue="101"/>
    </cacheField>
    <cacheField name="Cosmetics &amp; perfum" numFmtId="0">
      <sharedItems containsSemiMixedTypes="0" containsString="0" containsNumber="1" containsInteger="1" minValue="5" maxValue="71"/>
    </cacheField>
    <cacheField name="Fuel" numFmtId="0">
      <sharedItems containsSemiMixedTypes="0" containsString="0" containsNumber="1" containsInteger="1" minValue="4" maxValue="51"/>
    </cacheField>
    <cacheField name="Spare parts" numFmtId="0">
      <sharedItems containsSemiMixedTypes="0" containsString="0" containsNumber="1" containsInteger="1" minValue="0" maxValue="30"/>
    </cacheField>
    <cacheField name="Parking" numFmtId="0">
      <sharedItems containsSemiMixedTypes="0" containsString="0" containsNumber="1" containsInteger="1" minValue="0" maxValue="10"/>
    </cacheField>
    <cacheField name="Washing" numFmtId="0">
      <sharedItems containsSemiMixedTypes="0" containsString="0" containsNumber="1" containsInteger="1" minValue="0" maxValue="41"/>
    </cacheField>
    <cacheField name="Insurance" numFmtId="0">
      <sharedItems containsSemiMixedTypes="0" containsString="0" containsNumber="1" containsInteger="1" minValue="5" maxValue="41"/>
    </cacheField>
    <cacheField name="Holidays" numFmtId="0">
      <sharedItems containsSemiMixedTypes="0" containsString="0" containsNumber="1" containsInteger="1" minValue="0" maxValue="112"/>
    </cacheField>
    <cacheField name="Excursions" numFmtId="0">
      <sharedItems containsSemiMixedTypes="0" containsString="0" containsNumber="1" containsInteger="1" minValue="0" maxValue="30"/>
    </cacheField>
    <cacheField name="Restaurants" numFmtId="0">
      <sharedItems containsSemiMixedTypes="0" containsString="0" containsNumber="1" containsInteger="1" minValue="0" maxValue="92"/>
    </cacheField>
    <cacheField name="Hotels" numFmtId="0">
      <sharedItems containsSemiMixedTypes="0" containsString="0" containsNumber="1" containsInteger="1" minValue="5" maxValue="51"/>
    </cacheField>
    <cacheField name="Bags, packages, boxes" numFmtId="0">
      <sharedItems containsSemiMixedTypes="0" containsString="0" containsNumber="1" containsInteger="1" minValue="0" maxValue="10"/>
    </cacheField>
    <cacheField name="Snacks on the way" numFmtId="0">
      <sharedItems containsSemiMixedTypes="0" containsString="0" containsNumber="1" containsInteger="1" minValue="5" maxValue="70"/>
    </cacheField>
    <cacheField name="Alcohol" numFmtId="0">
      <sharedItems containsSemiMixedTypes="0" containsString="0" containsNumber="1" containsInteger="1" minValue="0" maxValue="40"/>
    </cacheField>
    <cacheField name="Hobby" numFmtId="0">
      <sharedItems containsSemiMixedTypes="0" containsString="0" containsNumber="1" containsInteger="1" minValue="0" maxValue="41"/>
    </cacheField>
    <cacheField name="Unexpected expenses" numFmtId="0">
      <sharedItems containsSemiMixedTypes="0" containsString="0" containsNumber="1" containsInteger="1" minValue="0" maxValue="192"/>
    </cacheField>
    <cacheField name="Price Investments Portfolio" numFmtId="44">
      <sharedItems containsSemiMixedTypes="0" containsString="0" containsNumber="1" minValue="0" maxValue="275.47000000000003"/>
    </cacheField>
    <cacheField name="Investments Business" numFmtId="165">
      <sharedItems containsSemiMixedTypes="0" containsString="0" containsNumber="1" minValue="0" maxValue="96082.11"/>
    </cacheField>
    <cacheField name="Investments Securities" numFmtId="165">
      <sharedItems containsSemiMixedTypes="0" containsString="0" containsNumber="1" minValue="0" maxValue="55845.34"/>
    </cacheField>
    <cacheField name="Investments Cryptocurrency" numFmtId="165">
      <sharedItems containsSemiMixedTypes="0" containsString="0" containsNumber="1" minValue="0" maxValue="61074.86"/>
    </cacheField>
    <cacheField name="Investments Real estate" numFmtId="165">
      <sharedItems containsSemiMixedTypes="0" containsString="0" containsNumber="1" minValue="0" maxValue="57382.83"/>
    </cacheField>
    <cacheField name="Investments Gold" numFmtId="165">
      <sharedItems containsSemiMixedTypes="0" containsString="0" containsNumber="1" minValue="0" maxValue="87230.06"/>
    </cacheField>
    <cacheField name="Mortgage" numFmtId="165">
      <sharedItems containsSemiMixedTypes="0" containsString="0" containsNumber="1" containsInteger="1" minValue="8000" maxValue="50000"/>
    </cacheField>
    <cacheField name="Car Leasing" numFmtId="165">
      <sharedItems containsSemiMixedTypes="0" containsString="0" containsNumber="1" containsInteger="1" minValue="6250" maxValue="20000"/>
    </cacheField>
    <cacheField name="Consumer Credit" numFmtId="165">
      <sharedItems containsSemiMixedTypes="0" containsString="0" containsNumber="1" containsInteger="1" minValue="3353" maxValue="12578"/>
    </cacheField>
    <cacheField name="Credit Card" numFmtId="165">
      <sharedItems containsSemiMixedTypes="0" containsString="0" containsNumber="1" containsInteger="1" minValue="7058" maxValue="30237"/>
    </cacheField>
    <cacheField name="Goal 1" numFmtId="165">
      <sharedItems containsSemiMixedTypes="0" containsString="0" containsNumber="1" containsInteger="1" minValue="11891" maxValue="75603"/>
    </cacheField>
    <cacheField name="Goal 2" numFmtId="165">
      <sharedItems containsSemiMixedTypes="0" containsString="0" containsNumber="1" containsInteger="1" minValue="3480" maxValue="63201"/>
    </cacheField>
    <cacheField name="Goal 3" numFmtId="165">
      <sharedItems containsSemiMixedTypes="0" containsString="0" containsNumber="1" containsInteger="1" minValue="4930" maxValue="55501"/>
    </cacheField>
    <cacheField name="Goal 4" numFmtId="165">
      <sharedItems containsSemiMixedTypes="0" containsString="0" containsNumber="1" containsInteger="1" minValue="1741" maxValue="30000"/>
    </cacheField>
    <cacheField name="Monthly Plan" numFmtId="0">
      <sharedItems containsSemiMixedTypes="0" containsString="0" containsNumber="1" containsInteger="1" minValue="29000" maxValue="230000"/>
    </cacheField>
    <cacheField name="Balance" numFmtId="0">
      <sharedItems containsSemiMixedTypes="0" containsString="0" containsNumber="1" containsInteger="1" minValue="4" maxValue="8965"/>
    </cacheField>
  </cacheFields>
  <extLst>
    <ext xmlns:x14="http://schemas.microsoft.com/office/spreadsheetml/2009/9/main" uri="{725AE2AE-9491-48be-B2B4-4EB974FC3084}">
      <x14:pivotCacheDefinition pivotCacheId="11916147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r>
  <r>
    <x v="1"/>
  </r>
  <r>
    <x v="2"/>
  </r>
  <r>
    <x v="3"/>
  </r>
  <r>
    <x v="4"/>
  </r>
  <r>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d v="2024-01-01T00:00:00"/>
    <x v="0"/>
    <n v="1"/>
    <n v="496"/>
    <n v="575"/>
    <n v="243"/>
    <n v="189"/>
    <n v="64"/>
    <n v="172"/>
    <n v="271"/>
    <n v="132"/>
    <n v="104"/>
    <n v="58"/>
    <n v="27"/>
    <n v="46"/>
    <n v="9"/>
    <n v="82"/>
    <n v="62"/>
    <n v="22"/>
    <n v="24"/>
    <n v="62"/>
    <n v="46"/>
    <n v="0"/>
    <n v="23"/>
    <n v="11"/>
    <n v="34"/>
    <n v="34"/>
    <n v="11"/>
    <n v="5"/>
    <n v="28"/>
    <n v="0"/>
    <n v="0"/>
    <n v="5"/>
    <n v="5"/>
    <n v="17"/>
    <n v="17"/>
    <n v="23"/>
    <n v="34"/>
    <n v="11"/>
    <n v="17"/>
    <n v="0"/>
    <n v="0"/>
    <n v="17"/>
    <n v="51"/>
    <n v="5"/>
    <n v="17"/>
    <n v="11"/>
    <n v="5"/>
    <n v="17"/>
    <n v="0"/>
    <n v="17"/>
    <n v="114"/>
    <n v="0"/>
    <n v="0"/>
    <n v="0"/>
    <n v="0"/>
    <n v="0"/>
    <n v="0"/>
    <n v="50000"/>
    <n v="20000"/>
    <n v="8000"/>
    <n v="25000"/>
    <n v="11891"/>
    <n v="3480"/>
    <n v="4930"/>
    <n v="1741"/>
    <n v="29000"/>
    <n v="3796"/>
  </r>
  <r>
    <d v="2024-01-02T00:00:00"/>
    <x v="0"/>
    <n v="1"/>
    <n v="516"/>
    <n v="585"/>
    <n v="268"/>
    <n v="218"/>
    <n v="30"/>
    <n v="286"/>
    <n v="259"/>
    <n v="40"/>
    <n v="118"/>
    <n v="19"/>
    <n v="38"/>
    <n v="19"/>
    <n v="6"/>
    <n v="88"/>
    <n v="27"/>
    <n v="19"/>
    <n v="29"/>
    <n v="153"/>
    <n v="76"/>
    <n v="17"/>
    <n v="29"/>
    <n v="0"/>
    <n v="46"/>
    <n v="29"/>
    <n v="0"/>
    <n v="17"/>
    <n v="29"/>
    <n v="11"/>
    <n v="5"/>
    <n v="23"/>
    <n v="11"/>
    <n v="0"/>
    <n v="0"/>
    <n v="23"/>
    <n v="23"/>
    <n v="5"/>
    <n v="11"/>
    <n v="5"/>
    <n v="17"/>
    <n v="17"/>
    <n v="64"/>
    <n v="17"/>
    <n v="40"/>
    <n v="29"/>
    <n v="0"/>
    <n v="23"/>
    <n v="11"/>
    <n v="5"/>
    <n v="2"/>
    <n v="0"/>
    <n v="0"/>
    <n v="0"/>
    <n v="0"/>
    <n v="0"/>
    <n v="0"/>
    <n v="50000"/>
    <n v="20000"/>
    <n v="8000"/>
    <n v="25000"/>
    <n v="11891"/>
    <n v="3480"/>
    <n v="4930"/>
    <n v="1741"/>
    <n v="29000"/>
    <n v="4881"/>
  </r>
  <r>
    <d v="2024-01-03T00:00:00"/>
    <x v="0"/>
    <n v="1"/>
    <n v="539"/>
    <n v="610"/>
    <n v="285"/>
    <n v="131"/>
    <n v="123"/>
    <n v="244"/>
    <n v="318"/>
    <n v="48"/>
    <n v="177"/>
    <n v="106"/>
    <n v="23"/>
    <n v="16"/>
    <n v="20"/>
    <n v="83"/>
    <n v="18"/>
    <n v="28"/>
    <n v="28"/>
    <n v="40"/>
    <n v="61"/>
    <n v="6"/>
    <n v="36"/>
    <n v="6"/>
    <n v="61"/>
    <n v="48"/>
    <n v="0"/>
    <n v="18"/>
    <n v="36"/>
    <n v="6"/>
    <n v="6"/>
    <n v="24"/>
    <n v="12"/>
    <n v="12"/>
    <n v="12"/>
    <n v="54"/>
    <n v="30"/>
    <n v="30"/>
    <n v="18"/>
    <n v="6"/>
    <n v="6"/>
    <n v="24"/>
    <n v="0"/>
    <n v="18"/>
    <n v="14"/>
    <n v="24"/>
    <n v="0"/>
    <n v="30"/>
    <n v="12"/>
    <n v="0"/>
    <n v="0"/>
    <n v="0"/>
    <n v="0"/>
    <n v="0"/>
    <n v="0"/>
    <n v="0"/>
    <n v="0"/>
    <n v="50000"/>
    <n v="20000"/>
    <n v="8000"/>
    <n v="25000"/>
    <n v="11891"/>
    <n v="3480"/>
    <n v="4930"/>
    <n v="1741"/>
    <n v="29000"/>
    <n v="4766"/>
  </r>
  <r>
    <d v="2024-01-04T00:00:00"/>
    <x v="0"/>
    <n v="1"/>
    <n v="557"/>
    <n v="641"/>
    <n v="150"/>
    <n v="307"/>
    <n v="100"/>
    <n v="262"/>
    <n v="219"/>
    <n v="160"/>
    <n v="176"/>
    <n v="69"/>
    <n v="31"/>
    <n v="24"/>
    <n v="31"/>
    <n v="103"/>
    <n v="52"/>
    <n v="27"/>
    <n v="29"/>
    <n v="15"/>
    <n v="44"/>
    <n v="12"/>
    <n v="38"/>
    <n v="6"/>
    <n v="44"/>
    <n v="57"/>
    <n v="19"/>
    <n v="0"/>
    <n v="38"/>
    <n v="6"/>
    <n v="0"/>
    <n v="19"/>
    <n v="19"/>
    <n v="19"/>
    <n v="0"/>
    <n v="38"/>
    <n v="19"/>
    <n v="32"/>
    <n v="12"/>
    <n v="6"/>
    <n v="12"/>
    <n v="6"/>
    <n v="57"/>
    <n v="19"/>
    <n v="25"/>
    <n v="19"/>
    <n v="6"/>
    <n v="19"/>
    <n v="19"/>
    <n v="19"/>
    <n v="12"/>
    <n v="0"/>
    <n v="0"/>
    <n v="0"/>
    <n v="0"/>
    <n v="0"/>
    <n v="0"/>
    <n v="50000"/>
    <n v="20000"/>
    <n v="8000"/>
    <n v="25000"/>
    <n v="11891"/>
    <n v="3480"/>
    <n v="4930"/>
    <n v="1741"/>
    <n v="29000"/>
    <n v="788"/>
  </r>
  <r>
    <d v="2024-01-05T00:00:00"/>
    <x v="0"/>
    <n v="1"/>
    <n v="575"/>
    <n v="667"/>
    <n v="132"/>
    <n v="415"/>
    <n v="28"/>
    <n v="153"/>
    <n v="374"/>
    <n v="140"/>
    <n v="171"/>
    <n v="99"/>
    <n v="42"/>
    <n v="35"/>
    <n v="21"/>
    <n v="93"/>
    <n v="43"/>
    <n v="24"/>
    <n v="21"/>
    <n v="26"/>
    <n v="60"/>
    <n v="0"/>
    <n v="46"/>
    <n v="20"/>
    <n v="93"/>
    <n v="53"/>
    <n v="20"/>
    <n v="0"/>
    <n v="13"/>
    <n v="20"/>
    <n v="0"/>
    <n v="6"/>
    <n v="13"/>
    <n v="0"/>
    <n v="0"/>
    <n v="26"/>
    <n v="46"/>
    <n v="13"/>
    <n v="0"/>
    <n v="0"/>
    <n v="26"/>
    <n v="20"/>
    <n v="73"/>
    <n v="6"/>
    <n v="20"/>
    <n v="20"/>
    <n v="0"/>
    <n v="26"/>
    <n v="0"/>
    <n v="20"/>
    <n v="27"/>
    <n v="104.17550000000001"/>
    <n v="0"/>
    <n v="0"/>
    <n v="0"/>
    <n v="0"/>
    <n v="0"/>
    <n v="50000"/>
    <n v="20000"/>
    <n v="8000"/>
    <n v="23668"/>
    <n v="11891"/>
    <n v="3480"/>
    <n v="4930"/>
    <n v="1741"/>
    <n v="29000"/>
    <n v="4853"/>
  </r>
  <r>
    <d v="2024-01-06T00:00:00"/>
    <x v="0"/>
    <n v="1"/>
    <n v="586"/>
    <n v="685"/>
    <n v="175"/>
    <n v="335"/>
    <n v="76"/>
    <n v="212"/>
    <n v="336"/>
    <n v="137"/>
    <n v="134"/>
    <n v="21"/>
    <n v="47"/>
    <n v="29"/>
    <n v="14"/>
    <n v="120"/>
    <n v="77"/>
    <n v="28"/>
    <n v="11"/>
    <n v="105"/>
    <n v="75"/>
    <n v="6"/>
    <n v="34"/>
    <n v="13"/>
    <n v="63"/>
    <n v="47"/>
    <n v="20"/>
    <n v="0"/>
    <n v="34"/>
    <n v="6"/>
    <n v="0"/>
    <n v="27"/>
    <n v="0"/>
    <n v="6"/>
    <n v="13"/>
    <n v="47"/>
    <n v="47"/>
    <n v="27"/>
    <n v="6"/>
    <n v="0"/>
    <n v="6"/>
    <n v="13"/>
    <n v="68"/>
    <n v="13"/>
    <n v="34"/>
    <n v="13"/>
    <n v="6"/>
    <n v="41"/>
    <n v="0"/>
    <n v="20"/>
    <n v="0"/>
    <n v="100.9205"/>
    <n v="0"/>
    <n v="0"/>
    <n v="0"/>
    <n v="0"/>
    <n v="0"/>
    <n v="50000"/>
    <n v="20000"/>
    <n v="8000"/>
    <n v="23668"/>
    <n v="11891"/>
    <n v="3480"/>
    <n v="4930"/>
    <n v="1741"/>
    <n v="29000"/>
    <n v="3534"/>
  </r>
  <r>
    <d v="2024-01-07T00:00:00"/>
    <x v="0"/>
    <n v="1"/>
    <n v="597"/>
    <n v="690"/>
    <n v="310"/>
    <n v="162"/>
    <n v="125"/>
    <n v="282"/>
    <n v="353"/>
    <n v="55"/>
    <n v="166"/>
    <n v="122"/>
    <n v="37"/>
    <n v="22"/>
    <n v="18"/>
    <n v="77"/>
    <n v="74"/>
    <n v="27"/>
    <n v="34"/>
    <n v="20"/>
    <n v="75"/>
    <n v="0"/>
    <n v="27"/>
    <n v="6"/>
    <n v="75"/>
    <n v="48"/>
    <n v="6"/>
    <n v="13"/>
    <n v="41"/>
    <n v="20"/>
    <n v="0"/>
    <n v="6"/>
    <n v="20"/>
    <n v="0"/>
    <n v="13"/>
    <n v="48"/>
    <n v="6"/>
    <n v="6"/>
    <n v="0"/>
    <n v="0"/>
    <n v="13"/>
    <n v="6"/>
    <n v="55"/>
    <n v="6"/>
    <n v="48"/>
    <n v="6"/>
    <n v="6"/>
    <n v="20"/>
    <n v="0"/>
    <n v="0"/>
    <n v="120"/>
    <n v="97.510499999999993"/>
    <n v="0"/>
    <n v="0"/>
    <n v="0"/>
    <n v="0"/>
    <n v="0"/>
    <n v="50000"/>
    <n v="20000"/>
    <n v="8000"/>
    <n v="23668"/>
    <n v="11891"/>
    <n v="3480"/>
    <n v="4930"/>
    <n v="1741"/>
    <n v="29000"/>
    <n v="7918"/>
  </r>
  <r>
    <d v="2024-01-08T00:00:00"/>
    <x v="0"/>
    <n v="1"/>
    <n v="604"/>
    <n v="684"/>
    <n v="217"/>
    <n v="273"/>
    <n v="114"/>
    <n v="307"/>
    <n v="316"/>
    <n v="61"/>
    <n v="149"/>
    <n v="101"/>
    <n v="48"/>
    <n v="37"/>
    <n v="7"/>
    <n v="126"/>
    <n v="59"/>
    <n v="25"/>
    <n v="11"/>
    <n v="41"/>
    <n v="54"/>
    <n v="13"/>
    <n v="47"/>
    <n v="13"/>
    <n v="9"/>
    <n v="54"/>
    <n v="13"/>
    <n v="20"/>
    <n v="13"/>
    <n v="13"/>
    <n v="0"/>
    <n v="34"/>
    <n v="20"/>
    <n v="6"/>
    <n v="20"/>
    <n v="41"/>
    <n v="34"/>
    <n v="34"/>
    <n v="20"/>
    <n v="6"/>
    <n v="13"/>
    <n v="13"/>
    <n v="61"/>
    <n v="13"/>
    <n v="27"/>
    <n v="34"/>
    <n v="6"/>
    <n v="41"/>
    <n v="6"/>
    <n v="6"/>
    <n v="0"/>
    <n v="96.611500000000007"/>
    <n v="0"/>
    <n v="0"/>
    <n v="0"/>
    <n v="0"/>
    <n v="0"/>
    <n v="50000"/>
    <n v="20000"/>
    <n v="8000"/>
    <n v="23668"/>
    <n v="11891"/>
    <n v="3480"/>
    <n v="4930"/>
    <n v="1741"/>
    <n v="29000"/>
    <n v="520"/>
  </r>
  <r>
    <d v="2024-01-09T00:00:00"/>
    <x v="0"/>
    <n v="1"/>
    <n v="606"/>
    <n v="664"/>
    <n v="284"/>
    <n v="262"/>
    <n v="60"/>
    <n v="232"/>
    <n v="346"/>
    <n v="86"/>
    <n v="157"/>
    <n v="127"/>
    <n v="56"/>
    <n v="26"/>
    <n v="33"/>
    <n v="89"/>
    <n v="64"/>
    <n v="20"/>
    <n v="34"/>
    <n v="0"/>
    <n v="86"/>
    <n v="0"/>
    <n v="19"/>
    <n v="19"/>
    <n v="59"/>
    <n v="59"/>
    <n v="19"/>
    <n v="6"/>
    <n v="39"/>
    <n v="0"/>
    <n v="0"/>
    <n v="19"/>
    <n v="19"/>
    <n v="19"/>
    <n v="6"/>
    <n v="46"/>
    <n v="6"/>
    <n v="26"/>
    <n v="0"/>
    <n v="6"/>
    <n v="19"/>
    <n v="13"/>
    <n v="66"/>
    <n v="19"/>
    <n v="19"/>
    <n v="13"/>
    <n v="0"/>
    <n v="13"/>
    <n v="19"/>
    <n v="0"/>
    <n v="30"/>
    <n v="95.743500000000012"/>
    <n v="0"/>
    <n v="0"/>
    <n v="0"/>
    <n v="0"/>
    <n v="0"/>
    <n v="50000"/>
    <n v="20000"/>
    <n v="8000"/>
    <n v="23668"/>
    <n v="11891"/>
    <n v="3480"/>
    <n v="4930"/>
    <n v="1741"/>
    <n v="29000"/>
    <n v="6207"/>
  </r>
  <r>
    <d v="2024-01-10T00:00:00"/>
    <x v="0"/>
    <n v="1"/>
    <n v="602"/>
    <n v="625"/>
    <n v="258"/>
    <n v="314"/>
    <n v="30"/>
    <n v="131"/>
    <n v="451"/>
    <n v="43"/>
    <n v="160"/>
    <n v="97"/>
    <n v="52"/>
    <n v="18"/>
    <n v="14"/>
    <n v="86"/>
    <n v="16"/>
    <n v="18"/>
    <n v="13"/>
    <n v="128"/>
    <n v="25"/>
    <n v="0"/>
    <n v="43"/>
    <n v="18"/>
    <n v="75"/>
    <n v="56"/>
    <n v="18"/>
    <n v="0"/>
    <n v="12"/>
    <n v="0"/>
    <n v="0"/>
    <n v="6"/>
    <n v="6"/>
    <n v="0"/>
    <n v="6"/>
    <n v="43"/>
    <n v="43"/>
    <n v="6"/>
    <n v="12"/>
    <n v="0"/>
    <n v="12"/>
    <n v="18"/>
    <n v="62"/>
    <n v="12"/>
    <n v="50"/>
    <n v="31"/>
    <n v="0"/>
    <n v="25"/>
    <n v="0"/>
    <n v="12"/>
    <n v="34"/>
    <n v="96.332499999999996"/>
    <n v="0"/>
    <n v="0"/>
    <n v="0"/>
    <n v="0"/>
    <n v="0"/>
    <n v="50000"/>
    <n v="20000"/>
    <n v="8000"/>
    <n v="23668"/>
    <n v="11891"/>
    <n v="3480"/>
    <n v="4930"/>
    <n v="1741"/>
    <n v="29000"/>
    <n v="4999"/>
  </r>
  <r>
    <d v="2024-01-11T00:00:00"/>
    <x v="0"/>
    <n v="1"/>
    <n v="584"/>
    <n v="588"/>
    <n v="186"/>
    <n v="334"/>
    <n v="64"/>
    <n v="158"/>
    <n v="313"/>
    <n v="117"/>
    <n v="188"/>
    <n v="86"/>
    <n v="36"/>
    <n v="18"/>
    <n v="18"/>
    <n v="79"/>
    <n v="17"/>
    <n v="33"/>
    <n v="19"/>
    <n v="90"/>
    <n v="58"/>
    <n v="0"/>
    <n v="35"/>
    <n v="17"/>
    <n v="23"/>
    <n v="35"/>
    <n v="11"/>
    <n v="5"/>
    <n v="17"/>
    <n v="17"/>
    <n v="5"/>
    <n v="17"/>
    <n v="5"/>
    <n v="5"/>
    <n v="17"/>
    <n v="52"/>
    <n v="23"/>
    <n v="23"/>
    <n v="11"/>
    <n v="0"/>
    <n v="23"/>
    <n v="17"/>
    <n v="41"/>
    <n v="5"/>
    <n v="52"/>
    <n v="11"/>
    <n v="0"/>
    <n v="29"/>
    <n v="17"/>
    <n v="17"/>
    <n v="0"/>
    <n v="98.657500000000013"/>
    <n v="0"/>
    <n v="0"/>
    <n v="0"/>
    <n v="0"/>
    <n v="0"/>
    <n v="50000"/>
    <n v="20000"/>
    <n v="8000"/>
    <n v="23668"/>
    <n v="11891"/>
    <n v="3480"/>
    <n v="4930"/>
    <n v="1741"/>
    <n v="29000"/>
    <n v="1124"/>
  </r>
  <r>
    <d v="2024-01-12T00:00:00"/>
    <x v="0"/>
    <n v="1"/>
    <n v="560"/>
    <n v="575"/>
    <n v="123"/>
    <n v="348"/>
    <n v="89"/>
    <n v="149"/>
    <n v="369"/>
    <n v="57"/>
    <n v="156"/>
    <n v="27"/>
    <n v="34"/>
    <n v="24"/>
    <n v="24"/>
    <n v="85"/>
    <n v="36"/>
    <n v="19"/>
    <n v="29"/>
    <n v="126"/>
    <n v="63"/>
    <n v="17"/>
    <n v="40"/>
    <n v="5"/>
    <n v="33"/>
    <n v="51"/>
    <n v="17"/>
    <n v="17"/>
    <n v="11"/>
    <n v="5"/>
    <n v="0"/>
    <n v="17"/>
    <n v="11"/>
    <n v="17"/>
    <n v="0"/>
    <n v="28"/>
    <n v="23"/>
    <n v="28"/>
    <n v="0"/>
    <n v="0"/>
    <n v="5"/>
    <n v="17"/>
    <n v="40"/>
    <n v="17"/>
    <n v="51"/>
    <n v="11"/>
    <n v="0"/>
    <n v="11"/>
    <n v="17"/>
    <n v="23"/>
    <n v="0"/>
    <n v="104.06699999999999"/>
    <n v="0"/>
    <n v="0"/>
    <n v="0"/>
    <n v="0"/>
    <n v="0"/>
    <n v="50000"/>
    <n v="10000"/>
    <n v="5000"/>
    <n v="12386"/>
    <n v="11891"/>
    <n v="3480"/>
    <n v="4930"/>
    <n v="1741"/>
    <n v="29000"/>
    <n v="5206"/>
  </r>
  <r>
    <d v="2024-01-13T00:00:00"/>
    <x v="0"/>
    <n v="1"/>
    <n v="535"/>
    <n v="570"/>
    <n v="133"/>
    <n v="301"/>
    <n v="101"/>
    <n v="159"/>
    <n v="286"/>
    <n v="125"/>
    <n v="159"/>
    <n v="79"/>
    <n v="39"/>
    <n v="16"/>
    <n v="33"/>
    <n v="95"/>
    <n v="67"/>
    <n v="24"/>
    <n v="16"/>
    <n v="7"/>
    <n v="39"/>
    <n v="17"/>
    <n v="34"/>
    <n v="11"/>
    <n v="62"/>
    <n v="34"/>
    <n v="17"/>
    <n v="0"/>
    <n v="11"/>
    <n v="11"/>
    <n v="0"/>
    <n v="5"/>
    <n v="0"/>
    <n v="17"/>
    <n v="11"/>
    <n v="34"/>
    <n v="11"/>
    <n v="22"/>
    <n v="17"/>
    <n v="0"/>
    <n v="22"/>
    <n v="17"/>
    <n v="39"/>
    <n v="5"/>
    <n v="17"/>
    <n v="17"/>
    <n v="0"/>
    <n v="34"/>
    <n v="17"/>
    <n v="22"/>
    <n v="27"/>
    <n v="112.53"/>
    <n v="0"/>
    <n v="0"/>
    <n v="0"/>
    <n v="0"/>
    <n v="0"/>
    <n v="50000"/>
    <n v="10000"/>
    <n v="5000"/>
    <n v="12386"/>
    <n v="11891"/>
    <n v="3480"/>
    <n v="4930"/>
    <n v="1741"/>
    <n v="29000"/>
    <n v="2777"/>
  </r>
  <r>
    <d v="2024-01-14T00:00:00"/>
    <x v="0"/>
    <n v="1"/>
    <n v="523"/>
    <n v="571"/>
    <n v="261"/>
    <n v="184"/>
    <n v="78"/>
    <n v="279"/>
    <n v="264"/>
    <n v="28"/>
    <n v="110"/>
    <n v="100"/>
    <n v="25"/>
    <n v="45"/>
    <n v="29"/>
    <n v="83"/>
    <n v="39"/>
    <n v="17"/>
    <n v="17"/>
    <n v="58"/>
    <n v="39"/>
    <n v="5"/>
    <n v="17"/>
    <n v="11"/>
    <n v="79"/>
    <n v="45"/>
    <n v="0"/>
    <n v="0"/>
    <n v="11"/>
    <n v="5"/>
    <n v="0"/>
    <n v="28"/>
    <n v="0"/>
    <n v="17"/>
    <n v="5"/>
    <n v="57"/>
    <n v="5"/>
    <n v="17"/>
    <n v="11"/>
    <n v="0"/>
    <n v="11"/>
    <n v="17"/>
    <n v="57"/>
    <n v="11"/>
    <n v="45"/>
    <n v="11"/>
    <n v="5"/>
    <n v="22"/>
    <n v="5"/>
    <n v="0"/>
    <n v="35"/>
    <n v="120.14050000000002"/>
    <n v="0"/>
    <n v="0"/>
    <n v="0"/>
    <n v="0"/>
    <n v="0"/>
    <n v="50000"/>
    <n v="10000"/>
    <n v="5000"/>
    <n v="12386"/>
    <n v="11891"/>
    <n v="3480"/>
    <n v="4930"/>
    <n v="1741"/>
    <n v="29000"/>
    <n v="2650"/>
  </r>
  <r>
    <d v="2024-01-15T00:00:00"/>
    <x v="0"/>
    <n v="1"/>
    <n v="521"/>
    <n v="585"/>
    <n v="166"/>
    <n v="303"/>
    <n v="52"/>
    <n v="204"/>
    <n v="264"/>
    <n v="117"/>
    <n v="116"/>
    <n v="77"/>
    <n v="45"/>
    <n v="16"/>
    <n v="32"/>
    <n v="108"/>
    <n v="31"/>
    <n v="15"/>
    <n v="13"/>
    <n v="68"/>
    <n v="76"/>
    <n v="5"/>
    <n v="17"/>
    <n v="17"/>
    <n v="46"/>
    <n v="52"/>
    <n v="0"/>
    <n v="5"/>
    <n v="11"/>
    <n v="0"/>
    <n v="5"/>
    <n v="17"/>
    <n v="5"/>
    <n v="11"/>
    <n v="5"/>
    <n v="35"/>
    <n v="23"/>
    <n v="29"/>
    <n v="5"/>
    <n v="5"/>
    <n v="5"/>
    <n v="5"/>
    <n v="52"/>
    <n v="11"/>
    <n v="17"/>
    <n v="23"/>
    <n v="0"/>
    <n v="5"/>
    <n v="5"/>
    <n v="17"/>
    <n v="76"/>
    <n v="128.94450000000001"/>
    <n v="0"/>
    <n v="0"/>
    <n v="0"/>
    <n v="0"/>
    <n v="0"/>
    <n v="46500"/>
    <n v="10000"/>
    <n v="8000"/>
    <n v="12386"/>
    <n v="11891"/>
    <n v="3480"/>
    <n v="4930"/>
    <n v="1741"/>
    <n v="29000"/>
    <n v="380"/>
  </r>
  <r>
    <d v="2024-01-16T00:00:00"/>
    <x v="0"/>
    <n v="1"/>
    <n v="526"/>
    <n v="614"/>
    <n v="257"/>
    <n v="175"/>
    <n v="94"/>
    <n v="122"/>
    <n v="456"/>
    <n v="36"/>
    <n v="143"/>
    <n v="45"/>
    <n v="48"/>
    <n v="26"/>
    <n v="29"/>
    <n v="109"/>
    <n v="43"/>
    <n v="25"/>
    <n v="15"/>
    <n v="43"/>
    <n v="67"/>
    <n v="18"/>
    <n v="30"/>
    <n v="18"/>
    <n v="5"/>
    <n v="42"/>
    <n v="0"/>
    <n v="18"/>
    <n v="30"/>
    <n v="12"/>
    <n v="0"/>
    <n v="18"/>
    <n v="12"/>
    <n v="12"/>
    <n v="0"/>
    <n v="55"/>
    <n v="12"/>
    <n v="30"/>
    <n v="18"/>
    <n v="6"/>
    <n v="12"/>
    <n v="24"/>
    <n v="49"/>
    <n v="12"/>
    <n v="30"/>
    <n v="30"/>
    <n v="0"/>
    <n v="18"/>
    <n v="12"/>
    <n v="24"/>
    <n v="0"/>
    <n v="134.24550000000002"/>
    <n v="0"/>
    <n v="0"/>
    <n v="0"/>
    <n v="0"/>
    <n v="0"/>
    <n v="46500"/>
    <n v="10000"/>
    <n v="8000"/>
    <n v="12386"/>
    <n v="11891"/>
    <n v="3480"/>
    <n v="4930"/>
    <n v="1741"/>
    <n v="29000"/>
    <n v="6166"/>
  </r>
  <r>
    <d v="2024-01-17T00:00:00"/>
    <x v="0"/>
    <n v="1"/>
    <n v="536"/>
    <n v="688"/>
    <n v="219"/>
    <n v="189"/>
    <n v="128"/>
    <n v="316"/>
    <n v="242"/>
    <n v="130"/>
    <n v="112"/>
    <n v="116"/>
    <n v="49"/>
    <n v="29"/>
    <n v="19"/>
    <n v="89"/>
    <n v="18"/>
    <n v="22"/>
    <n v="12"/>
    <n v="70"/>
    <n v="68"/>
    <n v="6"/>
    <n v="34"/>
    <n v="6"/>
    <n v="15"/>
    <n v="48"/>
    <n v="13"/>
    <n v="20"/>
    <n v="34"/>
    <n v="20"/>
    <n v="6"/>
    <n v="34"/>
    <n v="13"/>
    <n v="13"/>
    <n v="6"/>
    <n v="55"/>
    <n v="48"/>
    <n v="34"/>
    <n v="0"/>
    <n v="0"/>
    <n v="27"/>
    <n v="13"/>
    <n v="75"/>
    <n v="20"/>
    <n v="34"/>
    <n v="27"/>
    <n v="6"/>
    <n v="13"/>
    <n v="0"/>
    <n v="0"/>
    <n v="0"/>
    <n v="135.6405"/>
    <n v="0"/>
    <n v="0"/>
    <n v="0"/>
    <n v="0"/>
    <n v="0"/>
    <n v="46500"/>
    <n v="10000"/>
    <n v="8000"/>
    <n v="12386"/>
    <n v="11891"/>
    <n v="3480"/>
    <n v="4930"/>
    <n v="1741"/>
    <n v="29000"/>
    <n v="2706"/>
  </r>
  <r>
    <d v="2024-01-18T00:00:00"/>
    <x v="0"/>
    <n v="1"/>
    <n v="553"/>
    <n v="752"/>
    <n v="160"/>
    <n v="299"/>
    <n v="94"/>
    <n v="330"/>
    <n v="265"/>
    <n v="157"/>
    <n v="150"/>
    <n v="68"/>
    <n v="44"/>
    <n v="30"/>
    <n v="6"/>
    <n v="96"/>
    <n v="23"/>
    <n v="16"/>
    <n v="31"/>
    <n v="89"/>
    <n v="60"/>
    <n v="7"/>
    <n v="37"/>
    <n v="22"/>
    <n v="67"/>
    <n v="60"/>
    <n v="0"/>
    <n v="0"/>
    <n v="15"/>
    <n v="22"/>
    <n v="0"/>
    <n v="7"/>
    <n v="7"/>
    <n v="22"/>
    <n v="0"/>
    <n v="45"/>
    <n v="22"/>
    <n v="15"/>
    <n v="15"/>
    <n v="7"/>
    <n v="30"/>
    <n v="22"/>
    <n v="52"/>
    <n v="22"/>
    <n v="45"/>
    <n v="15"/>
    <n v="7"/>
    <n v="52"/>
    <n v="22"/>
    <n v="0"/>
    <n v="55"/>
    <n v="135.6405"/>
    <n v="0"/>
    <n v="0"/>
    <n v="0"/>
    <n v="0"/>
    <n v="0"/>
    <n v="46500"/>
    <n v="20000"/>
    <n v="8000"/>
    <n v="20895"/>
    <n v="11891"/>
    <n v="3480"/>
    <n v="4930"/>
    <n v="1741"/>
    <n v="29000"/>
    <n v="2768"/>
  </r>
  <r>
    <d v="2024-01-19T00:00:00"/>
    <x v="0"/>
    <n v="1"/>
    <n v="573"/>
    <n v="781"/>
    <n v="234"/>
    <n v="231"/>
    <n v="108"/>
    <n v="374"/>
    <n v="345"/>
    <n v="62"/>
    <n v="120"/>
    <n v="88"/>
    <n v="28"/>
    <n v="21"/>
    <n v="35"/>
    <n v="104"/>
    <n v="45"/>
    <n v="32"/>
    <n v="30"/>
    <n v="70"/>
    <n v="109"/>
    <n v="7"/>
    <n v="54"/>
    <n v="23"/>
    <n v="70"/>
    <n v="62"/>
    <n v="23"/>
    <n v="23"/>
    <n v="23"/>
    <n v="23"/>
    <n v="0"/>
    <n v="31"/>
    <n v="15"/>
    <n v="15"/>
    <n v="23"/>
    <n v="39"/>
    <n v="31"/>
    <n v="15"/>
    <n v="23"/>
    <n v="0"/>
    <n v="31"/>
    <n v="15"/>
    <n v="0"/>
    <n v="23"/>
    <n v="3"/>
    <n v="23"/>
    <n v="0"/>
    <n v="15"/>
    <n v="31"/>
    <n v="31"/>
    <n v="0"/>
    <n v="96.332499999999996"/>
    <n v="0"/>
    <n v="0"/>
    <n v="0"/>
    <n v="0"/>
    <n v="0"/>
    <n v="46500"/>
    <n v="20000"/>
    <n v="8000"/>
    <n v="20895"/>
    <n v="11891"/>
    <n v="3480"/>
    <n v="4930"/>
    <n v="1741"/>
    <n v="29000"/>
    <n v="1607"/>
  </r>
  <r>
    <d v="2024-01-20T00:00:00"/>
    <x v="0"/>
    <n v="1"/>
    <n v="599"/>
    <n v="791"/>
    <n v="257"/>
    <n v="313"/>
    <n v="29"/>
    <n v="292"/>
    <n v="373"/>
    <n v="126"/>
    <n v="126"/>
    <n v="107"/>
    <n v="51"/>
    <n v="37"/>
    <n v="29"/>
    <n v="77"/>
    <n v="59"/>
    <n v="22"/>
    <n v="25"/>
    <n v="66"/>
    <n v="102"/>
    <n v="7"/>
    <n v="47"/>
    <n v="0"/>
    <n v="90"/>
    <n v="39"/>
    <n v="15"/>
    <n v="7"/>
    <n v="39"/>
    <n v="15"/>
    <n v="0"/>
    <n v="31"/>
    <n v="23"/>
    <n v="7"/>
    <n v="23"/>
    <n v="63"/>
    <n v="7"/>
    <n v="39"/>
    <n v="7"/>
    <n v="7"/>
    <n v="7"/>
    <n v="7"/>
    <n v="55"/>
    <n v="15"/>
    <n v="63"/>
    <n v="31"/>
    <n v="7"/>
    <n v="23"/>
    <n v="15"/>
    <n v="0"/>
    <n v="0"/>
    <n v="98.657500000000013"/>
    <n v="0"/>
    <n v="0"/>
    <n v="0"/>
    <n v="0"/>
    <n v="0"/>
    <n v="46500"/>
    <n v="20000"/>
    <n v="8000"/>
    <n v="20895"/>
    <n v="11891"/>
    <n v="3480"/>
    <n v="4930"/>
    <n v="1741"/>
    <n v="29000"/>
    <n v="6991"/>
  </r>
  <r>
    <d v="2024-01-21T00:00:00"/>
    <x v="0"/>
    <n v="1"/>
    <n v="625"/>
    <n v="791"/>
    <n v="218"/>
    <n v="314"/>
    <n v="93"/>
    <n v="284"/>
    <n v="420"/>
    <n v="87"/>
    <n v="135"/>
    <n v="112"/>
    <n v="27"/>
    <n v="38"/>
    <n v="11"/>
    <n v="128"/>
    <n v="30"/>
    <n v="35"/>
    <n v="21"/>
    <n v="88"/>
    <n v="31"/>
    <n v="0"/>
    <n v="55"/>
    <n v="23"/>
    <n v="79"/>
    <n v="71"/>
    <n v="15"/>
    <n v="7"/>
    <n v="39"/>
    <n v="0"/>
    <n v="7"/>
    <n v="7"/>
    <n v="7"/>
    <n v="23"/>
    <n v="15"/>
    <n v="39"/>
    <n v="7"/>
    <n v="31"/>
    <n v="23"/>
    <n v="0"/>
    <n v="15"/>
    <n v="23"/>
    <n v="87"/>
    <n v="23"/>
    <n v="47"/>
    <n v="7"/>
    <n v="0"/>
    <n v="31"/>
    <n v="0"/>
    <n v="23"/>
    <n v="56"/>
    <n v="104.06699999999999"/>
    <n v="0"/>
    <n v="0"/>
    <n v="0"/>
    <n v="0"/>
    <n v="0"/>
    <n v="46500"/>
    <n v="20000"/>
    <n v="8000"/>
    <n v="20895"/>
    <n v="11891"/>
    <n v="3480"/>
    <n v="4930"/>
    <n v="1741"/>
    <n v="29000"/>
    <n v="7777"/>
  </r>
  <r>
    <d v="2024-01-22T00:00:00"/>
    <x v="0"/>
    <n v="1"/>
    <n v="644"/>
    <n v="782"/>
    <n v="231"/>
    <n v="343"/>
    <n v="70"/>
    <n v="398"/>
    <n v="236"/>
    <n v="148"/>
    <n v="179"/>
    <n v="103"/>
    <n v="31"/>
    <n v="27"/>
    <n v="39"/>
    <n v="107"/>
    <n v="17"/>
    <n v="31"/>
    <n v="19"/>
    <n v="91"/>
    <n v="78"/>
    <n v="7"/>
    <n v="31"/>
    <n v="0"/>
    <n v="70"/>
    <n v="39"/>
    <n v="15"/>
    <n v="23"/>
    <n v="31"/>
    <n v="0"/>
    <n v="7"/>
    <n v="15"/>
    <n v="15"/>
    <n v="0"/>
    <n v="0"/>
    <n v="54"/>
    <n v="31"/>
    <n v="39"/>
    <n v="23"/>
    <n v="7"/>
    <n v="7"/>
    <n v="15"/>
    <n v="78"/>
    <n v="7"/>
    <n v="70"/>
    <n v="23"/>
    <n v="0"/>
    <n v="46"/>
    <n v="0"/>
    <n v="0"/>
    <n v="51"/>
    <n v="112.53"/>
    <n v="0"/>
    <n v="0"/>
    <n v="0"/>
    <n v="0"/>
    <n v="0"/>
    <n v="46500"/>
    <n v="20000"/>
    <n v="7698"/>
    <n v="20895"/>
    <n v="11891"/>
    <n v="3480"/>
    <n v="4930"/>
    <n v="1741"/>
    <n v="29000"/>
    <n v="854"/>
  </r>
  <r>
    <d v="2024-01-23T00:00:00"/>
    <x v="0"/>
    <n v="1"/>
    <n v="658"/>
    <n v="754"/>
    <n v="269"/>
    <n v="330"/>
    <n v="59"/>
    <n v="218"/>
    <n v="438"/>
    <n v="98"/>
    <n v="216"/>
    <n v="28"/>
    <n v="61"/>
    <n v="32"/>
    <n v="24"/>
    <n v="115"/>
    <n v="80"/>
    <n v="37"/>
    <n v="32"/>
    <n v="33"/>
    <n v="45"/>
    <n v="0"/>
    <n v="22"/>
    <n v="7"/>
    <n v="113"/>
    <n v="52"/>
    <n v="0"/>
    <n v="0"/>
    <n v="30"/>
    <n v="7"/>
    <n v="7"/>
    <n v="7"/>
    <n v="7"/>
    <n v="0"/>
    <n v="7"/>
    <n v="75"/>
    <n v="30"/>
    <n v="7"/>
    <n v="0"/>
    <n v="7"/>
    <n v="22"/>
    <n v="7"/>
    <n v="82"/>
    <n v="7"/>
    <n v="52"/>
    <n v="7"/>
    <n v="7"/>
    <n v="22"/>
    <n v="0"/>
    <n v="0"/>
    <n v="125"/>
    <n v="120.14050000000002"/>
    <n v="0"/>
    <n v="0"/>
    <n v="0"/>
    <n v="0"/>
    <n v="0"/>
    <n v="46500"/>
    <n v="20000"/>
    <n v="7698"/>
    <n v="20895"/>
    <n v="11891"/>
    <n v="3480"/>
    <n v="4930"/>
    <n v="1741"/>
    <n v="29000"/>
    <n v="3497"/>
  </r>
  <r>
    <d v="2024-01-24T00:00:00"/>
    <x v="0"/>
    <n v="1"/>
    <n v="666"/>
    <n v="707"/>
    <n v="186"/>
    <n v="401"/>
    <n v="79"/>
    <n v="367"/>
    <n v="185"/>
    <n v="155"/>
    <n v="148"/>
    <n v="107"/>
    <n v="49"/>
    <n v="41"/>
    <n v="12"/>
    <n v="136"/>
    <n v="73"/>
    <n v="32"/>
    <n v="20"/>
    <n v="48"/>
    <n v="42"/>
    <n v="21"/>
    <n v="35"/>
    <n v="0"/>
    <n v="63"/>
    <n v="35"/>
    <n v="14"/>
    <n v="21"/>
    <n v="42"/>
    <n v="0"/>
    <n v="7"/>
    <n v="7"/>
    <n v="14"/>
    <n v="21"/>
    <n v="7"/>
    <n v="70"/>
    <n v="14"/>
    <n v="28"/>
    <n v="21"/>
    <n v="7"/>
    <n v="0"/>
    <n v="28"/>
    <n v="63"/>
    <n v="14"/>
    <n v="42"/>
    <n v="14"/>
    <n v="0"/>
    <n v="14"/>
    <n v="7"/>
    <n v="0"/>
    <n v="56"/>
    <n v="128.94450000000001"/>
    <n v="0"/>
    <n v="0"/>
    <n v="0"/>
    <n v="0"/>
    <n v="0"/>
    <n v="46500"/>
    <n v="20000"/>
    <n v="7698"/>
    <n v="25639"/>
    <n v="11891"/>
    <n v="3480"/>
    <n v="4930"/>
    <n v="1741"/>
    <n v="29000"/>
    <n v="4507"/>
  </r>
  <r>
    <d v="2024-01-25T00:00:00"/>
    <x v="0"/>
    <n v="1"/>
    <n v="668"/>
    <n v="657"/>
    <n v="187"/>
    <n v="388"/>
    <n v="93"/>
    <n v="243"/>
    <n v="296"/>
    <n v="118"/>
    <n v="194"/>
    <n v="103"/>
    <n v="33"/>
    <n v="49"/>
    <n v="37"/>
    <n v="116"/>
    <n v="73"/>
    <n v="20"/>
    <n v="17"/>
    <n v="26"/>
    <n v="65"/>
    <n v="13"/>
    <n v="45"/>
    <n v="13"/>
    <n v="65"/>
    <n v="52"/>
    <n v="19"/>
    <n v="19"/>
    <n v="26"/>
    <n v="13"/>
    <n v="0"/>
    <n v="6"/>
    <n v="13"/>
    <n v="13"/>
    <n v="19"/>
    <n v="26"/>
    <n v="45"/>
    <n v="32"/>
    <n v="13"/>
    <n v="6"/>
    <n v="13"/>
    <n v="19"/>
    <n v="0"/>
    <n v="13"/>
    <n v="52"/>
    <n v="13"/>
    <n v="6"/>
    <n v="19"/>
    <n v="19"/>
    <n v="0"/>
    <n v="0"/>
    <n v="134.24550000000002"/>
    <n v="0"/>
    <n v="0"/>
    <n v="0"/>
    <n v="0"/>
    <n v="0"/>
    <n v="46500"/>
    <n v="20000"/>
    <n v="7698"/>
    <n v="25639"/>
    <n v="11891"/>
    <n v="3480"/>
    <n v="4930"/>
    <n v="1741"/>
    <n v="29000"/>
    <n v="3697"/>
  </r>
  <r>
    <d v="2024-01-26T00:00:00"/>
    <x v="0"/>
    <n v="1"/>
    <n v="665"/>
    <n v="628"/>
    <n v="139"/>
    <n v="487"/>
    <n v="39"/>
    <n v="150"/>
    <n v="359"/>
    <n v="119"/>
    <n v="148"/>
    <n v="115"/>
    <n v="61"/>
    <n v="24"/>
    <n v="20"/>
    <n v="121"/>
    <n v="25"/>
    <n v="32"/>
    <n v="25"/>
    <n v="94"/>
    <n v="87"/>
    <n v="6"/>
    <n v="25"/>
    <n v="12"/>
    <n v="23"/>
    <n v="50"/>
    <n v="0"/>
    <n v="0"/>
    <n v="31"/>
    <n v="0"/>
    <n v="6"/>
    <n v="31"/>
    <n v="12"/>
    <n v="12"/>
    <n v="12"/>
    <n v="50"/>
    <n v="43"/>
    <n v="25"/>
    <n v="6"/>
    <n v="0"/>
    <n v="25"/>
    <n v="12"/>
    <n v="56"/>
    <n v="6"/>
    <n v="37"/>
    <n v="25"/>
    <n v="0"/>
    <n v="18"/>
    <n v="0"/>
    <n v="18"/>
    <n v="0"/>
    <n v="104.06699999999999"/>
    <n v="0"/>
    <n v="0"/>
    <n v="0"/>
    <n v="0"/>
    <n v="0"/>
    <n v="46500"/>
    <n v="20000"/>
    <n v="7698"/>
    <n v="25639"/>
    <n v="11891"/>
    <n v="3480"/>
    <n v="4930"/>
    <n v="1741"/>
    <n v="29000"/>
    <n v="6832"/>
  </r>
  <r>
    <d v="2024-01-27T00:00:00"/>
    <x v="0"/>
    <n v="1"/>
    <n v="654"/>
    <n v="615"/>
    <n v="150"/>
    <n v="419"/>
    <n v="85"/>
    <n v="227"/>
    <n v="302"/>
    <n v="86"/>
    <n v="174"/>
    <n v="97"/>
    <n v="32"/>
    <n v="20"/>
    <n v="24"/>
    <n v="104"/>
    <n v="59"/>
    <n v="29"/>
    <n v="34"/>
    <n v="81"/>
    <n v="79"/>
    <n v="0"/>
    <n v="18"/>
    <n v="0"/>
    <n v="70"/>
    <n v="43"/>
    <n v="6"/>
    <n v="6"/>
    <n v="30"/>
    <n v="6"/>
    <n v="6"/>
    <n v="30"/>
    <n v="6"/>
    <n v="6"/>
    <n v="18"/>
    <n v="36"/>
    <n v="43"/>
    <n v="6"/>
    <n v="12"/>
    <n v="6"/>
    <n v="12"/>
    <n v="12"/>
    <n v="43"/>
    <n v="6"/>
    <n v="55"/>
    <n v="6"/>
    <n v="0"/>
    <n v="12"/>
    <n v="18"/>
    <n v="24"/>
    <n v="0"/>
    <n v="112.53"/>
    <n v="0"/>
    <n v="0"/>
    <n v="0"/>
    <n v="0"/>
    <n v="0"/>
    <n v="46500"/>
    <n v="20000"/>
    <n v="7698"/>
    <n v="25639"/>
    <n v="11891"/>
    <n v="3480"/>
    <n v="4930"/>
    <n v="1741"/>
    <n v="29000"/>
    <n v="3926"/>
  </r>
  <r>
    <d v="2024-01-28T00:00:00"/>
    <x v="0"/>
    <n v="1"/>
    <n v="629"/>
    <n v="614"/>
    <n v="150"/>
    <n v="360"/>
    <n v="119"/>
    <n v="171"/>
    <n v="333"/>
    <n v="110"/>
    <n v="167"/>
    <n v="124"/>
    <n v="46"/>
    <n v="31"/>
    <n v="7"/>
    <n v="95"/>
    <n v="69"/>
    <n v="16"/>
    <n v="16"/>
    <n v="58"/>
    <n v="61"/>
    <n v="12"/>
    <n v="30"/>
    <n v="12"/>
    <n v="71"/>
    <n v="36"/>
    <n v="6"/>
    <n v="0"/>
    <n v="30"/>
    <n v="0"/>
    <n v="0"/>
    <n v="12"/>
    <n v="0"/>
    <n v="0"/>
    <n v="18"/>
    <n v="55"/>
    <n v="36"/>
    <n v="30"/>
    <n v="12"/>
    <n v="6"/>
    <n v="12"/>
    <n v="12"/>
    <n v="55"/>
    <n v="18"/>
    <n v="36"/>
    <n v="12"/>
    <n v="0"/>
    <n v="36"/>
    <n v="6"/>
    <n v="0"/>
    <n v="0"/>
    <n v="181.35000000000002"/>
    <n v="0"/>
    <n v="0"/>
    <n v="0"/>
    <n v="0"/>
    <n v="0"/>
    <n v="46500"/>
    <n v="20000"/>
    <n v="7698"/>
    <n v="25639"/>
    <n v="11891"/>
    <n v="3480"/>
    <n v="4930"/>
    <n v="1741"/>
    <n v="29000"/>
    <n v="7386"/>
  </r>
  <r>
    <d v="2024-01-29T00:00:00"/>
    <x v="0"/>
    <n v="1"/>
    <n v="605"/>
    <n v="620"/>
    <n v="242"/>
    <n v="315"/>
    <n v="48"/>
    <n v="322"/>
    <n v="143"/>
    <n v="155"/>
    <n v="162"/>
    <n v="120"/>
    <n v="52"/>
    <n v="52"/>
    <n v="7"/>
    <n v="112"/>
    <n v="41"/>
    <n v="25"/>
    <n v="34"/>
    <n v="0"/>
    <n v="55"/>
    <n v="6"/>
    <n v="24"/>
    <n v="0"/>
    <n v="92"/>
    <n v="49"/>
    <n v="18"/>
    <n v="6"/>
    <n v="18"/>
    <n v="18"/>
    <n v="0"/>
    <n v="24"/>
    <n v="18"/>
    <n v="0"/>
    <n v="6"/>
    <n v="55"/>
    <n v="31"/>
    <n v="6"/>
    <n v="18"/>
    <n v="0"/>
    <n v="6"/>
    <n v="18"/>
    <n v="43"/>
    <n v="12"/>
    <n v="55"/>
    <n v="24"/>
    <n v="0"/>
    <n v="12"/>
    <n v="6"/>
    <n v="0"/>
    <n v="0"/>
    <n v="183.768"/>
    <n v="36270"/>
    <n v="23400"/>
    <n v="28080"/>
    <n v="14040"/>
    <n v="15210"/>
    <n v="46500"/>
    <n v="20000"/>
    <n v="7698"/>
    <n v="25639"/>
    <n v="11891"/>
    <n v="3480"/>
    <n v="4930"/>
    <n v="1741"/>
    <n v="29000"/>
    <n v="1944"/>
  </r>
  <r>
    <d v="2024-01-30T00:00:00"/>
    <x v="0"/>
    <n v="1"/>
    <n v="586"/>
    <n v="634"/>
    <n v="263"/>
    <n v="224"/>
    <n v="99"/>
    <n v="164"/>
    <n v="413"/>
    <n v="57"/>
    <n v="163"/>
    <n v="61"/>
    <n v="36"/>
    <n v="36"/>
    <n v="32"/>
    <n v="97"/>
    <n v="31"/>
    <n v="15"/>
    <n v="33"/>
    <n v="82"/>
    <n v="63"/>
    <n v="6"/>
    <n v="31"/>
    <n v="0"/>
    <n v="61"/>
    <n v="50"/>
    <n v="12"/>
    <n v="0"/>
    <n v="31"/>
    <n v="0"/>
    <n v="0"/>
    <n v="31"/>
    <n v="12"/>
    <n v="6"/>
    <n v="0"/>
    <n v="50"/>
    <n v="25"/>
    <n v="19"/>
    <n v="12"/>
    <n v="0"/>
    <n v="19"/>
    <n v="25"/>
    <n v="44"/>
    <n v="6"/>
    <n v="38"/>
    <n v="31"/>
    <n v="6"/>
    <n v="31"/>
    <n v="0"/>
    <n v="25"/>
    <n v="0"/>
    <n v="181.35000000000002"/>
    <n v="37936.639999999999"/>
    <n v="24895.919999999998"/>
    <n v="22524.880000000001"/>
    <n v="16597.28"/>
    <n v="16597.28"/>
    <n v="46500"/>
    <n v="20000"/>
    <n v="7698"/>
    <n v="25639"/>
    <n v="11891"/>
    <n v="3480"/>
    <n v="4930"/>
    <n v="1741"/>
    <n v="29000"/>
    <n v="4550"/>
  </r>
  <r>
    <d v="2024-01-31T00:00:00"/>
    <x v="0"/>
    <n v="1"/>
    <n v="578"/>
    <n v="654"/>
    <n v="306"/>
    <n v="128"/>
    <n v="144"/>
    <n v="248"/>
    <n v="302"/>
    <n v="104"/>
    <n v="154"/>
    <n v="75"/>
    <n v="35"/>
    <n v="53"/>
    <n v="10"/>
    <n v="92"/>
    <n v="10"/>
    <n v="30"/>
    <n v="19"/>
    <n v="100"/>
    <n v="52"/>
    <n v="0"/>
    <n v="19"/>
    <n v="19"/>
    <n v="85"/>
    <n v="39"/>
    <n v="13"/>
    <n v="6"/>
    <n v="19"/>
    <n v="6"/>
    <n v="6"/>
    <n v="32"/>
    <n v="13"/>
    <n v="6"/>
    <n v="19"/>
    <n v="45"/>
    <n v="6"/>
    <n v="13"/>
    <n v="19"/>
    <n v="0"/>
    <n v="26"/>
    <n v="26"/>
    <n v="45"/>
    <n v="6"/>
    <n v="58"/>
    <n v="6"/>
    <n v="6"/>
    <n v="26"/>
    <n v="13"/>
    <n v="6"/>
    <n v="19"/>
    <n v="181.42750000000001"/>
    <n v="36270"/>
    <n v="23400"/>
    <n v="28080"/>
    <n v="14040"/>
    <n v="15210"/>
    <n v="46500"/>
    <n v="20000"/>
    <n v="7698"/>
    <n v="25639"/>
    <n v="11891"/>
    <n v="3480"/>
    <n v="4930"/>
    <n v="1741"/>
    <n v="29000"/>
    <n v="8948"/>
  </r>
  <r>
    <d v="2024-02-01T00:00:00"/>
    <x v="1"/>
    <n v="2"/>
    <n v="577"/>
    <n v="864"/>
    <n v="236"/>
    <n v="307"/>
    <n v="34"/>
    <n v="259"/>
    <n v="433"/>
    <n v="172"/>
    <n v="114"/>
    <n v="118"/>
    <n v="50"/>
    <n v="50"/>
    <n v="10"/>
    <n v="105"/>
    <n v="72"/>
    <n v="28"/>
    <n v="30"/>
    <n v="0"/>
    <n v="43"/>
    <n v="8"/>
    <n v="51"/>
    <n v="8"/>
    <n v="60"/>
    <n v="77"/>
    <n v="17"/>
    <n v="0"/>
    <n v="25"/>
    <n v="8"/>
    <n v="0"/>
    <n v="34"/>
    <n v="0"/>
    <n v="8"/>
    <n v="25"/>
    <n v="43"/>
    <n v="43"/>
    <n v="17"/>
    <n v="8"/>
    <n v="0"/>
    <n v="8"/>
    <n v="8"/>
    <n v="95"/>
    <n v="17"/>
    <n v="43"/>
    <n v="17"/>
    <n v="8"/>
    <n v="51"/>
    <n v="0"/>
    <n v="17"/>
    <n v="125"/>
    <n v="124.08"/>
    <n v="30434.04"/>
    <n v="17558.099999999999"/>
    <n v="16387.560000000001"/>
    <n v="25751.88"/>
    <n v="26922.42"/>
    <n v="46500"/>
    <n v="10000"/>
    <n v="7698"/>
    <n v="14297"/>
    <n v="22162"/>
    <n v="5741"/>
    <n v="5321"/>
    <n v="1902"/>
    <n v="38000"/>
    <n v="7836"/>
  </r>
  <r>
    <d v="2024-02-02T00:00:00"/>
    <x v="1"/>
    <n v="2"/>
    <n v="580"/>
    <n v="859"/>
    <n v="284"/>
    <n v="262"/>
    <n v="34"/>
    <n v="249"/>
    <n v="525"/>
    <n v="85"/>
    <n v="169"/>
    <n v="35"/>
    <n v="50"/>
    <n v="39"/>
    <n v="25"/>
    <n v="85"/>
    <n v="55"/>
    <n v="26"/>
    <n v="24"/>
    <n v="72"/>
    <n v="34"/>
    <n v="0"/>
    <n v="60"/>
    <n v="0"/>
    <n v="94"/>
    <n v="60"/>
    <n v="25"/>
    <n v="17"/>
    <n v="34"/>
    <n v="8"/>
    <n v="8"/>
    <n v="17"/>
    <n v="8"/>
    <n v="25"/>
    <n v="0"/>
    <n v="77"/>
    <n v="34"/>
    <n v="34"/>
    <n v="25"/>
    <n v="0"/>
    <n v="34"/>
    <n v="8"/>
    <n v="94"/>
    <n v="8"/>
    <n v="25"/>
    <n v="8"/>
    <n v="0"/>
    <n v="60"/>
    <n v="34"/>
    <n v="8"/>
    <n v="20"/>
    <n v="132.37"/>
    <n v="38463.75"/>
    <n v="24815.32"/>
    <n v="29778.39"/>
    <n v="14889.19"/>
    <n v="16129.96"/>
    <n v="46500"/>
    <n v="10000"/>
    <n v="7698"/>
    <n v="14297"/>
    <n v="22162"/>
    <n v="5741"/>
    <n v="5321"/>
    <n v="1902"/>
    <n v="38000"/>
    <n v="5531"/>
  </r>
  <r>
    <d v="2024-02-03T00:00:00"/>
    <x v="1"/>
    <n v="2"/>
    <n v="587"/>
    <n v="840"/>
    <n v="176"/>
    <n v="265"/>
    <n v="146"/>
    <n v="411"/>
    <n v="337"/>
    <n v="92"/>
    <n v="189"/>
    <n v="105"/>
    <n v="29"/>
    <n v="43"/>
    <n v="14"/>
    <n v="82"/>
    <n v="40"/>
    <n v="28"/>
    <n v="13"/>
    <n v="44"/>
    <n v="84"/>
    <n v="0"/>
    <n v="25"/>
    <n v="8"/>
    <n v="58"/>
    <n v="42"/>
    <n v="16"/>
    <n v="16"/>
    <n v="16"/>
    <n v="16"/>
    <n v="8"/>
    <n v="33"/>
    <n v="25"/>
    <n v="16"/>
    <n v="16"/>
    <n v="42"/>
    <n v="25"/>
    <n v="16"/>
    <n v="25"/>
    <n v="0"/>
    <n v="16"/>
    <n v="33"/>
    <n v="75"/>
    <n v="25"/>
    <n v="33"/>
    <n v="33"/>
    <n v="0"/>
    <n v="33"/>
    <n v="0"/>
    <n v="0"/>
    <n v="105"/>
    <n v="139"/>
    <n v="42359.18"/>
    <n v="27798.21"/>
    <n v="25150.76"/>
    <n v="18532.14"/>
    <n v="18532.14"/>
    <n v="46500"/>
    <n v="10000"/>
    <n v="7698"/>
    <n v="14297"/>
    <n v="22162"/>
    <n v="5741"/>
    <n v="5321"/>
    <n v="1902"/>
    <n v="38000"/>
    <n v="2680"/>
  </r>
  <r>
    <d v="2024-02-04T00:00:00"/>
    <x v="1"/>
    <n v="2"/>
    <n v="602"/>
    <n v="800"/>
    <n v="313"/>
    <n v="187"/>
    <n v="102"/>
    <n v="320"/>
    <n v="344"/>
    <n v="136"/>
    <n v="167"/>
    <n v="18"/>
    <n v="33"/>
    <n v="52"/>
    <n v="18"/>
    <n v="114"/>
    <n v="45"/>
    <n v="32"/>
    <n v="27"/>
    <n v="96"/>
    <n v="48"/>
    <n v="24"/>
    <n v="24"/>
    <n v="24"/>
    <n v="112"/>
    <n v="56"/>
    <n v="0"/>
    <n v="16"/>
    <n v="32"/>
    <n v="24"/>
    <n v="0"/>
    <n v="24"/>
    <n v="24"/>
    <n v="8"/>
    <n v="16"/>
    <n v="40"/>
    <n v="24"/>
    <n v="40"/>
    <n v="0"/>
    <n v="0"/>
    <n v="8"/>
    <n v="32"/>
    <n v="72"/>
    <n v="24"/>
    <n v="48"/>
    <n v="40"/>
    <n v="8"/>
    <n v="32"/>
    <n v="0"/>
    <n v="0"/>
    <n v="0"/>
    <n v="145.73999999999998"/>
    <n v="36140.870000000003"/>
    <n v="20850.5"/>
    <n v="19460.47"/>
    <n v="30580.73"/>
    <n v="31970.77"/>
    <n v="46500"/>
    <n v="10000"/>
    <n v="7698"/>
    <n v="14297"/>
    <n v="22162"/>
    <n v="5741"/>
    <n v="5321"/>
    <n v="1902"/>
    <n v="38000"/>
    <n v="715"/>
  </r>
  <r>
    <d v="2024-02-05T00:00:00"/>
    <x v="1"/>
    <n v="2"/>
    <n v="618"/>
    <n v="775"/>
    <n v="135"/>
    <n v="378"/>
    <n v="105"/>
    <n v="255"/>
    <n v="404"/>
    <n v="116"/>
    <n v="153"/>
    <n v="72"/>
    <n v="30"/>
    <n v="45"/>
    <n v="34"/>
    <n v="122"/>
    <n v="37"/>
    <n v="28"/>
    <n v="23"/>
    <n v="74"/>
    <n v="77"/>
    <n v="0"/>
    <n v="46"/>
    <n v="15"/>
    <n v="74"/>
    <n v="69"/>
    <n v="0"/>
    <n v="7"/>
    <n v="46"/>
    <n v="15"/>
    <n v="7"/>
    <n v="15"/>
    <n v="23"/>
    <n v="7"/>
    <n v="0"/>
    <n v="62"/>
    <n v="46"/>
    <n v="38"/>
    <n v="0"/>
    <n v="0"/>
    <n v="0"/>
    <n v="31"/>
    <n v="54"/>
    <n v="7"/>
    <n v="46"/>
    <n v="38"/>
    <n v="7"/>
    <n v="38"/>
    <n v="7"/>
    <n v="0"/>
    <n v="0"/>
    <n v="149.92000000000002"/>
    <n v="46637.24"/>
    <n v="33520.519999999997"/>
    <n v="16031.55"/>
    <n v="14574.14"/>
    <n v="34977.93"/>
    <n v="46500"/>
    <n v="10000"/>
    <n v="7698"/>
    <n v="14297"/>
    <n v="22162"/>
    <n v="5741"/>
    <n v="5321"/>
    <n v="1902"/>
    <n v="38000"/>
    <n v="7099"/>
  </r>
  <r>
    <d v="2024-02-06T00:00:00"/>
    <x v="1"/>
    <n v="2"/>
    <n v="643"/>
    <n v="763"/>
    <n v="250"/>
    <n v="316"/>
    <n v="77"/>
    <n v="381"/>
    <n v="260"/>
    <n v="122"/>
    <n v="195"/>
    <n v="87"/>
    <n v="47"/>
    <n v="27"/>
    <n v="31"/>
    <n v="87"/>
    <n v="41"/>
    <n v="21"/>
    <n v="14"/>
    <n v="93"/>
    <n v="53"/>
    <n v="0"/>
    <n v="30"/>
    <n v="22"/>
    <n v="53"/>
    <n v="61"/>
    <n v="15"/>
    <n v="7"/>
    <n v="22"/>
    <n v="7"/>
    <n v="0"/>
    <n v="38"/>
    <n v="0"/>
    <n v="7"/>
    <n v="22"/>
    <n v="68"/>
    <n v="22"/>
    <n v="22"/>
    <n v="7"/>
    <n v="0"/>
    <n v="30"/>
    <n v="7"/>
    <n v="76"/>
    <n v="7"/>
    <n v="30"/>
    <n v="22"/>
    <n v="7"/>
    <n v="15"/>
    <n v="15"/>
    <n v="7"/>
    <n v="91"/>
    <n v="154.14999999999998"/>
    <n v="40479.35"/>
    <n v="22488.53"/>
    <n v="14992.35"/>
    <n v="22488.53"/>
    <n v="49474.76"/>
    <n v="46500"/>
    <n v="10000"/>
    <n v="7698"/>
    <n v="14297"/>
    <n v="22162"/>
    <n v="5741"/>
    <n v="5321"/>
    <n v="1902"/>
    <n v="38000"/>
    <n v="6943"/>
  </r>
  <r>
    <d v="2024-02-07T00:00:00"/>
    <x v="1"/>
    <n v="2"/>
    <n v="671"/>
    <n v="761"/>
    <n v="328"/>
    <n v="243"/>
    <n v="100"/>
    <n v="334"/>
    <n v="237"/>
    <n v="190"/>
    <n v="187"/>
    <n v="70"/>
    <n v="37"/>
    <n v="62"/>
    <n v="16"/>
    <n v="101"/>
    <n v="84"/>
    <n v="20"/>
    <n v="15"/>
    <n v="79"/>
    <n v="38"/>
    <n v="22"/>
    <n v="30"/>
    <n v="22"/>
    <n v="90"/>
    <n v="53"/>
    <n v="7"/>
    <n v="15"/>
    <n v="30"/>
    <n v="22"/>
    <n v="7"/>
    <n v="22"/>
    <n v="22"/>
    <n v="15"/>
    <n v="0"/>
    <n v="60"/>
    <n v="45"/>
    <n v="22"/>
    <n v="0"/>
    <n v="0"/>
    <n v="7"/>
    <n v="22"/>
    <n v="68"/>
    <n v="7"/>
    <n v="30"/>
    <n v="30"/>
    <n v="0"/>
    <n v="45"/>
    <n v="15"/>
    <n v="15"/>
    <n v="0"/>
    <n v="156.85"/>
    <n v="40077.68"/>
    <n v="24663.19"/>
    <n v="33911.879999999997"/>
    <n v="38536.230000000003"/>
    <n v="16955.939999999999"/>
    <n v="46500"/>
    <n v="10000"/>
    <n v="7698"/>
    <n v="14297"/>
    <n v="22162"/>
    <n v="5741"/>
    <n v="5321"/>
    <n v="1902"/>
    <n v="38000"/>
    <n v="566"/>
  </r>
  <r>
    <d v="2024-02-08T00:00:00"/>
    <x v="1"/>
    <n v="2"/>
    <n v="697"/>
    <n v="773"/>
    <n v="174"/>
    <n v="370"/>
    <n v="153"/>
    <n v="247"/>
    <n v="426"/>
    <n v="100"/>
    <n v="185"/>
    <n v="43"/>
    <n v="43"/>
    <n v="38"/>
    <n v="25"/>
    <n v="129"/>
    <n v="71"/>
    <n v="21"/>
    <n v="29"/>
    <n v="113"/>
    <n v="38"/>
    <n v="15"/>
    <n v="38"/>
    <n v="23"/>
    <n v="46"/>
    <n v="69"/>
    <n v="0"/>
    <n v="0"/>
    <n v="46"/>
    <n v="7"/>
    <n v="0"/>
    <n v="30"/>
    <n v="7"/>
    <n v="0"/>
    <n v="23"/>
    <n v="46"/>
    <n v="38"/>
    <n v="23"/>
    <n v="0"/>
    <n v="7"/>
    <n v="30"/>
    <n v="15"/>
    <n v="61"/>
    <n v="23"/>
    <n v="69"/>
    <n v="7"/>
    <n v="7"/>
    <n v="23"/>
    <n v="23"/>
    <n v="7"/>
    <n v="52"/>
    <n v="157.64000000000001"/>
    <n v="54899.6"/>
    <n v="39214"/>
    <n v="17254.16"/>
    <n v="15685.6"/>
    <n v="29802.639999999999"/>
    <n v="46500"/>
    <n v="18750"/>
    <n v="3598"/>
    <n v="27846"/>
    <n v="22162"/>
    <n v="5741"/>
    <n v="5321"/>
    <n v="1902"/>
    <n v="38000"/>
    <n v="8696"/>
  </r>
  <r>
    <d v="2024-02-09T00:00:00"/>
    <x v="1"/>
    <n v="2"/>
    <n v="716"/>
    <n v="794"/>
    <n v="372"/>
    <n v="194"/>
    <n v="150"/>
    <n v="325"/>
    <n v="422"/>
    <n v="47"/>
    <n v="150"/>
    <n v="146"/>
    <n v="66"/>
    <n v="48"/>
    <n v="35"/>
    <n v="136"/>
    <n v="19"/>
    <n v="21"/>
    <n v="19"/>
    <n v="76"/>
    <n v="63"/>
    <n v="15"/>
    <n v="23"/>
    <n v="0"/>
    <n v="79"/>
    <n v="39"/>
    <n v="15"/>
    <n v="0"/>
    <n v="23"/>
    <n v="7"/>
    <n v="7"/>
    <n v="39"/>
    <n v="23"/>
    <n v="0"/>
    <n v="7"/>
    <n v="71"/>
    <n v="15"/>
    <n v="39"/>
    <n v="15"/>
    <n v="0"/>
    <n v="15"/>
    <n v="23"/>
    <n v="71"/>
    <n v="7"/>
    <n v="31"/>
    <n v="23"/>
    <n v="0"/>
    <n v="7"/>
    <n v="31"/>
    <n v="0"/>
    <n v="106"/>
    <n v="156.08000000000001"/>
    <n v="50443.23"/>
    <n v="23645.26"/>
    <n v="26797.97"/>
    <n v="39408.769999999997"/>
    <n v="17339.86"/>
    <n v="46500"/>
    <n v="18750"/>
    <n v="3598"/>
    <n v="27846"/>
    <n v="22162"/>
    <n v="5741"/>
    <n v="5321"/>
    <n v="1902"/>
    <n v="38000"/>
    <n v="3867"/>
  </r>
  <r>
    <d v="2024-02-10T00:00:00"/>
    <x v="1"/>
    <n v="2"/>
    <n v="734"/>
    <n v="844"/>
    <n v="161"/>
    <n v="485"/>
    <n v="88"/>
    <n v="388"/>
    <n v="313"/>
    <n v="143"/>
    <n v="213"/>
    <n v="150"/>
    <n v="31"/>
    <n v="22"/>
    <n v="31"/>
    <n v="103"/>
    <n v="41"/>
    <n v="36"/>
    <n v="41"/>
    <n v="66"/>
    <n v="33"/>
    <n v="8"/>
    <n v="33"/>
    <n v="16"/>
    <n v="49"/>
    <n v="75"/>
    <n v="16"/>
    <n v="0"/>
    <n v="42"/>
    <n v="25"/>
    <n v="8"/>
    <n v="16"/>
    <n v="25"/>
    <n v="16"/>
    <n v="25"/>
    <n v="59"/>
    <n v="33"/>
    <n v="42"/>
    <n v="8"/>
    <n v="0"/>
    <n v="16"/>
    <n v="33"/>
    <n v="67"/>
    <n v="25"/>
    <n v="67"/>
    <n v="16"/>
    <n v="0"/>
    <n v="33"/>
    <n v="33"/>
    <n v="25"/>
    <n v="0"/>
    <n v="149.07999999999998"/>
    <n v="39018.589999999997"/>
    <n v="37457.839999999997"/>
    <n v="32775.61"/>
    <n v="29654.13"/>
    <n v="17168.18"/>
    <n v="46500"/>
    <n v="18750"/>
    <n v="3598"/>
    <n v="27846"/>
    <n v="22162"/>
    <n v="5741"/>
    <n v="5321"/>
    <n v="1902"/>
    <n v="38000"/>
    <n v="3092"/>
  </r>
  <r>
    <d v="2024-02-11T00:00:00"/>
    <x v="1"/>
    <n v="2"/>
    <n v="746"/>
    <n v="912"/>
    <n v="283"/>
    <n v="419"/>
    <n v="44"/>
    <n v="182"/>
    <n v="639"/>
    <n v="91"/>
    <n v="226"/>
    <n v="124"/>
    <n v="32"/>
    <n v="27"/>
    <n v="37"/>
    <n v="136"/>
    <n v="17"/>
    <n v="25"/>
    <n v="42"/>
    <n v="80"/>
    <n v="118"/>
    <n v="9"/>
    <n v="63"/>
    <n v="27"/>
    <n v="46"/>
    <n v="54"/>
    <n v="27"/>
    <n v="27"/>
    <n v="18"/>
    <n v="27"/>
    <n v="9"/>
    <n v="45"/>
    <n v="0"/>
    <n v="18"/>
    <n v="9"/>
    <n v="72"/>
    <n v="27"/>
    <n v="27"/>
    <n v="18"/>
    <n v="9"/>
    <n v="9"/>
    <n v="18"/>
    <n v="82"/>
    <n v="18"/>
    <n v="36"/>
    <n v="45"/>
    <n v="9"/>
    <n v="18"/>
    <n v="27"/>
    <n v="0"/>
    <n v="0"/>
    <n v="139.88999999999999"/>
    <n v="41740.81"/>
    <n v="37268.58"/>
    <n v="32796.35"/>
    <n v="14907.43"/>
    <n v="22361.15"/>
    <n v="46500"/>
    <n v="18750"/>
    <n v="4273"/>
    <n v="27846"/>
    <n v="22162"/>
    <n v="5741"/>
    <n v="5321"/>
    <n v="1902"/>
    <n v="38000"/>
    <n v="7584"/>
  </r>
  <r>
    <d v="2024-02-12T00:00:00"/>
    <x v="1"/>
    <n v="2"/>
    <n v="752"/>
    <n v="972"/>
    <n v="315"/>
    <n v="317"/>
    <n v="120"/>
    <n v="213"/>
    <n v="516"/>
    <n v="243"/>
    <n v="195"/>
    <n v="51"/>
    <n v="65"/>
    <n v="32"/>
    <n v="18"/>
    <n v="140"/>
    <n v="57"/>
    <n v="40"/>
    <n v="42"/>
    <n v="112"/>
    <n v="126"/>
    <n v="29"/>
    <n v="38"/>
    <n v="19"/>
    <n v="12"/>
    <n v="77"/>
    <n v="19"/>
    <n v="29"/>
    <n v="29"/>
    <n v="19"/>
    <n v="9"/>
    <n v="19"/>
    <n v="29"/>
    <n v="0"/>
    <n v="0"/>
    <n v="77"/>
    <n v="58"/>
    <n v="38"/>
    <n v="9"/>
    <n v="9"/>
    <n v="9"/>
    <n v="9"/>
    <n v="77"/>
    <n v="29"/>
    <n v="48"/>
    <n v="29"/>
    <n v="0"/>
    <n v="68"/>
    <n v="29"/>
    <n v="29"/>
    <n v="0"/>
    <n v="130.51999999999998"/>
    <n v="40566.6"/>
    <n v="26578.12"/>
    <n v="32173.51"/>
    <n v="16786.18"/>
    <n v="23780.42"/>
    <n v="46500"/>
    <n v="18750"/>
    <n v="4273"/>
    <n v="27846"/>
    <n v="22162"/>
    <n v="5741"/>
    <n v="5321"/>
    <n v="1902"/>
    <n v="38000"/>
    <n v="7437"/>
  </r>
  <r>
    <d v="2024-02-13T00:00:00"/>
    <x v="1"/>
    <n v="2"/>
    <n v="757"/>
    <n v="1007"/>
    <n v="348"/>
    <n v="228"/>
    <n v="181"/>
    <n v="362"/>
    <n v="484"/>
    <n v="161"/>
    <n v="178"/>
    <n v="98"/>
    <n v="37"/>
    <n v="65"/>
    <n v="14"/>
    <n v="117"/>
    <n v="83"/>
    <n v="25"/>
    <n v="17"/>
    <n v="123"/>
    <n v="100"/>
    <n v="10"/>
    <n v="30"/>
    <n v="10"/>
    <n v="100"/>
    <n v="50"/>
    <n v="0"/>
    <n v="20"/>
    <n v="60"/>
    <n v="0"/>
    <n v="10"/>
    <n v="40"/>
    <n v="30"/>
    <n v="30"/>
    <n v="30"/>
    <n v="90"/>
    <n v="20"/>
    <n v="30"/>
    <n v="30"/>
    <n v="0"/>
    <n v="40"/>
    <n v="20"/>
    <n v="70"/>
    <n v="10"/>
    <n v="50"/>
    <n v="30"/>
    <n v="0"/>
    <n v="30"/>
    <n v="0"/>
    <n v="0"/>
    <n v="67"/>
    <n v="126.13000000000001"/>
    <n v="39155.26"/>
    <n v="28713.86"/>
    <n v="14356.93"/>
    <n v="23493.16"/>
    <n v="24798.33"/>
    <n v="46500"/>
    <n v="18750"/>
    <n v="4273"/>
    <n v="27846"/>
    <n v="22162"/>
    <n v="5741"/>
    <n v="5321"/>
    <n v="1902"/>
    <n v="38000"/>
    <n v="117"/>
  </r>
  <r>
    <d v="2024-02-14T00:00:00"/>
    <x v="1"/>
    <n v="2"/>
    <n v="756"/>
    <n v="1023"/>
    <n v="355"/>
    <n v="356"/>
    <n v="45"/>
    <n v="501"/>
    <n v="328"/>
    <n v="194"/>
    <n v="210"/>
    <n v="164"/>
    <n v="32"/>
    <n v="28"/>
    <n v="14"/>
    <n v="114"/>
    <n v="34"/>
    <n v="20"/>
    <n v="31"/>
    <n v="109"/>
    <n v="81"/>
    <n v="20"/>
    <n v="30"/>
    <n v="0"/>
    <n v="132"/>
    <n v="61"/>
    <n v="10"/>
    <n v="30"/>
    <n v="51"/>
    <n v="0"/>
    <n v="10"/>
    <n v="40"/>
    <n v="10"/>
    <n v="20"/>
    <n v="20"/>
    <n v="51"/>
    <n v="10"/>
    <n v="51"/>
    <n v="0"/>
    <n v="0"/>
    <n v="40"/>
    <n v="10"/>
    <n v="112"/>
    <n v="20"/>
    <n v="92"/>
    <n v="30"/>
    <n v="10"/>
    <n v="20"/>
    <n v="40"/>
    <n v="20"/>
    <n v="2"/>
    <n v="125.39999999999999"/>
    <n v="41621.68"/>
    <n v="31531.57"/>
    <n v="17657.68"/>
    <n v="18918.939999999999"/>
    <n v="16396.419999999998"/>
    <n v="46500"/>
    <n v="18750"/>
    <n v="10273"/>
    <n v="23878"/>
    <n v="22162"/>
    <n v="5741"/>
    <n v="5321"/>
    <n v="1902"/>
    <n v="38000"/>
    <n v="931"/>
  </r>
  <r>
    <d v="2024-02-15T00:00:00"/>
    <x v="1"/>
    <n v="2"/>
    <n v="746"/>
    <n v="1028"/>
    <n v="328"/>
    <n v="381"/>
    <n v="37"/>
    <n v="421"/>
    <n v="453"/>
    <n v="154"/>
    <n v="203"/>
    <n v="138"/>
    <n v="32"/>
    <n v="50"/>
    <n v="46"/>
    <n v="127"/>
    <n v="36"/>
    <n v="39"/>
    <n v="22"/>
    <n v="53"/>
    <n v="133"/>
    <n v="10"/>
    <n v="51"/>
    <n v="30"/>
    <n v="143"/>
    <n v="51"/>
    <n v="0"/>
    <n v="30"/>
    <n v="51"/>
    <n v="30"/>
    <n v="0"/>
    <n v="20"/>
    <n v="0"/>
    <n v="0"/>
    <n v="10"/>
    <n v="41"/>
    <n v="10"/>
    <n v="10"/>
    <n v="30"/>
    <n v="10"/>
    <n v="41"/>
    <n v="20"/>
    <n v="71"/>
    <n v="20"/>
    <n v="61"/>
    <n v="20"/>
    <n v="0"/>
    <n v="10"/>
    <n v="10"/>
    <n v="30"/>
    <n v="85"/>
    <n v="127.21999999999998"/>
    <n v="42636.959999999999"/>
    <n v="26334.59"/>
    <n v="20064.45"/>
    <n v="23826.53"/>
    <n v="12540.28"/>
    <n v="43000"/>
    <n v="18750"/>
    <n v="10273"/>
    <n v="23878"/>
    <n v="22162"/>
    <n v="5741"/>
    <n v="5321"/>
    <n v="1902"/>
    <n v="38000"/>
    <n v="4423"/>
  </r>
  <r>
    <d v="2024-02-16T00:00:00"/>
    <x v="1"/>
    <n v="2"/>
    <n v="724"/>
    <n v="1028"/>
    <n v="144"/>
    <n v="407"/>
    <n v="173"/>
    <n v="205"/>
    <n v="752"/>
    <n v="71"/>
    <n v="188"/>
    <n v="116"/>
    <n v="49"/>
    <n v="22"/>
    <n v="40"/>
    <n v="143"/>
    <n v="22"/>
    <n v="30"/>
    <n v="30"/>
    <n v="84"/>
    <n v="71"/>
    <n v="30"/>
    <n v="61"/>
    <n v="10"/>
    <n v="92"/>
    <n v="61"/>
    <n v="20"/>
    <n v="10"/>
    <n v="30"/>
    <n v="20"/>
    <n v="0"/>
    <n v="10"/>
    <n v="10"/>
    <n v="30"/>
    <n v="10"/>
    <n v="41"/>
    <n v="51"/>
    <n v="30"/>
    <n v="0"/>
    <n v="10"/>
    <n v="10"/>
    <n v="30"/>
    <n v="71"/>
    <n v="20"/>
    <n v="71"/>
    <n v="51"/>
    <n v="0"/>
    <n v="20"/>
    <n v="30"/>
    <n v="10"/>
    <n v="118"/>
    <n v="130.83000000000001"/>
    <n v="40706.57"/>
    <n v="17809.13"/>
    <n v="21625.37"/>
    <n v="19081.21"/>
    <n v="27985.77"/>
    <n v="43000"/>
    <n v="18750"/>
    <n v="10273"/>
    <n v="23878"/>
    <n v="22162"/>
    <n v="5741"/>
    <n v="5321"/>
    <n v="1902"/>
    <n v="38000"/>
    <n v="8522"/>
  </r>
  <r>
    <d v="2024-02-17T00:00:00"/>
    <x v="1"/>
    <n v="2"/>
    <n v="702"/>
    <n v="1012"/>
    <n v="161"/>
    <n v="415"/>
    <n v="126"/>
    <n v="232"/>
    <n v="689"/>
    <n v="91"/>
    <n v="169"/>
    <n v="95"/>
    <n v="47"/>
    <n v="60"/>
    <n v="21"/>
    <n v="133"/>
    <n v="93"/>
    <n v="32"/>
    <n v="37"/>
    <n v="15"/>
    <n v="111"/>
    <n v="30"/>
    <n v="60"/>
    <n v="0"/>
    <n v="109"/>
    <n v="80"/>
    <n v="20"/>
    <n v="30"/>
    <n v="60"/>
    <n v="20"/>
    <n v="0"/>
    <n v="20"/>
    <n v="20"/>
    <n v="30"/>
    <n v="0"/>
    <n v="101"/>
    <n v="10"/>
    <n v="30"/>
    <n v="0"/>
    <n v="0"/>
    <n v="0"/>
    <n v="10"/>
    <n v="101"/>
    <n v="10"/>
    <n v="70"/>
    <n v="40"/>
    <n v="0"/>
    <n v="20"/>
    <n v="0"/>
    <n v="30"/>
    <n v="0"/>
    <n v="137.06"/>
    <n v="45792.480000000003"/>
    <n v="23550.42"/>
    <n v="13083.56"/>
    <n v="22242.06"/>
    <n v="26167.13"/>
    <n v="43000"/>
    <n v="18750"/>
    <n v="10273"/>
    <n v="23878"/>
    <n v="22162"/>
    <n v="5741"/>
    <n v="5321"/>
    <n v="1902"/>
    <n v="38000"/>
    <n v="4410"/>
  </r>
  <r>
    <d v="2024-02-18T00:00:00"/>
    <x v="1"/>
    <n v="2"/>
    <n v="678"/>
    <n v="987"/>
    <n v="311"/>
    <n v="259"/>
    <n v="108"/>
    <n v="276"/>
    <n v="593"/>
    <n v="118"/>
    <n v="214"/>
    <n v="121"/>
    <n v="50"/>
    <n v="29"/>
    <n v="29"/>
    <n v="87"/>
    <n v="51"/>
    <n v="36"/>
    <n v="30"/>
    <n v="31"/>
    <n v="128"/>
    <n v="9"/>
    <n v="29"/>
    <n v="29"/>
    <n v="108"/>
    <n v="69"/>
    <n v="9"/>
    <n v="0"/>
    <n v="19"/>
    <n v="0"/>
    <n v="0"/>
    <n v="49"/>
    <n v="29"/>
    <n v="19"/>
    <n v="29"/>
    <n v="98"/>
    <n v="49"/>
    <n v="9"/>
    <n v="29"/>
    <n v="0"/>
    <n v="0"/>
    <n v="29"/>
    <n v="69"/>
    <n v="19"/>
    <n v="59"/>
    <n v="29"/>
    <n v="9"/>
    <n v="19"/>
    <n v="9"/>
    <n v="29"/>
    <n v="5"/>
    <n v="144.49"/>
    <n v="46600.43"/>
    <n v="34265.03"/>
    <n v="20559.02"/>
    <n v="32894.42"/>
    <n v="2741.2"/>
    <n v="43000"/>
    <n v="18750"/>
    <n v="10273"/>
    <n v="23878"/>
    <n v="22162"/>
    <n v="5741"/>
    <n v="5321"/>
    <n v="1902"/>
    <n v="38000"/>
    <n v="2269"/>
  </r>
  <r>
    <d v="2024-02-19T00:00:00"/>
    <x v="1"/>
    <n v="2"/>
    <n v="671"/>
    <n v="954"/>
    <n v="241"/>
    <n v="350"/>
    <n v="80"/>
    <n v="276"/>
    <n v="507"/>
    <n v="171"/>
    <n v="141"/>
    <n v="124"/>
    <n v="37"/>
    <n v="58"/>
    <n v="33"/>
    <n v="112"/>
    <n v="79"/>
    <n v="35"/>
    <n v="20"/>
    <n v="32"/>
    <n v="95"/>
    <n v="28"/>
    <n v="57"/>
    <n v="28"/>
    <n v="21"/>
    <n v="57"/>
    <n v="19"/>
    <n v="9"/>
    <n v="38"/>
    <n v="28"/>
    <n v="9"/>
    <n v="38"/>
    <n v="9"/>
    <n v="19"/>
    <n v="19"/>
    <n v="47"/>
    <n v="66"/>
    <n v="19"/>
    <n v="28"/>
    <n v="9"/>
    <n v="0"/>
    <n v="19"/>
    <n v="104"/>
    <n v="28"/>
    <n v="85"/>
    <n v="9"/>
    <n v="0"/>
    <n v="57"/>
    <n v="9"/>
    <n v="0"/>
    <n v="0"/>
    <n v="154.33000000000001"/>
    <n v="37568.839999999997"/>
    <n v="26009.200000000001"/>
    <n v="15894.51"/>
    <n v="13004.6"/>
    <n v="52018.400000000001"/>
    <n v="43000"/>
    <n v="18750"/>
    <n v="10273"/>
    <n v="23878"/>
    <n v="22162"/>
    <n v="5741"/>
    <n v="5321"/>
    <n v="1902"/>
    <n v="38000"/>
    <n v="1198"/>
  </r>
  <r>
    <d v="2024-02-20T00:00:00"/>
    <x v="1"/>
    <n v="2"/>
    <n v="669"/>
    <n v="931"/>
    <n v="200"/>
    <n v="389"/>
    <n v="80"/>
    <n v="363"/>
    <n v="364"/>
    <n v="204"/>
    <n v="203"/>
    <n v="132"/>
    <n v="33"/>
    <n v="29"/>
    <n v="29"/>
    <n v="94"/>
    <n v="53"/>
    <n v="35"/>
    <n v="30"/>
    <n v="31"/>
    <n v="55"/>
    <n v="27"/>
    <n v="27"/>
    <n v="9"/>
    <n v="74"/>
    <n v="65"/>
    <n v="0"/>
    <n v="9"/>
    <n v="37"/>
    <n v="27"/>
    <n v="0"/>
    <n v="18"/>
    <n v="27"/>
    <n v="0"/>
    <n v="27"/>
    <n v="55"/>
    <n v="37"/>
    <n v="9"/>
    <n v="9"/>
    <n v="0"/>
    <n v="9"/>
    <n v="27"/>
    <n v="93"/>
    <n v="9"/>
    <n v="46"/>
    <n v="37"/>
    <n v="9"/>
    <n v="46"/>
    <n v="37"/>
    <n v="37"/>
    <n v="69"/>
    <n v="164.38000000000002"/>
    <n v="40125.879999999997"/>
    <n v="26236.16"/>
    <n v="29322.76"/>
    <n v="38582.58"/>
    <n v="20062.939999999999"/>
    <n v="43000"/>
    <n v="18750"/>
    <n v="10273"/>
    <n v="23878"/>
    <n v="22162"/>
    <n v="5741"/>
    <n v="5321"/>
    <n v="1902"/>
    <n v="38000"/>
    <n v="2244"/>
  </r>
  <r>
    <d v="2024-02-21T00:00:00"/>
    <x v="1"/>
    <n v="2"/>
    <n v="676"/>
    <n v="918"/>
    <n v="344"/>
    <n v="184"/>
    <n v="148"/>
    <n v="459"/>
    <n v="239"/>
    <n v="220"/>
    <n v="146"/>
    <n v="46"/>
    <n v="29"/>
    <n v="29"/>
    <n v="12"/>
    <n v="107"/>
    <n v="53"/>
    <n v="38"/>
    <n v="15"/>
    <n v="201"/>
    <n v="45"/>
    <n v="9"/>
    <n v="36"/>
    <n v="27"/>
    <n v="94"/>
    <n v="73"/>
    <n v="18"/>
    <n v="27"/>
    <n v="18"/>
    <n v="0"/>
    <n v="0"/>
    <n v="9"/>
    <n v="18"/>
    <n v="27"/>
    <n v="9"/>
    <n v="82"/>
    <n v="64"/>
    <n v="18"/>
    <n v="27"/>
    <n v="0"/>
    <n v="27"/>
    <n v="36"/>
    <n v="73"/>
    <n v="18"/>
    <n v="27"/>
    <n v="18"/>
    <n v="9"/>
    <n v="55"/>
    <n v="18"/>
    <n v="36"/>
    <n v="0"/>
    <n v="171.88"/>
    <n v="42738.42"/>
    <n v="29588.14"/>
    <n v="34519.49"/>
    <n v="34519.49"/>
    <n v="23013"/>
    <n v="43000"/>
    <n v="18750"/>
    <n v="5273"/>
    <n v="25641"/>
    <n v="22162"/>
    <n v="5741"/>
    <n v="5321"/>
    <n v="1902"/>
    <n v="38000"/>
    <n v="3672"/>
  </r>
  <r>
    <d v="2024-02-22T00:00:00"/>
    <x v="1"/>
    <n v="2"/>
    <n v="692"/>
    <n v="915"/>
    <n v="339"/>
    <n v="229"/>
    <n v="124"/>
    <n v="256"/>
    <n v="559"/>
    <n v="100"/>
    <n v="171"/>
    <n v="34"/>
    <n v="38"/>
    <n v="25"/>
    <n v="8"/>
    <n v="131"/>
    <n v="44"/>
    <n v="36"/>
    <n v="36"/>
    <n v="169"/>
    <n v="73"/>
    <n v="27"/>
    <n v="27"/>
    <n v="27"/>
    <n v="64"/>
    <n v="82"/>
    <n v="27"/>
    <n v="9"/>
    <n v="36"/>
    <n v="18"/>
    <n v="9"/>
    <n v="45"/>
    <n v="18"/>
    <n v="18"/>
    <n v="18"/>
    <n v="73"/>
    <n v="18"/>
    <n v="9"/>
    <n v="27"/>
    <n v="0"/>
    <n v="9"/>
    <n v="9"/>
    <n v="91"/>
    <n v="9"/>
    <n v="64"/>
    <n v="9"/>
    <n v="9"/>
    <n v="27"/>
    <n v="36"/>
    <n v="0"/>
    <n v="27"/>
    <n v="177.49"/>
    <n v="46406.04"/>
    <n v="22343.65"/>
    <n v="18906.16"/>
    <n v="15468.68"/>
    <n v="68749.679999999993"/>
    <n v="43000"/>
    <n v="18750"/>
    <n v="10273"/>
    <n v="25641"/>
    <n v="22162"/>
    <n v="5741"/>
    <n v="5321"/>
    <n v="1902"/>
    <n v="38000"/>
    <n v="1092"/>
  </r>
  <r>
    <d v="2024-02-23T00:00:00"/>
    <x v="1"/>
    <n v="2"/>
    <n v="706"/>
    <n v="921"/>
    <n v="218"/>
    <n v="347"/>
    <n v="141"/>
    <n v="488"/>
    <n v="369"/>
    <n v="64"/>
    <n v="214"/>
    <n v="109"/>
    <n v="65"/>
    <n v="39"/>
    <n v="21"/>
    <n v="107"/>
    <n v="64"/>
    <n v="40"/>
    <n v="16"/>
    <n v="31"/>
    <n v="36"/>
    <n v="27"/>
    <n v="27"/>
    <n v="18"/>
    <n v="73"/>
    <n v="55"/>
    <n v="0"/>
    <n v="27"/>
    <n v="36"/>
    <n v="27"/>
    <n v="0"/>
    <n v="46"/>
    <n v="18"/>
    <n v="0"/>
    <n v="18"/>
    <n v="46"/>
    <n v="18"/>
    <n v="46"/>
    <n v="18"/>
    <n v="0"/>
    <n v="18"/>
    <n v="9"/>
    <n v="64"/>
    <n v="18"/>
    <n v="82"/>
    <n v="36"/>
    <n v="0"/>
    <n v="36"/>
    <n v="9"/>
    <n v="18"/>
    <n v="95"/>
    <n v="180.71"/>
    <n v="58568"/>
    <n v="28396.61"/>
    <n v="17747.88"/>
    <n v="40820.120000000003"/>
    <n v="31946.18"/>
    <n v="43000"/>
    <n v="18750"/>
    <n v="10273"/>
    <n v="25641"/>
    <n v="22162"/>
    <n v="5741"/>
    <n v="5321"/>
    <n v="1902"/>
    <n v="38000"/>
    <n v="4786"/>
  </r>
  <r>
    <d v="2024-02-24T00:00:00"/>
    <x v="1"/>
    <n v="2"/>
    <n v="711"/>
    <n v="946"/>
    <n v="163"/>
    <n v="506"/>
    <n v="42"/>
    <n v="482"/>
    <n v="275"/>
    <n v="189"/>
    <n v="154"/>
    <n v="52"/>
    <n v="61"/>
    <n v="30"/>
    <n v="13"/>
    <n v="143"/>
    <n v="81"/>
    <n v="35"/>
    <n v="32"/>
    <n v="110"/>
    <n v="85"/>
    <n v="0"/>
    <n v="66"/>
    <n v="0"/>
    <n v="94"/>
    <n v="47"/>
    <n v="28"/>
    <n v="28"/>
    <n v="47"/>
    <n v="9"/>
    <n v="9"/>
    <n v="37"/>
    <n v="0"/>
    <n v="0"/>
    <n v="0"/>
    <n v="37"/>
    <n v="28"/>
    <n v="28"/>
    <n v="9"/>
    <n v="9"/>
    <n v="28"/>
    <n v="37"/>
    <n v="75"/>
    <n v="28"/>
    <n v="75"/>
    <n v="9"/>
    <n v="0"/>
    <n v="28"/>
    <n v="0"/>
    <n v="37"/>
    <n v="68"/>
    <n v="181.53"/>
    <n v="46986.03"/>
    <n v="43371.72"/>
    <n v="41564.559999999998"/>
    <n v="41564.559999999998"/>
    <n v="7228.62"/>
    <n v="43000"/>
    <n v="18750"/>
    <n v="10273"/>
    <n v="25641"/>
    <n v="22162"/>
    <n v="5741"/>
    <n v="5321"/>
    <n v="1902"/>
    <n v="38000"/>
    <n v="1837"/>
  </r>
  <r>
    <d v="2024-02-25T00:00:00"/>
    <x v="1"/>
    <n v="2"/>
    <n v="708"/>
    <n v="978"/>
    <n v="162"/>
    <n v="412"/>
    <n v="134"/>
    <n v="195"/>
    <n v="607"/>
    <n v="176"/>
    <n v="153"/>
    <n v="144"/>
    <n v="35"/>
    <n v="57"/>
    <n v="30"/>
    <n v="145"/>
    <n v="67"/>
    <n v="24"/>
    <n v="16"/>
    <n v="37"/>
    <n v="136"/>
    <n v="0"/>
    <n v="48"/>
    <n v="0"/>
    <n v="78"/>
    <n v="78"/>
    <n v="9"/>
    <n v="29"/>
    <n v="48"/>
    <n v="0"/>
    <n v="9"/>
    <n v="19"/>
    <n v="0"/>
    <n v="29"/>
    <n v="29"/>
    <n v="68"/>
    <n v="19"/>
    <n v="39"/>
    <n v="0"/>
    <n v="9"/>
    <n v="39"/>
    <n v="39"/>
    <n v="68"/>
    <n v="9"/>
    <n v="58"/>
    <n v="9"/>
    <n v="9"/>
    <n v="29"/>
    <n v="0"/>
    <n v="39"/>
    <n v="32"/>
    <n v="180.31000000000003"/>
    <n v="45382.38"/>
    <n v="32675.31"/>
    <n v="45382.38"/>
    <n v="25414.13"/>
    <n v="32675.31"/>
    <n v="43000"/>
    <n v="18750"/>
    <n v="10273"/>
    <n v="25641"/>
    <n v="22162"/>
    <n v="5741"/>
    <n v="5321"/>
    <n v="1902"/>
    <n v="38000"/>
    <n v="3159"/>
  </r>
  <r>
    <d v="2024-02-26T00:00:00"/>
    <x v="1"/>
    <n v="2"/>
    <n v="699"/>
    <n v="990"/>
    <n v="160"/>
    <n v="477"/>
    <n v="62"/>
    <n v="514"/>
    <n v="338"/>
    <n v="138"/>
    <n v="182"/>
    <n v="91"/>
    <n v="30"/>
    <n v="60"/>
    <n v="21"/>
    <n v="116"/>
    <n v="69"/>
    <n v="39"/>
    <n v="26"/>
    <n v="65"/>
    <n v="39"/>
    <n v="9"/>
    <n v="49"/>
    <n v="19"/>
    <n v="79"/>
    <n v="49"/>
    <n v="19"/>
    <n v="9"/>
    <n v="29"/>
    <n v="29"/>
    <n v="0"/>
    <n v="39"/>
    <n v="0"/>
    <n v="9"/>
    <n v="9"/>
    <n v="79"/>
    <n v="69"/>
    <n v="29"/>
    <n v="0"/>
    <n v="9"/>
    <n v="0"/>
    <n v="19"/>
    <n v="69"/>
    <n v="29"/>
    <n v="49"/>
    <n v="19"/>
    <n v="9"/>
    <n v="59"/>
    <n v="39"/>
    <n v="0"/>
    <n v="125"/>
    <n v="175.82999999999998"/>
    <n v="52288.93"/>
    <n v="34258.26"/>
    <n v="43273.599999999999"/>
    <n v="21636.799999999999"/>
    <n v="28849.06"/>
    <n v="43000"/>
    <n v="18750"/>
    <n v="10273"/>
    <n v="25641"/>
    <n v="22162"/>
    <n v="5741"/>
    <n v="5321"/>
    <n v="1902"/>
    <n v="38000"/>
    <n v="7242"/>
  </r>
  <r>
    <d v="2024-02-27T00:00:00"/>
    <x v="1"/>
    <n v="2"/>
    <n v="685"/>
    <n v="992"/>
    <n v="164"/>
    <n v="480"/>
    <n v="41"/>
    <n v="496"/>
    <n v="348"/>
    <n v="148"/>
    <n v="199"/>
    <n v="144"/>
    <n v="29"/>
    <n v="29"/>
    <n v="29"/>
    <n v="109"/>
    <n v="39"/>
    <n v="18"/>
    <n v="39"/>
    <n v="50"/>
    <n v="119"/>
    <n v="9"/>
    <n v="59"/>
    <n v="29"/>
    <n v="59"/>
    <n v="49"/>
    <n v="29"/>
    <n v="29"/>
    <n v="59"/>
    <n v="19"/>
    <n v="0"/>
    <n v="39"/>
    <n v="0"/>
    <n v="9"/>
    <n v="0"/>
    <n v="59"/>
    <n v="19"/>
    <n v="19"/>
    <n v="19"/>
    <n v="9"/>
    <n v="9"/>
    <n v="39"/>
    <n v="109"/>
    <n v="19"/>
    <n v="69"/>
    <n v="39"/>
    <n v="0"/>
    <n v="19"/>
    <n v="9"/>
    <n v="0"/>
    <n v="47"/>
    <n v="165.75"/>
    <n v="59783.18"/>
    <n v="35166.57"/>
    <n v="42199.89"/>
    <n v="19341.62"/>
    <n v="19341.62"/>
    <n v="43000"/>
    <n v="18750"/>
    <n v="10273"/>
    <n v="25641"/>
    <n v="22162"/>
    <n v="5741"/>
    <n v="5321"/>
    <n v="1902"/>
    <n v="38000"/>
    <n v="8425"/>
  </r>
  <r>
    <d v="2024-02-28T00:00:00"/>
    <x v="1"/>
    <n v="2"/>
    <n v="661"/>
    <n v="989"/>
    <n v="244"/>
    <n v="272"/>
    <n v="145"/>
    <n v="207"/>
    <n v="555"/>
    <n v="227"/>
    <n v="213"/>
    <n v="28"/>
    <n v="61"/>
    <n v="40"/>
    <n v="32"/>
    <n v="102"/>
    <n v="12"/>
    <n v="17"/>
    <n v="37"/>
    <n v="119"/>
    <n v="98"/>
    <n v="0"/>
    <n v="39"/>
    <n v="29"/>
    <n v="89"/>
    <n v="69"/>
    <n v="19"/>
    <n v="29"/>
    <n v="29"/>
    <n v="19"/>
    <n v="0"/>
    <n v="9"/>
    <n v="9"/>
    <n v="0"/>
    <n v="19"/>
    <n v="59"/>
    <n v="19"/>
    <n v="39"/>
    <n v="0"/>
    <n v="9"/>
    <n v="39"/>
    <n v="19"/>
    <n v="89"/>
    <n v="29"/>
    <n v="69"/>
    <n v="49"/>
    <n v="0"/>
    <n v="29"/>
    <n v="19"/>
    <n v="19"/>
    <n v="45"/>
    <n v="149"/>
    <n v="53040.23"/>
    <n v="33150.14"/>
    <n v="28177.62"/>
    <n v="19890.09"/>
    <n v="31492.639999999999"/>
    <n v="43000"/>
    <n v="18750"/>
    <n v="10273"/>
    <n v="25641"/>
    <n v="22162"/>
    <n v="5741"/>
    <n v="5321"/>
    <n v="1902"/>
    <n v="38000"/>
    <n v="113"/>
  </r>
  <r>
    <d v="2024-02-29T00:00:00"/>
    <x v="1"/>
    <n v="2"/>
    <n v="637"/>
    <n v="972"/>
    <n v="152"/>
    <n v="371"/>
    <n v="114"/>
    <n v="417"/>
    <n v="312"/>
    <n v="243"/>
    <n v="146"/>
    <n v="102"/>
    <n v="31"/>
    <n v="19"/>
    <n v="11"/>
    <n v="111"/>
    <n v="12"/>
    <n v="24"/>
    <n v="21"/>
    <n v="160"/>
    <n v="136"/>
    <n v="0"/>
    <n v="68"/>
    <n v="9"/>
    <n v="58"/>
    <n v="68"/>
    <n v="29"/>
    <n v="9"/>
    <n v="38"/>
    <n v="0"/>
    <n v="0"/>
    <n v="29"/>
    <n v="0"/>
    <n v="19"/>
    <n v="0"/>
    <n v="48"/>
    <n v="68"/>
    <n v="19"/>
    <n v="29"/>
    <n v="0"/>
    <n v="19"/>
    <n v="29"/>
    <n v="106"/>
    <n v="9"/>
    <n v="68"/>
    <n v="9"/>
    <n v="0"/>
    <n v="58"/>
    <n v="38"/>
    <n v="9"/>
    <n v="0"/>
    <n v="148.90000000000003"/>
    <n v="38740"/>
    <n v="25330"/>
    <n v="29800"/>
    <n v="31290"/>
    <n v="23840"/>
    <n v="43000"/>
    <n v="18750"/>
    <n v="10273"/>
    <n v="25641"/>
    <n v="22162"/>
    <n v="5741"/>
    <n v="5321"/>
    <n v="1902"/>
    <n v="38000"/>
    <n v="8031"/>
  </r>
  <r>
    <d v="2024-03-01T00:00:00"/>
    <x v="2"/>
    <n v="3"/>
    <n v="612"/>
    <n v="820"/>
    <n v="189"/>
    <n v="368"/>
    <n v="55"/>
    <n v="434"/>
    <n v="190"/>
    <n v="196"/>
    <n v="147"/>
    <n v="45"/>
    <n v="34"/>
    <n v="41"/>
    <n v="18"/>
    <n v="83"/>
    <n v="32"/>
    <n v="30"/>
    <n v="13"/>
    <n v="169"/>
    <n v="114"/>
    <n v="8"/>
    <n v="32"/>
    <n v="24"/>
    <n v="90"/>
    <n v="57"/>
    <n v="0"/>
    <n v="24"/>
    <n v="24"/>
    <n v="8"/>
    <n v="8"/>
    <n v="32"/>
    <n v="16"/>
    <n v="16"/>
    <n v="0"/>
    <n v="57"/>
    <n v="24"/>
    <n v="16"/>
    <n v="16"/>
    <n v="0"/>
    <n v="0"/>
    <n v="8"/>
    <n v="82"/>
    <n v="8"/>
    <n v="24"/>
    <n v="41"/>
    <n v="0"/>
    <n v="32"/>
    <n v="0"/>
    <n v="32"/>
    <n v="27"/>
    <n v="149"/>
    <n v="40203.81"/>
    <n v="37225.75"/>
    <n v="14890.3"/>
    <n v="17868.36"/>
    <n v="38714.78"/>
    <n v="43000"/>
    <n v="10000"/>
    <n v="10273"/>
    <n v="11641"/>
    <n v="30623"/>
    <n v="8722"/>
    <n v="6172"/>
    <n v="2143"/>
    <n v="49000"/>
    <n v="2867"/>
  </r>
  <r>
    <d v="2024-03-02T00:00:00"/>
    <x v="2"/>
    <n v="3"/>
    <n v="601"/>
    <n v="775"/>
    <n v="144"/>
    <n v="409"/>
    <n v="48"/>
    <n v="302"/>
    <n v="427"/>
    <n v="46"/>
    <n v="134"/>
    <n v="81"/>
    <n v="52"/>
    <n v="29"/>
    <n v="18"/>
    <n v="93"/>
    <n v="47"/>
    <n v="18"/>
    <n v="29"/>
    <n v="100"/>
    <n v="93"/>
    <n v="15"/>
    <n v="46"/>
    <n v="0"/>
    <n v="28"/>
    <n v="54"/>
    <n v="0"/>
    <n v="0"/>
    <n v="46"/>
    <n v="15"/>
    <n v="7"/>
    <n v="23"/>
    <n v="23"/>
    <n v="7"/>
    <n v="23"/>
    <n v="77"/>
    <n v="23"/>
    <n v="7"/>
    <n v="15"/>
    <n v="7"/>
    <n v="15"/>
    <n v="31"/>
    <n v="69"/>
    <n v="7"/>
    <n v="69"/>
    <n v="15"/>
    <n v="7"/>
    <n v="23"/>
    <n v="7"/>
    <n v="23"/>
    <n v="0"/>
    <n v="149"/>
    <n v="38740"/>
    <n v="25330"/>
    <n v="29800"/>
    <n v="31290"/>
    <n v="23840"/>
    <n v="43000"/>
    <n v="10000"/>
    <n v="10273"/>
    <n v="11641"/>
    <n v="30623"/>
    <n v="8722"/>
    <n v="6172"/>
    <n v="2143"/>
    <n v="49000"/>
    <n v="8965"/>
  </r>
  <r>
    <d v="2024-03-03T00:00:00"/>
    <x v="2"/>
    <n v="3"/>
    <n v="597"/>
    <n v="727"/>
    <n v="244"/>
    <n v="246"/>
    <n v="107"/>
    <n v="341"/>
    <n v="307"/>
    <n v="79"/>
    <n v="162"/>
    <n v="85"/>
    <n v="25"/>
    <n v="40"/>
    <n v="25"/>
    <n v="104"/>
    <n v="15"/>
    <n v="24"/>
    <n v="11"/>
    <n v="106"/>
    <n v="65"/>
    <n v="7"/>
    <n v="50"/>
    <n v="0"/>
    <n v="50"/>
    <n v="43"/>
    <n v="7"/>
    <n v="7"/>
    <n v="21"/>
    <n v="14"/>
    <n v="0"/>
    <n v="7"/>
    <n v="21"/>
    <n v="14"/>
    <n v="7"/>
    <n v="65"/>
    <n v="36"/>
    <n v="21"/>
    <n v="14"/>
    <n v="7"/>
    <n v="7"/>
    <n v="7"/>
    <n v="72"/>
    <n v="14"/>
    <n v="29"/>
    <n v="29"/>
    <n v="7"/>
    <n v="14"/>
    <n v="0"/>
    <n v="29"/>
    <n v="63"/>
    <n v="148.22999999999999"/>
    <n v="43210"/>
    <n v="22350"/>
    <n v="28310"/>
    <n v="19370"/>
    <n v="35760"/>
    <n v="43000"/>
    <n v="10000"/>
    <n v="10273"/>
    <n v="11641"/>
    <n v="30623"/>
    <n v="8722"/>
    <n v="6172"/>
    <n v="2143"/>
    <n v="49000"/>
    <n v="8832"/>
  </r>
  <r>
    <d v="2024-03-04T00:00:00"/>
    <x v="2"/>
    <n v="3"/>
    <n v="596"/>
    <n v="693"/>
    <n v="137"/>
    <n v="364"/>
    <n v="95"/>
    <n v="367"/>
    <n v="271"/>
    <n v="55"/>
    <n v="188"/>
    <n v="44"/>
    <n v="33"/>
    <n v="36"/>
    <n v="22"/>
    <n v="104"/>
    <n v="61"/>
    <n v="31"/>
    <n v="24"/>
    <n v="53"/>
    <n v="27"/>
    <n v="20"/>
    <n v="27"/>
    <n v="0"/>
    <n v="62"/>
    <n v="34"/>
    <n v="6"/>
    <n v="6"/>
    <n v="27"/>
    <n v="0"/>
    <n v="0"/>
    <n v="6"/>
    <n v="0"/>
    <n v="0"/>
    <n v="13"/>
    <n v="48"/>
    <n v="48"/>
    <n v="20"/>
    <n v="0"/>
    <n v="6"/>
    <n v="6"/>
    <n v="13"/>
    <n v="55"/>
    <n v="20"/>
    <n v="62"/>
    <n v="6"/>
    <n v="0"/>
    <n v="6"/>
    <n v="20"/>
    <n v="27"/>
    <n v="128"/>
    <n v="146.44"/>
    <n v="50396.6"/>
    <n v="23716.05"/>
    <n v="22233.8"/>
    <n v="26680.55"/>
    <n v="25198.3"/>
    <n v="43000"/>
    <n v="10000"/>
    <n v="10273"/>
    <n v="11641"/>
    <n v="30623"/>
    <n v="8722"/>
    <n v="6172"/>
    <n v="2143"/>
    <n v="49000"/>
    <n v="8082"/>
  </r>
  <r>
    <d v="2024-03-05T00:00:00"/>
    <x v="2"/>
    <n v="3"/>
    <n v="601"/>
    <n v="677"/>
    <n v="312"/>
    <n v="151"/>
    <n v="138"/>
    <n v="148"/>
    <n v="489"/>
    <n v="40"/>
    <n v="175"/>
    <n v="55"/>
    <n v="33"/>
    <n v="55"/>
    <n v="22"/>
    <n v="114"/>
    <n v="34"/>
    <n v="18"/>
    <n v="34"/>
    <n v="61"/>
    <n v="47"/>
    <n v="6"/>
    <n v="40"/>
    <n v="13"/>
    <n v="41"/>
    <n v="54"/>
    <n v="6"/>
    <n v="6"/>
    <n v="13"/>
    <n v="13"/>
    <n v="0"/>
    <n v="6"/>
    <n v="20"/>
    <n v="0"/>
    <n v="20"/>
    <n v="33"/>
    <n v="47"/>
    <n v="13"/>
    <n v="20"/>
    <n v="0"/>
    <n v="13"/>
    <n v="13"/>
    <n v="74"/>
    <n v="20"/>
    <n v="33"/>
    <n v="33"/>
    <n v="6"/>
    <n v="40"/>
    <n v="20"/>
    <n v="27"/>
    <n v="0"/>
    <n v="142.69999999999999"/>
    <n v="39537.82"/>
    <n v="27822.91"/>
    <n v="23429.82"/>
    <n v="23429.82"/>
    <n v="32216"/>
    <n v="43000"/>
    <n v="10000"/>
    <n v="10273"/>
    <n v="11641"/>
    <n v="30623"/>
    <n v="8722"/>
    <n v="6172"/>
    <n v="2143"/>
    <n v="49000"/>
    <n v="416"/>
  </r>
  <r>
    <d v="2024-03-06T00:00:00"/>
    <x v="2"/>
    <n v="3"/>
    <n v="608"/>
    <n v="674"/>
    <n v="231"/>
    <n v="232"/>
    <n v="145"/>
    <n v="256"/>
    <n v="371"/>
    <n v="47"/>
    <n v="165"/>
    <n v="33"/>
    <n v="30"/>
    <n v="41"/>
    <n v="7"/>
    <n v="103"/>
    <n v="23"/>
    <n v="34"/>
    <n v="13"/>
    <n v="159"/>
    <n v="87"/>
    <n v="6"/>
    <n v="47"/>
    <n v="0"/>
    <n v="54"/>
    <n v="47"/>
    <n v="6"/>
    <n v="20"/>
    <n v="20"/>
    <n v="0"/>
    <n v="6"/>
    <n v="26"/>
    <n v="6"/>
    <n v="13"/>
    <n v="0"/>
    <n v="26"/>
    <n v="13"/>
    <n v="33"/>
    <n v="0"/>
    <n v="6"/>
    <n v="20"/>
    <n v="26"/>
    <n v="47"/>
    <n v="6"/>
    <n v="60"/>
    <n v="33"/>
    <n v="0"/>
    <n v="47"/>
    <n v="13"/>
    <n v="6"/>
    <n v="0"/>
    <n v="138.91000000000003"/>
    <n v="47089.15"/>
    <n v="32819.71"/>
    <n v="34246.65"/>
    <n v="17123.330000000002"/>
    <n v="11415.55"/>
    <n v="43000"/>
    <n v="10000"/>
    <n v="8716"/>
    <n v="11641"/>
    <n v="30623"/>
    <n v="8722"/>
    <n v="6172"/>
    <n v="2143"/>
    <n v="49000"/>
    <n v="270"/>
  </r>
  <r>
    <d v="2024-03-07T00:00:00"/>
    <x v="2"/>
    <n v="3"/>
    <n v="619"/>
    <n v="683"/>
    <n v="142"/>
    <n v="409"/>
    <n v="68"/>
    <n v="361"/>
    <n v="275"/>
    <n v="47"/>
    <n v="168"/>
    <n v="61"/>
    <n v="26"/>
    <n v="42"/>
    <n v="23"/>
    <n v="103"/>
    <n v="39"/>
    <n v="21"/>
    <n v="18"/>
    <n v="118"/>
    <n v="40"/>
    <n v="20"/>
    <n v="20"/>
    <n v="20"/>
    <n v="82"/>
    <n v="34"/>
    <n v="20"/>
    <n v="13"/>
    <n v="13"/>
    <n v="20"/>
    <n v="0"/>
    <n v="34"/>
    <n v="20"/>
    <n v="13"/>
    <n v="0"/>
    <n v="27"/>
    <n v="47"/>
    <n v="27"/>
    <n v="13"/>
    <n v="6"/>
    <n v="20"/>
    <n v="20"/>
    <n v="75"/>
    <n v="6"/>
    <n v="20"/>
    <n v="27"/>
    <n v="0"/>
    <n v="40"/>
    <n v="0"/>
    <n v="6"/>
    <n v="0"/>
    <n v="133.28"/>
    <n v="43059.57"/>
    <n v="19446.259999999998"/>
    <n v="27780.37"/>
    <n v="18057.240000000002"/>
    <n v="30558.41"/>
    <n v="43000"/>
    <n v="10000"/>
    <n v="8716"/>
    <n v="11641"/>
    <n v="30623"/>
    <n v="8722"/>
    <n v="6172"/>
    <n v="2143"/>
    <n v="49000"/>
    <n v="7907"/>
  </r>
  <r>
    <d v="2024-03-08T00:00:00"/>
    <x v="2"/>
    <n v="3"/>
    <n v="633"/>
    <n v="706"/>
    <n v="278"/>
    <n v="280"/>
    <n v="75"/>
    <n v="176"/>
    <n v="418"/>
    <n v="112"/>
    <n v="164"/>
    <n v="43"/>
    <n v="51"/>
    <n v="51"/>
    <n v="39"/>
    <n v="88"/>
    <n v="76"/>
    <n v="16"/>
    <n v="12"/>
    <n v="93"/>
    <n v="49"/>
    <n v="0"/>
    <n v="35"/>
    <n v="0"/>
    <n v="49"/>
    <n v="49"/>
    <n v="0"/>
    <n v="7"/>
    <n v="42"/>
    <n v="0"/>
    <n v="0"/>
    <n v="35"/>
    <n v="7"/>
    <n v="14"/>
    <n v="14"/>
    <n v="35"/>
    <n v="21"/>
    <n v="14"/>
    <n v="21"/>
    <n v="0"/>
    <n v="0"/>
    <n v="28"/>
    <n v="77"/>
    <n v="7"/>
    <n v="49"/>
    <n v="28"/>
    <n v="0"/>
    <n v="14"/>
    <n v="0"/>
    <n v="14"/>
    <n v="97"/>
    <n v="127.49000000000001"/>
    <n v="46648.99"/>
    <n v="22658.080000000002"/>
    <n v="23990.91"/>
    <n v="29322.23"/>
    <n v="10662.63"/>
    <n v="43000"/>
    <n v="17500"/>
    <n v="8716"/>
    <n v="28195"/>
    <n v="30623"/>
    <n v="8722"/>
    <n v="6172"/>
    <n v="2143"/>
    <n v="49000"/>
    <n v="8615"/>
  </r>
  <r>
    <d v="2024-03-09T00:00:00"/>
    <x v="2"/>
    <n v="3"/>
    <n v="654"/>
    <n v="744"/>
    <n v="215"/>
    <n v="335"/>
    <n v="104"/>
    <n v="148"/>
    <n v="470"/>
    <n v="126"/>
    <n v="141"/>
    <n v="56"/>
    <n v="60"/>
    <n v="48"/>
    <n v="32"/>
    <n v="124"/>
    <n v="37"/>
    <n v="34"/>
    <n v="22"/>
    <n v="100"/>
    <n v="89"/>
    <n v="22"/>
    <n v="22"/>
    <n v="0"/>
    <n v="63"/>
    <n v="59"/>
    <n v="22"/>
    <n v="7"/>
    <n v="14"/>
    <n v="22"/>
    <n v="0"/>
    <n v="29"/>
    <n v="7"/>
    <n v="22"/>
    <n v="14"/>
    <n v="52"/>
    <n v="22"/>
    <n v="22"/>
    <n v="0"/>
    <n v="0"/>
    <n v="7"/>
    <n v="22"/>
    <n v="81"/>
    <n v="7"/>
    <n v="52"/>
    <n v="22"/>
    <n v="7"/>
    <n v="44"/>
    <n v="7"/>
    <n v="7"/>
    <n v="0"/>
    <n v="122.54"/>
    <n v="31869.73"/>
    <n v="28045.360000000001"/>
    <n v="19121.84"/>
    <n v="20396.63"/>
    <n v="28045.360000000001"/>
    <n v="43000"/>
    <n v="17500"/>
    <n v="8716"/>
    <n v="28195"/>
    <n v="30623"/>
    <n v="8722"/>
    <n v="6172"/>
    <n v="2143"/>
    <n v="49000"/>
    <n v="8144"/>
  </r>
  <r>
    <d v="2024-03-10T00:00:00"/>
    <x v="2"/>
    <n v="3"/>
    <n v="676"/>
    <n v="778"/>
    <n v="148"/>
    <n v="481"/>
    <n v="47"/>
    <n v="186"/>
    <n v="530"/>
    <n v="62"/>
    <n v="150"/>
    <n v="50"/>
    <n v="37"/>
    <n v="58"/>
    <n v="12"/>
    <n v="123"/>
    <n v="33"/>
    <n v="38"/>
    <n v="15"/>
    <n v="160"/>
    <n v="77"/>
    <n v="15"/>
    <n v="38"/>
    <n v="7"/>
    <n v="92"/>
    <n v="54"/>
    <n v="7"/>
    <n v="0"/>
    <n v="15"/>
    <n v="15"/>
    <n v="7"/>
    <n v="23"/>
    <n v="0"/>
    <n v="7"/>
    <n v="7"/>
    <n v="31"/>
    <n v="46"/>
    <n v="15"/>
    <n v="7"/>
    <n v="0"/>
    <n v="0"/>
    <n v="31"/>
    <n v="77"/>
    <n v="7"/>
    <n v="70"/>
    <n v="31"/>
    <n v="7"/>
    <n v="54"/>
    <n v="23"/>
    <n v="15"/>
    <n v="0"/>
    <n v="119.2"/>
    <n v="31860.23"/>
    <n v="20831.689999999999"/>
    <n v="24507.87"/>
    <n v="25733.26"/>
    <n v="19606.3"/>
    <n v="43000"/>
    <n v="17500"/>
    <n v="8716"/>
    <n v="28195"/>
    <n v="30623"/>
    <n v="8722"/>
    <n v="6172"/>
    <n v="2143"/>
    <n v="49000"/>
    <n v="3895"/>
  </r>
  <r>
    <d v="2024-03-11T00:00:00"/>
    <x v="2"/>
    <n v="3"/>
    <n v="703"/>
    <n v="792"/>
    <n v="182"/>
    <n v="381"/>
    <n v="140"/>
    <n v="356"/>
    <n v="302"/>
    <n v="134"/>
    <n v="196"/>
    <n v="56"/>
    <n v="56"/>
    <n v="61"/>
    <n v="30"/>
    <n v="98"/>
    <n v="34"/>
    <n v="29"/>
    <n v="16"/>
    <n v="127"/>
    <n v="47"/>
    <n v="7"/>
    <n v="47"/>
    <n v="15"/>
    <n v="87"/>
    <n v="47"/>
    <n v="7"/>
    <n v="7"/>
    <n v="47"/>
    <n v="23"/>
    <n v="7"/>
    <n v="15"/>
    <n v="23"/>
    <n v="15"/>
    <n v="23"/>
    <n v="79"/>
    <n v="15"/>
    <n v="15"/>
    <n v="23"/>
    <n v="0"/>
    <n v="7"/>
    <n v="7"/>
    <n v="87"/>
    <n v="15"/>
    <n v="55"/>
    <n v="23"/>
    <n v="0"/>
    <n v="15"/>
    <n v="23"/>
    <n v="7"/>
    <n v="4"/>
    <n v="116.21"/>
    <n v="32183.72"/>
    <n v="16687.86"/>
    <n v="13111.89"/>
    <n v="11919.9"/>
    <n v="45295.61"/>
    <n v="43000"/>
    <n v="17500"/>
    <n v="8716"/>
    <n v="28195"/>
    <n v="30623"/>
    <n v="8722"/>
    <n v="6172"/>
    <n v="2143"/>
    <n v="49000"/>
    <n v="7029"/>
  </r>
  <r>
    <d v="2024-03-12T00:00:00"/>
    <x v="2"/>
    <n v="3"/>
    <n v="730"/>
    <n v="796"/>
    <n v="379"/>
    <n v="242"/>
    <n v="109"/>
    <n v="286"/>
    <n v="439"/>
    <n v="71"/>
    <n v="190"/>
    <n v="135"/>
    <n v="45"/>
    <n v="31"/>
    <n v="9"/>
    <n v="97"/>
    <n v="19"/>
    <n v="36"/>
    <n v="22"/>
    <n v="146"/>
    <n v="111"/>
    <n v="23"/>
    <n v="23"/>
    <n v="15"/>
    <n v="108"/>
    <n v="39"/>
    <n v="23"/>
    <n v="15"/>
    <n v="31"/>
    <n v="0"/>
    <n v="0"/>
    <n v="7"/>
    <n v="0"/>
    <n v="15"/>
    <n v="7"/>
    <n v="63"/>
    <n v="31"/>
    <n v="7"/>
    <n v="23"/>
    <n v="0"/>
    <n v="0"/>
    <n v="7"/>
    <n v="79"/>
    <n v="23"/>
    <n v="31"/>
    <n v="39"/>
    <n v="7"/>
    <n v="47"/>
    <n v="15"/>
    <n v="7"/>
    <n v="0"/>
    <n v="114.29999999999998"/>
    <n v="39508.800000000003"/>
    <n v="16268.33"/>
    <n v="23240.47"/>
    <n v="16268.33"/>
    <n v="20916.419999999998"/>
    <n v="43000"/>
    <n v="17500"/>
    <n v="8716"/>
    <n v="29323"/>
    <n v="30623"/>
    <n v="8722"/>
    <n v="6172"/>
    <n v="2143"/>
    <n v="49000"/>
    <n v="4115"/>
  </r>
  <r>
    <d v="2024-03-13T00:00:00"/>
    <x v="2"/>
    <n v="3"/>
    <n v="754"/>
    <n v="788"/>
    <n v="256"/>
    <n v="363"/>
    <n v="135"/>
    <n v="370"/>
    <n v="269"/>
    <n v="149"/>
    <n v="219"/>
    <n v="23"/>
    <n v="70"/>
    <n v="46"/>
    <n v="28"/>
    <n v="108"/>
    <n v="48"/>
    <n v="28"/>
    <n v="31"/>
    <n v="153"/>
    <n v="31"/>
    <n v="7"/>
    <n v="39"/>
    <n v="7"/>
    <n v="82"/>
    <n v="55"/>
    <n v="23"/>
    <n v="15"/>
    <n v="31"/>
    <n v="23"/>
    <n v="7"/>
    <n v="15"/>
    <n v="7"/>
    <n v="15"/>
    <n v="15"/>
    <n v="70"/>
    <n v="7"/>
    <n v="39"/>
    <n v="7"/>
    <n v="0"/>
    <n v="23"/>
    <n v="31"/>
    <n v="78"/>
    <n v="15"/>
    <n v="63"/>
    <n v="23"/>
    <n v="7"/>
    <n v="15"/>
    <n v="31"/>
    <n v="7"/>
    <n v="0"/>
    <n v="113.39000000000001"/>
    <n v="35433.800000000003"/>
    <n v="14859.34"/>
    <n v="11430.26"/>
    <n v="14859.34"/>
    <n v="37719.85"/>
    <n v="43000"/>
    <n v="17500"/>
    <n v="8716"/>
    <n v="29323"/>
    <n v="30623"/>
    <n v="8722"/>
    <n v="6172"/>
    <n v="2143"/>
    <n v="49000"/>
    <n v="580"/>
  </r>
  <r>
    <d v="2024-03-14T00:00:00"/>
    <x v="2"/>
    <n v="3"/>
    <n v="775"/>
    <n v="778"/>
    <n v="395"/>
    <n v="241"/>
    <n v="139"/>
    <n v="404"/>
    <n v="312"/>
    <n v="62"/>
    <n v="264"/>
    <n v="33"/>
    <n v="67"/>
    <n v="43"/>
    <n v="48"/>
    <n v="159"/>
    <n v="47"/>
    <n v="44"/>
    <n v="35"/>
    <n v="35"/>
    <n v="38"/>
    <n v="0"/>
    <n v="23"/>
    <n v="15"/>
    <n v="70"/>
    <n v="54"/>
    <n v="23"/>
    <n v="23"/>
    <n v="31"/>
    <n v="15"/>
    <n v="0"/>
    <n v="15"/>
    <n v="15"/>
    <n v="0"/>
    <n v="7"/>
    <n v="31"/>
    <n v="23"/>
    <n v="23"/>
    <n v="0"/>
    <n v="0"/>
    <n v="0"/>
    <n v="7"/>
    <n v="54"/>
    <n v="23"/>
    <n v="23"/>
    <n v="38"/>
    <n v="7"/>
    <n v="15"/>
    <n v="0"/>
    <n v="31"/>
    <n v="174"/>
    <n v="112.62999999999998"/>
    <n v="31747.31"/>
    <n v="28345.81"/>
    <n v="27211.98"/>
    <n v="17007.490000000002"/>
    <n v="9070.66"/>
    <n v="43000"/>
    <n v="17500"/>
    <n v="8716"/>
    <n v="29323"/>
    <n v="30623"/>
    <n v="8722"/>
    <n v="6172"/>
    <n v="2143"/>
    <n v="49000"/>
    <n v="7422"/>
  </r>
  <r>
    <d v="2024-03-15T00:00:00"/>
    <x v="2"/>
    <n v="3"/>
    <n v="795"/>
    <n v="752"/>
    <n v="174"/>
    <n v="470"/>
    <n v="151"/>
    <n v="345"/>
    <n v="250"/>
    <n v="157"/>
    <n v="246"/>
    <n v="128"/>
    <n v="73"/>
    <n v="34"/>
    <n v="34"/>
    <n v="129"/>
    <n v="87"/>
    <n v="21"/>
    <n v="33"/>
    <n v="10"/>
    <n v="90"/>
    <n v="7"/>
    <n v="22"/>
    <n v="22"/>
    <n v="34"/>
    <n v="60"/>
    <n v="22"/>
    <n v="15"/>
    <n v="15"/>
    <n v="0"/>
    <n v="0"/>
    <n v="22"/>
    <n v="22"/>
    <n v="7"/>
    <n v="15"/>
    <n v="67"/>
    <n v="52"/>
    <n v="37"/>
    <n v="22"/>
    <n v="7"/>
    <n v="7"/>
    <n v="22"/>
    <n v="60"/>
    <n v="15"/>
    <n v="30"/>
    <n v="37"/>
    <n v="7"/>
    <n v="22"/>
    <n v="7"/>
    <n v="7"/>
    <n v="0"/>
    <n v="112.78"/>
    <n v="32662.52"/>
    <n v="28157.34"/>
    <n v="13515.53"/>
    <n v="25904.76"/>
    <n v="12389.23"/>
    <n v="39500"/>
    <n v="17500"/>
    <n v="8716"/>
    <n v="29323"/>
    <n v="30623"/>
    <n v="8722"/>
    <n v="6172"/>
    <n v="2143"/>
    <n v="49000"/>
    <n v="1784"/>
  </r>
  <r>
    <d v="2024-03-16T00:00:00"/>
    <x v="2"/>
    <n v="3"/>
    <n v="805"/>
    <n v="713"/>
    <n v="273"/>
    <n v="476"/>
    <n v="56"/>
    <n v="292"/>
    <n v="307"/>
    <n v="114"/>
    <n v="209"/>
    <n v="134"/>
    <n v="49"/>
    <n v="69"/>
    <n v="19"/>
    <n v="156"/>
    <n v="42"/>
    <n v="33"/>
    <n v="21"/>
    <n v="73"/>
    <n v="42"/>
    <n v="21"/>
    <n v="21"/>
    <n v="21"/>
    <n v="49"/>
    <n v="42"/>
    <n v="21"/>
    <n v="0"/>
    <n v="42"/>
    <n v="0"/>
    <n v="7"/>
    <n v="28"/>
    <n v="14"/>
    <n v="21"/>
    <n v="7"/>
    <n v="35"/>
    <n v="35"/>
    <n v="21"/>
    <n v="21"/>
    <n v="0"/>
    <n v="7"/>
    <n v="21"/>
    <n v="78"/>
    <n v="21"/>
    <n v="57"/>
    <n v="21"/>
    <n v="0"/>
    <n v="28"/>
    <n v="14"/>
    <n v="0"/>
    <n v="18"/>
    <n v="114.27000000000001"/>
    <n v="34961.230000000003"/>
    <n v="18044.509999999998"/>
    <n v="27066.76"/>
    <n v="16916.72"/>
    <n v="15788.94"/>
    <n v="39500"/>
    <n v="17500"/>
    <n v="8716"/>
    <n v="29323"/>
    <n v="30623"/>
    <n v="8722"/>
    <n v="6172"/>
    <n v="2143"/>
    <n v="49000"/>
    <n v="3574"/>
  </r>
  <r>
    <d v="2024-03-17T00:00:00"/>
    <x v="2"/>
    <n v="3"/>
    <n v="816"/>
    <n v="665"/>
    <n v="285"/>
    <n v="376"/>
    <n v="155"/>
    <n v="352"/>
    <n v="227"/>
    <n v="86"/>
    <n v="202"/>
    <n v="65"/>
    <n v="50"/>
    <n v="35"/>
    <n v="45"/>
    <n v="105"/>
    <n v="55"/>
    <n v="40"/>
    <n v="34"/>
    <n v="185"/>
    <n v="86"/>
    <n v="13"/>
    <n v="46"/>
    <n v="13"/>
    <n v="2"/>
    <n v="46"/>
    <n v="13"/>
    <n v="6"/>
    <n v="13"/>
    <n v="6"/>
    <n v="6"/>
    <n v="13"/>
    <n v="19"/>
    <n v="13"/>
    <n v="19"/>
    <n v="39"/>
    <n v="46"/>
    <n v="6"/>
    <n v="13"/>
    <n v="6"/>
    <n v="26"/>
    <n v="19"/>
    <n v="66"/>
    <n v="19"/>
    <n v="53"/>
    <n v="33"/>
    <n v="6"/>
    <n v="6"/>
    <n v="13"/>
    <n v="0"/>
    <n v="0"/>
    <n v="117.63000000000001"/>
    <n v="38851.78"/>
    <n v="19425.89"/>
    <n v="19425.89"/>
    <n v="10284.290000000001"/>
    <n v="26282.09"/>
    <n v="39500"/>
    <n v="17500"/>
    <n v="8716"/>
    <n v="29323"/>
    <n v="30623"/>
    <n v="8722"/>
    <n v="6172"/>
    <n v="2143"/>
    <n v="49000"/>
    <n v="2379"/>
  </r>
  <r>
    <d v="2024-03-18T00:00:00"/>
    <x v="2"/>
    <n v="3"/>
    <n v="819"/>
    <n v="619"/>
    <n v="352"/>
    <n v="361"/>
    <n v="106"/>
    <n v="136"/>
    <n v="415"/>
    <n v="68"/>
    <n v="203"/>
    <n v="177"/>
    <n v="55"/>
    <n v="35"/>
    <n v="35"/>
    <n v="121"/>
    <n v="87"/>
    <n v="28"/>
    <n v="34"/>
    <n v="44"/>
    <n v="24"/>
    <n v="12"/>
    <n v="37"/>
    <n v="6"/>
    <n v="18"/>
    <n v="55"/>
    <n v="12"/>
    <n v="0"/>
    <n v="18"/>
    <n v="12"/>
    <n v="0"/>
    <n v="12"/>
    <n v="18"/>
    <n v="12"/>
    <n v="12"/>
    <n v="61"/>
    <n v="43"/>
    <n v="18"/>
    <n v="12"/>
    <n v="6"/>
    <n v="18"/>
    <n v="18"/>
    <n v="43"/>
    <n v="18"/>
    <n v="55"/>
    <n v="12"/>
    <n v="6"/>
    <n v="43"/>
    <n v="18"/>
    <n v="0"/>
    <n v="0"/>
    <n v="121.21"/>
    <n v="31762.75"/>
    <n v="19998.77"/>
    <n v="16469.580000000002"/>
    <n v="24704.36"/>
    <n v="24704.36"/>
    <n v="39500"/>
    <n v="17500"/>
    <n v="8716"/>
    <n v="29323"/>
    <n v="30623"/>
    <n v="8722"/>
    <n v="6172"/>
    <n v="2143"/>
    <n v="49000"/>
    <n v="6058"/>
  </r>
  <r>
    <d v="2024-03-19T00:00:00"/>
    <x v="2"/>
    <n v="3"/>
    <n v="822"/>
    <n v="596"/>
    <n v="419"/>
    <n v="321"/>
    <n v="82"/>
    <n v="202"/>
    <n v="281"/>
    <n v="113"/>
    <n v="193"/>
    <n v="107"/>
    <n v="45"/>
    <n v="30"/>
    <n v="40"/>
    <n v="106"/>
    <n v="24"/>
    <n v="31"/>
    <n v="21"/>
    <n v="225"/>
    <n v="65"/>
    <n v="11"/>
    <n v="23"/>
    <n v="11"/>
    <n v="39"/>
    <n v="53"/>
    <n v="17"/>
    <n v="17"/>
    <n v="23"/>
    <n v="17"/>
    <n v="5"/>
    <n v="11"/>
    <n v="0"/>
    <n v="0"/>
    <n v="11"/>
    <n v="35"/>
    <n v="29"/>
    <n v="23"/>
    <n v="5"/>
    <n v="0"/>
    <n v="5"/>
    <n v="11"/>
    <n v="65"/>
    <n v="11"/>
    <n v="29"/>
    <n v="23"/>
    <n v="0"/>
    <n v="17"/>
    <n v="23"/>
    <n v="17"/>
    <n v="0"/>
    <n v="125.35999999999999"/>
    <n v="35152.21"/>
    <n v="23030.76"/>
    <n v="15757.89"/>
    <n v="10909.31"/>
    <n v="36364.36"/>
    <n v="39500"/>
    <n v="17500"/>
    <n v="8716"/>
    <n v="29323"/>
    <n v="30623"/>
    <n v="8722"/>
    <n v="6172"/>
    <n v="2143"/>
    <n v="49000"/>
    <n v="7799"/>
  </r>
  <r>
    <d v="2024-03-20T00:00:00"/>
    <x v="2"/>
    <n v="3"/>
    <n v="820"/>
    <n v="583"/>
    <n v="188"/>
    <n v="452"/>
    <n v="180"/>
    <n v="122"/>
    <n v="345"/>
    <n v="116"/>
    <n v="183"/>
    <n v="81"/>
    <n v="45"/>
    <n v="71"/>
    <n v="10"/>
    <n v="168"/>
    <n v="68"/>
    <n v="37"/>
    <n v="24"/>
    <n v="133"/>
    <n v="75"/>
    <n v="0"/>
    <n v="17"/>
    <n v="0"/>
    <n v="49"/>
    <n v="40"/>
    <n v="0"/>
    <n v="5"/>
    <n v="34"/>
    <n v="0"/>
    <n v="5"/>
    <n v="29"/>
    <n v="5"/>
    <n v="0"/>
    <n v="11"/>
    <n v="52"/>
    <n v="11"/>
    <n v="17"/>
    <n v="17"/>
    <n v="0"/>
    <n v="23"/>
    <n v="23"/>
    <n v="46"/>
    <n v="17"/>
    <n v="23"/>
    <n v="11"/>
    <n v="5"/>
    <n v="40"/>
    <n v="23"/>
    <n v="5"/>
    <n v="0"/>
    <n v="126.65"/>
    <n v="33846.82"/>
    <n v="30086.07"/>
    <n v="25071.72"/>
    <n v="15043.03"/>
    <n v="21310.959999999999"/>
    <n v="39500"/>
    <n v="17500"/>
    <n v="8716"/>
    <n v="29323"/>
    <n v="30623"/>
    <n v="8722"/>
    <n v="6172"/>
    <n v="2143"/>
    <n v="49000"/>
    <n v="399"/>
  </r>
  <r>
    <d v="2024-03-21T00:00:00"/>
    <x v="2"/>
    <n v="3"/>
    <n v="812"/>
    <n v="580"/>
    <n v="414"/>
    <n v="204"/>
    <n v="194"/>
    <n v="284"/>
    <n v="215"/>
    <n v="81"/>
    <n v="191"/>
    <n v="161"/>
    <n v="50"/>
    <n v="60"/>
    <n v="45"/>
    <n v="145"/>
    <n v="86"/>
    <n v="37"/>
    <n v="37"/>
    <n v="0"/>
    <n v="40"/>
    <n v="0"/>
    <n v="17"/>
    <n v="17"/>
    <n v="75"/>
    <n v="52"/>
    <n v="0"/>
    <n v="17"/>
    <n v="17"/>
    <n v="11"/>
    <n v="0"/>
    <n v="23"/>
    <n v="0"/>
    <n v="17"/>
    <n v="11"/>
    <n v="58"/>
    <n v="11"/>
    <n v="11"/>
    <n v="17"/>
    <n v="0"/>
    <n v="11"/>
    <n v="23"/>
    <n v="63"/>
    <n v="11"/>
    <n v="34"/>
    <n v="5"/>
    <n v="0"/>
    <n v="17"/>
    <n v="5"/>
    <n v="0"/>
    <n v="17"/>
    <n v="127.03999999999999"/>
    <n v="40528.92"/>
    <n v="17731.400000000001"/>
    <n v="12665.29"/>
    <n v="27863.63"/>
    <n v="27863.63"/>
    <n v="39500"/>
    <n v="17500"/>
    <n v="8716"/>
    <n v="29323"/>
    <n v="30623"/>
    <n v="8722"/>
    <n v="6172"/>
    <n v="2143"/>
    <n v="49000"/>
    <n v="6914"/>
  </r>
  <r>
    <d v="2024-03-22T00:00:00"/>
    <x v="2"/>
    <n v="3"/>
    <n v="794"/>
    <n v="583"/>
    <n v="198"/>
    <n v="517"/>
    <n v="79"/>
    <n v="279"/>
    <n v="264"/>
    <n v="40"/>
    <n v="193"/>
    <n v="167"/>
    <n v="39"/>
    <n v="59"/>
    <n v="39"/>
    <n v="159"/>
    <n v="87"/>
    <n v="36"/>
    <n v="15"/>
    <n v="0"/>
    <n v="46"/>
    <n v="17"/>
    <n v="29"/>
    <n v="11"/>
    <n v="46"/>
    <n v="46"/>
    <n v="5"/>
    <n v="0"/>
    <n v="34"/>
    <n v="0"/>
    <n v="0"/>
    <n v="11"/>
    <n v="5"/>
    <n v="11"/>
    <n v="5"/>
    <n v="40"/>
    <n v="40"/>
    <n v="5"/>
    <n v="5"/>
    <n v="0"/>
    <n v="5"/>
    <n v="23"/>
    <n v="58"/>
    <n v="5"/>
    <n v="40"/>
    <n v="29"/>
    <n v="0"/>
    <n v="5"/>
    <n v="11"/>
    <n v="23"/>
    <n v="28"/>
    <n v="125.71"/>
    <n v="43190.33"/>
    <n v="21595.16"/>
    <n v="22865.47"/>
    <n v="26676.38"/>
    <n v="12703.04"/>
    <n v="39500"/>
    <n v="10000"/>
    <n v="8716"/>
    <n v="9237"/>
    <n v="30623"/>
    <n v="8722"/>
    <n v="6172"/>
    <n v="2143"/>
    <n v="49000"/>
    <n v="3481"/>
  </r>
  <r>
    <d v="2024-03-23T00:00:00"/>
    <x v="2"/>
    <n v="3"/>
    <n v="768"/>
    <n v="594"/>
    <n v="192"/>
    <n v="392"/>
    <n v="184"/>
    <n v="273"/>
    <n v="262"/>
    <n v="59"/>
    <n v="257"/>
    <n v="80"/>
    <n v="52"/>
    <n v="57"/>
    <n v="33"/>
    <n v="116"/>
    <n v="64"/>
    <n v="26"/>
    <n v="37"/>
    <n v="46"/>
    <n v="59"/>
    <n v="11"/>
    <n v="35"/>
    <n v="0"/>
    <n v="0"/>
    <n v="35"/>
    <n v="0"/>
    <n v="17"/>
    <n v="23"/>
    <n v="17"/>
    <n v="5"/>
    <n v="17"/>
    <n v="17"/>
    <n v="5"/>
    <n v="0"/>
    <n v="53"/>
    <n v="41"/>
    <n v="29"/>
    <n v="17"/>
    <n v="5"/>
    <n v="0"/>
    <n v="5"/>
    <n v="65"/>
    <n v="5"/>
    <n v="53"/>
    <n v="17"/>
    <n v="0"/>
    <n v="35"/>
    <n v="17"/>
    <n v="11"/>
    <n v="0"/>
    <n v="122.73"/>
    <n v="31425.3"/>
    <n v="16341.16"/>
    <n v="21369.21"/>
    <n v="25140.240000000002"/>
    <n v="31425.3"/>
    <n v="39500"/>
    <n v="10000"/>
    <n v="8716"/>
    <n v="9237"/>
    <n v="30623"/>
    <n v="8722"/>
    <n v="6172"/>
    <n v="2143"/>
    <n v="49000"/>
    <n v="3390"/>
  </r>
  <r>
    <d v="2024-03-24T00:00:00"/>
    <x v="2"/>
    <n v="3"/>
    <n v="747"/>
    <n v="619"/>
    <n v="395"/>
    <n v="315"/>
    <n v="37"/>
    <n v="160"/>
    <n v="385"/>
    <n v="74"/>
    <n v="185"/>
    <n v="101"/>
    <n v="55"/>
    <n v="64"/>
    <n v="23"/>
    <n v="105"/>
    <n v="79"/>
    <n v="28"/>
    <n v="22"/>
    <n v="85"/>
    <n v="24"/>
    <n v="0"/>
    <n v="43"/>
    <n v="0"/>
    <n v="61"/>
    <n v="55"/>
    <n v="18"/>
    <n v="12"/>
    <n v="37"/>
    <n v="0"/>
    <n v="0"/>
    <n v="18"/>
    <n v="12"/>
    <n v="6"/>
    <n v="6"/>
    <n v="61"/>
    <n v="18"/>
    <n v="12"/>
    <n v="0"/>
    <n v="0"/>
    <n v="0"/>
    <n v="18"/>
    <n v="61"/>
    <n v="12"/>
    <n v="55"/>
    <n v="30"/>
    <n v="0"/>
    <n v="37"/>
    <n v="0"/>
    <n v="6"/>
    <n v="17"/>
    <n v="120.23"/>
    <n v="38045.07"/>
    <n v="17181.64"/>
    <n v="22090.69"/>
    <n v="12272.6"/>
    <n v="33136.03"/>
    <n v="39500"/>
    <n v="10000"/>
    <n v="8716"/>
    <n v="9237"/>
    <n v="30623"/>
    <n v="8722"/>
    <n v="6172"/>
    <n v="2143"/>
    <n v="49000"/>
    <n v="8555"/>
  </r>
  <r>
    <d v="2024-03-25T00:00:00"/>
    <x v="2"/>
    <n v="3"/>
    <n v="725"/>
    <n v="659"/>
    <n v="261"/>
    <n v="334"/>
    <n v="130"/>
    <n v="342"/>
    <n v="173"/>
    <n v="144"/>
    <n v="202"/>
    <n v="98"/>
    <n v="44"/>
    <n v="49"/>
    <n v="35"/>
    <n v="123"/>
    <n v="44"/>
    <n v="30"/>
    <n v="22"/>
    <n v="78"/>
    <n v="65"/>
    <n v="6"/>
    <n v="32"/>
    <n v="0"/>
    <n v="52"/>
    <n v="52"/>
    <n v="13"/>
    <n v="13"/>
    <n v="19"/>
    <n v="6"/>
    <n v="0"/>
    <n v="6"/>
    <n v="13"/>
    <n v="13"/>
    <n v="13"/>
    <n v="39"/>
    <n v="32"/>
    <n v="6"/>
    <n v="0"/>
    <n v="6"/>
    <n v="19"/>
    <n v="13"/>
    <n v="46"/>
    <n v="13"/>
    <n v="19"/>
    <n v="26"/>
    <n v="6"/>
    <n v="6"/>
    <n v="0"/>
    <n v="26"/>
    <n v="99"/>
    <n v="119.4"/>
    <n v="31263.21"/>
    <n v="26453.49"/>
    <n v="12024.31"/>
    <n v="14429.18"/>
    <n v="36072.94"/>
    <n v="39500"/>
    <n v="10000"/>
    <n v="8716"/>
    <n v="9237"/>
    <n v="30623"/>
    <n v="8722"/>
    <n v="6172"/>
    <n v="2143"/>
    <n v="49000"/>
    <n v="6073"/>
  </r>
  <r>
    <d v="2024-03-26T00:00:00"/>
    <x v="2"/>
    <n v="3"/>
    <n v="713"/>
    <n v="714"/>
    <n v="171"/>
    <n v="464"/>
    <n v="78"/>
    <n v="278"/>
    <n v="358"/>
    <n v="78"/>
    <n v="194"/>
    <n v="110"/>
    <n v="53"/>
    <n v="66"/>
    <n v="22"/>
    <n v="113"/>
    <n v="62"/>
    <n v="37"/>
    <n v="24"/>
    <n v="32"/>
    <n v="64"/>
    <n v="14"/>
    <n v="35"/>
    <n v="21"/>
    <n v="67"/>
    <n v="49"/>
    <n v="14"/>
    <n v="7"/>
    <n v="28"/>
    <n v="7"/>
    <n v="0"/>
    <n v="35"/>
    <n v="7"/>
    <n v="21"/>
    <n v="21"/>
    <n v="64"/>
    <n v="7"/>
    <n v="7"/>
    <n v="7"/>
    <n v="0"/>
    <n v="7"/>
    <n v="7"/>
    <n v="64"/>
    <n v="21"/>
    <n v="42"/>
    <n v="35"/>
    <n v="7"/>
    <n v="49"/>
    <n v="7"/>
    <n v="0"/>
    <n v="0"/>
    <n v="119.9"/>
    <n v="38205.300000000003"/>
    <n v="27460.06"/>
    <n v="27460.06"/>
    <n v="16266.14"/>
    <n v="10000"/>
    <n v="39500"/>
    <n v="10000"/>
    <n v="8716"/>
    <n v="9237"/>
    <n v="30623"/>
    <n v="8722"/>
    <n v="6172"/>
    <n v="2143"/>
    <n v="49000"/>
    <n v="4483"/>
  </r>
  <r>
    <d v="2024-03-27T00:00:00"/>
    <x v="2"/>
    <n v="3"/>
    <n v="710"/>
    <n v="759"/>
    <n v="227"/>
    <n v="327"/>
    <n v="156"/>
    <n v="174"/>
    <n v="494"/>
    <n v="91"/>
    <n v="198"/>
    <n v="132"/>
    <n v="39"/>
    <n v="48"/>
    <n v="8"/>
    <n v="102"/>
    <n v="45"/>
    <n v="21"/>
    <n v="29"/>
    <n v="88"/>
    <n v="91"/>
    <n v="7"/>
    <n v="53"/>
    <n v="15"/>
    <n v="98"/>
    <n v="60"/>
    <n v="7"/>
    <n v="7"/>
    <n v="22"/>
    <n v="15"/>
    <n v="7"/>
    <n v="15"/>
    <n v="7"/>
    <n v="7"/>
    <n v="0"/>
    <n v="60"/>
    <n v="7"/>
    <n v="30"/>
    <n v="22"/>
    <n v="7"/>
    <n v="7"/>
    <n v="15"/>
    <n v="53"/>
    <n v="7"/>
    <n v="37"/>
    <n v="15"/>
    <n v="0"/>
    <n v="15"/>
    <n v="7"/>
    <n v="15"/>
    <n v="51"/>
    <n v="121.42000000000002"/>
    <n v="41963.360000000001"/>
    <n v="21581.16"/>
    <n v="14387.44"/>
    <n v="14387.44"/>
    <n v="27575.919999999998"/>
    <n v="39500"/>
    <n v="10000"/>
    <n v="8716"/>
    <n v="9237"/>
    <n v="30623"/>
    <n v="8722"/>
    <n v="6172"/>
    <n v="2143"/>
    <n v="49000"/>
    <n v="3842"/>
  </r>
  <r>
    <d v="2024-03-28T00:00:00"/>
    <x v="2"/>
    <n v="3"/>
    <n v="710"/>
    <n v="788"/>
    <n v="163"/>
    <n v="498"/>
    <n v="49"/>
    <n v="283"/>
    <n v="387"/>
    <n v="118"/>
    <n v="215"/>
    <n v="92"/>
    <n v="44"/>
    <n v="35"/>
    <n v="13"/>
    <n v="140"/>
    <n v="18"/>
    <n v="18"/>
    <n v="32"/>
    <n v="103"/>
    <n v="94"/>
    <n v="23"/>
    <n v="55"/>
    <n v="0"/>
    <n v="29"/>
    <n v="63"/>
    <n v="23"/>
    <n v="0"/>
    <n v="47"/>
    <n v="0"/>
    <n v="0"/>
    <n v="7"/>
    <n v="7"/>
    <n v="7"/>
    <n v="0"/>
    <n v="70"/>
    <n v="47"/>
    <n v="23"/>
    <n v="0"/>
    <n v="0"/>
    <n v="31"/>
    <n v="7"/>
    <n v="70"/>
    <n v="7"/>
    <n v="47"/>
    <n v="39"/>
    <n v="7"/>
    <n v="55"/>
    <n v="23"/>
    <n v="7"/>
    <n v="0"/>
    <n v="123.85999999999999"/>
    <n v="37640.019999999997"/>
    <n v="25498.080000000002"/>
    <n v="16998.72"/>
    <n v="26712.27"/>
    <n v="14570.33"/>
    <n v="39500"/>
    <n v="17500"/>
    <n v="8716"/>
    <n v="30237"/>
    <n v="30623"/>
    <n v="8722"/>
    <n v="6172"/>
    <n v="2143"/>
    <n v="49000"/>
    <n v="5162"/>
  </r>
  <r>
    <d v="2024-03-29T00:00:00"/>
    <x v="2"/>
    <n v="3"/>
    <n v="716"/>
    <n v="809"/>
    <n v="343"/>
    <n v="252"/>
    <n v="121"/>
    <n v="258"/>
    <n v="487"/>
    <n v="64"/>
    <n v="173"/>
    <n v="62"/>
    <n v="57"/>
    <n v="31"/>
    <n v="26"/>
    <n v="125"/>
    <n v="51"/>
    <n v="21"/>
    <n v="40"/>
    <n v="130"/>
    <n v="40"/>
    <n v="0"/>
    <n v="48"/>
    <n v="24"/>
    <n v="80"/>
    <n v="40"/>
    <n v="0"/>
    <n v="8"/>
    <n v="48"/>
    <n v="8"/>
    <n v="0"/>
    <n v="16"/>
    <n v="24"/>
    <n v="8"/>
    <n v="0"/>
    <n v="64"/>
    <n v="8"/>
    <n v="8"/>
    <n v="8"/>
    <n v="8"/>
    <n v="16"/>
    <n v="24"/>
    <n v="88"/>
    <n v="16"/>
    <n v="24"/>
    <n v="40"/>
    <n v="0"/>
    <n v="48"/>
    <n v="0"/>
    <n v="8"/>
    <n v="105"/>
    <n v="128.19999999999999"/>
    <n v="32201.33"/>
    <n v="16100.67"/>
    <n v="28485.79"/>
    <n v="28485.79"/>
    <n v="18577.689999999999"/>
    <n v="39500"/>
    <n v="17500"/>
    <n v="8716"/>
    <n v="30237"/>
    <n v="30623"/>
    <n v="8722"/>
    <n v="6172"/>
    <n v="2143"/>
    <n v="49000"/>
    <n v="770"/>
  </r>
  <r>
    <d v="2024-03-30T00:00:00"/>
    <x v="2"/>
    <n v="3"/>
    <n v="726"/>
    <n v="816"/>
    <n v="203"/>
    <n v="415"/>
    <n v="108"/>
    <n v="375"/>
    <n v="278"/>
    <n v="163"/>
    <n v="202"/>
    <n v="103"/>
    <n v="40"/>
    <n v="49"/>
    <n v="45"/>
    <n v="121"/>
    <n v="49"/>
    <n v="35"/>
    <n v="19"/>
    <n v="63"/>
    <n v="48"/>
    <n v="16"/>
    <n v="24"/>
    <n v="16"/>
    <n v="65"/>
    <n v="73"/>
    <n v="24"/>
    <n v="8"/>
    <n v="40"/>
    <n v="16"/>
    <n v="0"/>
    <n v="32"/>
    <n v="8"/>
    <n v="8"/>
    <n v="8"/>
    <n v="81"/>
    <n v="24"/>
    <n v="24"/>
    <n v="24"/>
    <n v="8"/>
    <n v="16"/>
    <n v="32"/>
    <n v="65"/>
    <n v="24"/>
    <n v="32"/>
    <n v="24"/>
    <n v="0"/>
    <n v="40"/>
    <n v="32"/>
    <n v="0"/>
    <n v="4"/>
    <n v="134"/>
    <n v="37175.269999999997"/>
    <n v="29483.83"/>
    <n v="19228.59"/>
    <n v="11537.15"/>
    <n v="30765.74"/>
    <n v="39500"/>
    <n v="17500"/>
    <n v="8716"/>
    <n v="30237"/>
    <n v="30623"/>
    <n v="8722"/>
    <n v="6172"/>
    <n v="2143"/>
    <n v="49000"/>
    <n v="1713"/>
  </r>
  <r>
    <d v="2024-03-31T00:00:00"/>
    <x v="2"/>
    <n v="3"/>
    <n v="739"/>
    <n v="819"/>
    <n v="347"/>
    <n v="348"/>
    <n v="44"/>
    <n v="368"/>
    <n v="271"/>
    <n v="180"/>
    <n v="201"/>
    <n v="50"/>
    <n v="50"/>
    <n v="59"/>
    <n v="32"/>
    <n v="115"/>
    <n v="95"/>
    <n v="19"/>
    <n v="22"/>
    <n v="96"/>
    <n v="57"/>
    <n v="16"/>
    <n v="40"/>
    <n v="8"/>
    <n v="36"/>
    <n v="49"/>
    <n v="8"/>
    <n v="8"/>
    <n v="49"/>
    <n v="8"/>
    <n v="0"/>
    <n v="16"/>
    <n v="0"/>
    <n v="8"/>
    <n v="24"/>
    <n v="81"/>
    <n v="49"/>
    <n v="40"/>
    <n v="24"/>
    <n v="8"/>
    <n v="32"/>
    <n v="24"/>
    <n v="81"/>
    <n v="16"/>
    <n v="65"/>
    <n v="24"/>
    <n v="0"/>
    <n v="8"/>
    <n v="24"/>
    <n v="16"/>
    <n v="0"/>
    <n v="134"/>
    <n v="45560"/>
    <n v="17420"/>
    <n v="29480"/>
    <n v="20100"/>
    <n v="21440"/>
    <n v="39500"/>
    <n v="17500"/>
    <n v="8716"/>
    <n v="30237"/>
    <n v="30623"/>
    <n v="8722"/>
    <n v="6172"/>
    <n v="2143"/>
    <n v="49000"/>
    <n v="7602"/>
  </r>
  <r>
    <d v="2024-04-01T00:00:00"/>
    <x v="3"/>
    <n v="4"/>
    <n v="764"/>
    <n v="714"/>
    <n v="168"/>
    <n v="413"/>
    <n v="183"/>
    <n v="214"/>
    <n v="358"/>
    <n v="142"/>
    <n v="222"/>
    <n v="165"/>
    <n v="56"/>
    <n v="33"/>
    <n v="14"/>
    <n v="121"/>
    <n v="63"/>
    <n v="40"/>
    <n v="29"/>
    <n v="21"/>
    <n v="57"/>
    <n v="0"/>
    <n v="21"/>
    <n v="0"/>
    <n v="71"/>
    <n v="64"/>
    <n v="14"/>
    <n v="0"/>
    <n v="14"/>
    <n v="14"/>
    <n v="0"/>
    <n v="35"/>
    <n v="7"/>
    <n v="14"/>
    <n v="0"/>
    <n v="71"/>
    <n v="49"/>
    <n v="14"/>
    <n v="7"/>
    <n v="0"/>
    <n v="21"/>
    <n v="7"/>
    <n v="57"/>
    <n v="21"/>
    <n v="28"/>
    <n v="28"/>
    <n v="7"/>
    <n v="49"/>
    <n v="21"/>
    <n v="21"/>
    <n v="2"/>
    <n v="139.97999999999999"/>
    <n v="45560"/>
    <n v="17420"/>
    <n v="29480"/>
    <n v="20100"/>
    <n v="21440"/>
    <n v="39500"/>
    <n v="16250"/>
    <n v="8716"/>
    <n v="30237"/>
    <n v="35764"/>
    <n v="13723"/>
    <n v="8643"/>
    <n v="5764"/>
    <n v="72000"/>
    <n v="2565"/>
  </r>
  <r>
    <d v="2024-04-02T00:00:00"/>
    <x v="3"/>
    <n v="4"/>
    <n v="790"/>
    <n v="706"/>
    <n v="410"/>
    <n v="254"/>
    <n v="126"/>
    <n v="176"/>
    <n v="389"/>
    <n v="141"/>
    <n v="210"/>
    <n v="166"/>
    <n v="44"/>
    <n v="34"/>
    <n v="48"/>
    <n v="117"/>
    <n v="81"/>
    <n v="45"/>
    <n v="45"/>
    <n v="0"/>
    <n v="56"/>
    <n v="14"/>
    <n v="35"/>
    <n v="7"/>
    <n v="98"/>
    <n v="35"/>
    <n v="0"/>
    <n v="14"/>
    <n v="35"/>
    <n v="7"/>
    <n v="7"/>
    <n v="21"/>
    <n v="7"/>
    <n v="7"/>
    <n v="14"/>
    <n v="28"/>
    <n v="14"/>
    <n v="7"/>
    <n v="21"/>
    <n v="0"/>
    <n v="14"/>
    <n v="21"/>
    <n v="56"/>
    <n v="21"/>
    <n v="56"/>
    <n v="28"/>
    <n v="7"/>
    <n v="28"/>
    <n v="28"/>
    <n v="7"/>
    <n v="13"/>
    <n v="142.29"/>
    <n v="44791.38"/>
    <n v="33593.54"/>
    <n v="13997.31"/>
    <n v="22395.69"/>
    <n v="25195.15"/>
    <n v="39500"/>
    <n v="16250"/>
    <n v="8716"/>
    <n v="30237"/>
    <n v="35764"/>
    <n v="13723"/>
    <n v="8643"/>
    <n v="5764"/>
    <n v="72000"/>
    <n v="8785"/>
  </r>
  <r>
    <d v="2024-04-03T00:00:00"/>
    <x v="3"/>
    <n v="4"/>
    <n v="811"/>
    <n v="691"/>
    <n v="202"/>
    <n v="504"/>
    <n v="105"/>
    <n v="283"/>
    <n v="312"/>
    <n v="96"/>
    <n v="191"/>
    <n v="160"/>
    <n v="65"/>
    <n v="50"/>
    <n v="45"/>
    <n v="107"/>
    <n v="77"/>
    <n v="27"/>
    <n v="46"/>
    <n v="43"/>
    <n v="27"/>
    <n v="13"/>
    <n v="27"/>
    <n v="0"/>
    <n v="89"/>
    <n v="41"/>
    <n v="6"/>
    <n v="13"/>
    <n v="20"/>
    <n v="20"/>
    <n v="0"/>
    <n v="34"/>
    <n v="6"/>
    <n v="6"/>
    <n v="20"/>
    <n v="69"/>
    <n v="41"/>
    <n v="13"/>
    <n v="0"/>
    <n v="0"/>
    <n v="27"/>
    <n v="20"/>
    <n v="69"/>
    <n v="6"/>
    <n v="20"/>
    <n v="13"/>
    <n v="6"/>
    <n v="13"/>
    <n v="27"/>
    <n v="6"/>
    <n v="39"/>
    <n v="142.87"/>
    <n v="44107.87"/>
    <n v="31302.36"/>
    <n v="35570.86"/>
    <n v="18496.849999999999"/>
    <n v="12805.51"/>
    <n v="39500"/>
    <n v="16250"/>
    <n v="8716"/>
    <n v="29175"/>
    <n v="35764"/>
    <n v="13723"/>
    <n v="8643"/>
    <n v="5764"/>
    <n v="72000"/>
    <n v="3119"/>
  </r>
  <r>
    <d v="2024-04-04T00:00:00"/>
    <x v="3"/>
    <n v="4"/>
    <n v="842"/>
    <n v="666"/>
    <n v="311"/>
    <n v="405"/>
    <n v="126"/>
    <n v="339"/>
    <n v="268"/>
    <n v="59"/>
    <n v="203"/>
    <n v="73"/>
    <n v="73"/>
    <n v="31"/>
    <n v="20"/>
    <n v="143"/>
    <n v="99"/>
    <n v="35"/>
    <n v="47"/>
    <n v="118"/>
    <n v="33"/>
    <n v="6"/>
    <n v="33"/>
    <n v="19"/>
    <n v="71"/>
    <n v="59"/>
    <n v="0"/>
    <n v="0"/>
    <n v="13"/>
    <n v="13"/>
    <n v="6"/>
    <n v="19"/>
    <n v="19"/>
    <n v="6"/>
    <n v="6"/>
    <n v="59"/>
    <n v="19"/>
    <n v="26"/>
    <n v="19"/>
    <n v="6"/>
    <n v="26"/>
    <n v="26"/>
    <n v="53"/>
    <n v="13"/>
    <n v="39"/>
    <n v="6"/>
    <n v="6"/>
    <n v="39"/>
    <n v="13"/>
    <n v="13"/>
    <n v="0"/>
    <n v="139.89999999999998"/>
    <n v="37147.370000000003"/>
    <n v="28574.9"/>
    <n v="35718.629999999997"/>
    <n v="31432.39"/>
    <n v="10001.219999999999"/>
    <n v="39500"/>
    <n v="16250"/>
    <n v="8716"/>
    <n v="29175"/>
    <n v="35764"/>
    <n v="13723"/>
    <n v="8643"/>
    <n v="5764"/>
    <n v="72000"/>
    <n v="233"/>
  </r>
  <r>
    <d v="2024-04-05T00:00:00"/>
    <x v="3"/>
    <n v="4"/>
    <n v="863"/>
    <n v="641"/>
    <n v="241"/>
    <n v="415"/>
    <n v="207"/>
    <n v="326"/>
    <n v="251"/>
    <n v="64"/>
    <n v="235"/>
    <n v="165"/>
    <n v="42"/>
    <n v="80"/>
    <n v="37"/>
    <n v="154"/>
    <n v="52"/>
    <n v="36"/>
    <n v="42"/>
    <n v="20"/>
    <n v="25"/>
    <n v="12"/>
    <n v="44"/>
    <n v="6"/>
    <n v="44"/>
    <n v="51"/>
    <n v="6"/>
    <n v="19"/>
    <n v="38"/>
    <n v="12"/>
    <n v="0"/>
    <n v="25"/>
    <n v="19"/>
    <n v="6"/>
    <n v="19"/>
    <n v="44"/>
    <n v="25"/>
    <n v="32"/>
    <n v="6"/>
    <n v="0"/>
    <n v="19"/>
    <n v="6"/>
    <n v="64"/>
    <n v="6"/>
    <n v="32"/>
    <n v="19"/>
    <n v="0"/>
    <n v="6"/>
    <n v="6"/>
    <n v="19"/>
    <n v="31"/>
    <n v="135.85"/>
    <n v="37773.53"/>
    <n v="26581.37"/>
    <n v="25182.35"/>
    <n v="20985.29"/>
    <n v="29379.41"/>
    <n v="39500"/>
    <n v="16250"/>
    <n v="8716"/>
    <n v="29175"/>
    <n v="35764"/>
    <n v="13723"/>
    <n v="8643"/>
    <n v="5764"/>
    <n v="72000"/>
    <n v="791"/>
  </r>
  <r>
    <d v="2024-04-06T00:00:00"/>
    <x v="3"/>
    <n v="4"/>
    <n v="878"/>
    <n v="609"/>
    <n v="219"/>
    <n v="501"/>
    <n v="158"/>
    <n v="213"/>
    <n v="342"/>
    <n v="54"/>
    <n v="185"/>
    <n v="136"/>
    <n v="59"/>
    <n v="27"/>
    <n v="43"/>
    <n v="160"/>
    <n v="96"/>
    <n v="23"/>
    <n v="36"/>
    <n v="113"/>
    <n v="42"/>
    <n v="18"/>
    <n v="42"/>
    <n v="12"/>
    <n v="3"/>
    <n v="42"/>
    <n v="18"/>
    <n v="6"/>
    <n v="18"/>
    <n v="18"/>
    <n v="6"/>
    <n v="30"/>
    <n v="6"/>
    <n v="6"/>
    <n v="18"/>
    <n v="42"/>
    <n v="36"/>
    <n v="24"/>
    <n v="0"/>
    <n v="0"/>
    <n v="12"/>
    <n v="24"/>
    <n v="60"/>
    <n v="18"/>
    <n v="54"/>
    <n v="12"/>
    <n v="0"/>
    <n v="12"/>
    <n v="12"/>
    <n v="18"/>
    <n v="0"/>
    <n v="129.76"/>
    <n v="47551.3"/>
    <n v="17661.91"/>
    <n v="17661.91"/>
    <n v="14944.69"/>
    <n v="38041.040000000001"/>
    <n v="39500"/>
    <n v="16250"/>
    <n v="8716"/>
    <n v="29175"/>
    <n v="35764"/>
    <n v="13723"/>
    <n v="8643"/>
    <n v="5764"/>
    <n v="72000"/>
    <n v="4181"/>
  </r>
  <r>
    <d v="2024-04-07T00:00:00"/>
    <x v="3"/>
    <n v="4"/>
    <n v="886"/>
    <n v="579"/>
    <n v="336"/>
    <n v="382"/>
    <n v="168"/>
    <n v="121"/>
    <n v="412"/>
    <n v="46"/>
    <n v="241"/>
    <n v="120"/>
    <n v="54"/>
    <n v="32"/>
    <n v="16"/>
    <n v="138"/>
    <n v="33"/>
    <n v="43"/>
    <n v="16"/>
    <n v="193"/>
    <n v="46"/>
    <n v="5"/>
    <n v="28"/>
    <n v="11"/>
    <n v="81"/>
    <n v="40"/>
    <n v="17"/>
    <n v="17"/>
    <n v="34"/>
    <n v="5"/>
    <n v="5"/>
    <n v="11"/>
    <n v="11"/>
    <n v="0"/>
    <n v="17"/>
    <n v="23"/>
    <n v="5"/>
    <n v="23"/>
    <n v="0"/>
    <n v="5"/>
    <n v="5"/>
    <n v="17"/>
    <n v="57"/>
    <n v="11"/>
    <n v="40"/>
    <n v="5"/>
    <n v="5"/>
    <n v="17"/>
    <n v="0"/>
    <n v="23"/>
    <n v="15"/>
    <n v="122.49000000000001"/>
    <n v="32441.25"/>
    <n v="32441.25"/>
    <n v="18167.099999999999"/>
    <n v="19464.75"/>
    <n v="27250.65"/>
    <n v="39500"/>
    <n v="16250"/>
    <n v="8716"/>
    <n v="21175"/>
    <n v="35764"/>
    <n v="13723"/>
    <n v="8643"/>
    <n v="5764"/>
    <n v="72000"/>
    <n v="8420"/>
  </r>
  <r>
    <d v="2024-04-08T00:00:00"/>
    <x v="3"/>
    <n v="4"/>
    <n v="892"/>
    <n v="547"/>
    <n v="463"/>
    <n v="260"/>
    <n v="169"/>
    <n v="125"/>
    <n v="324"/>
    <n v="98"/>
    <n v="221"/>
    <n v="176"/>
    <n v="55"/>
    <n v="55"/>
    <n v="38"/>
    <n v="166"/>
    <n v="111"/>
    <n v="40"/>
    <n v="30"/>
    <n v="0"/>
    <n v="38"/>
    <n v="10"/>
    <n v="38"/>
    <n v="16"/>
    <n v="37"/>
    <n v="38"/>
    <n v="16"/>
    <n v="5"/>
    <n v="32"/>
    <n v="16"/>
    <n v="0"/>
    <n v="16"/>
    <n v="16"/>
    <n v="16"/>
    <n v="16"/>
    <n v="43"/>
    <n v="10"/>
    <n v="21"/>
    <n v="10"/>
    <n v="5"/>
    <n v="0"/>
    <n v="16"/>
    <n v="54"/>
    <n v="10"/>
    <n v="21"/>
    <n v="16"/>
    <n v="0"/>
    <n v="21"/>
    <n v="10"/>
    <n v="0"/>
    <n v="0"/>
    <n v="112.4"/>
    <n v="30621.599999999999"/>
    <n v="25722.15"/>
    <n v="29396.74"/>
    <n v="14698.37"/>
    <n v="22047.55"/>
    <n v="39500"/>
    <n v="16250"/>
    <n v="8716"/>
    <n v="21175"/>
    <n v="35764"/>
    <n v="13723"/>
    <n v="8643"/>
    <n v="5764"/>
    <n v="72000"/>
    <n v="1153"/>
  </r>
  <r>
    <d v="2024-04-09T00:00:00"/>
    <x v="3"/>
    <n v="4"/>
    <n v="893"/>
    <n v="523"/>
    <n v="178"/>
    <n v="546"/>
    <n v="169"/>
    <n v="188"/>
    <n v="268"/>
    <n v="67"/>
    <n v="188"/>
    <n v="77"/>
    <n v="71"/>
    <n v="38"/>
    <n v="27"/>
    <n v="135"/>
    <n v="50"/>
    <n v="33"/>
    <n v="37"/>
    <n v="237"/>
    <n v="52"/>
    <n v="10"/>
    <n v="36"/>
    <n v="5"/>
    <n v="73"/>
    <n v="36"/>
    <n v="10"/>
    <n v="5"/>
    <n v="31"/>
    <n v="0"/>
    <n v="0"/>
    <n v="26"/>
    <n v="0"/>
    <n v="10"/>
    <n v="5"/>
    <n v="36"/>
    <n v="10"/>
    <n v="10"/>
    <n v="0"/>
    <n v="0"/>
    <n v="5"/>
    <n v="10"/>
    <n v="57"/>
    <n v="10"/>
    <n v="41"/>
    <n v="15"/>
    <n v="5"/>
    <n v="5"/>
    <n v="5"/>
    <n v="15"/>
    <n v="0"/>
    <n v="103.03"/>
    <n v="33722.660000000003"/>
    <n v="26978.13"/>
    <n v="20233.59"/>
    <n v="22481.77"/>
    <n v="8992.7099999999991"/>
    <n v="39500"/>
    <n v="16250"/>
    <n v="8716"/>
    <n v="21175"/>
    <n v="35764"/>
    <n v="13723"/>
    <n v="8643"/>
    <n v="5764"/>
    <n v="72000"/>
    <n v="4056"/>
  </r>
  <r>
    <d v="2024-04-10T00:00:00"/>
    <x v="3"/>
    <n v="4"/>
    <n v="892"/>
    <n v="506"/>
    <n v="454"/>
    <n v="233"/>
    <n v="205"/>
    <n v="111"/>
    <n v="355"/>
    <n v="40"/>
    <n v="243"/>
    <n v="176"/>
    <n v="38"/>
    <n v="82"/>
    <n v="16"/>
    <n v="155"/>
    <n v="88"/>
    <n v="40"/>
    <n v="50"/>
    <n v="4"/>
    <n v="50"/>
    <n v="10"/>
    <n v="15"/>
    <n v="5"/>
    <n v="55"/>
    <n v="30"/>
    <n v="5"/>
    <n v="15"/>
    <n v="25"/>
    <n v="15"/>
    <n v="0"/>
    <n v="20"/>
    <n v="5"/>
    <n v="0"/>
    <n v="0"/>
    <n v="50"/>
    <n v="25"/>
    <n v="5"/>
    <n v="5"/>
    <n v="0"/>
    <n v="5"/>
    <n v="10"/>
    <n v="45"/>
    <n v="15"/>
    <n v="20"/>
    <n v="20"/>
    <n v="0"/>
    <n v="20"/>
    <n v="0"/>
    <n v="20"/>
    <n v="16"/>
    <n v="92.820000000000007"/>
    <n v="34000.28"/>
    <n v="17515.29"/>
    <n v="15454.67"/>
    <n v="15454.67"/>
    <n v="20606.23"/>
    <n v="39500"/>
    <n v="16250"/>
    <n v="8716"/>
    <n v="21175"/>
    <n v="35764"/>
    <n v="13723"/>
    <n v="8643"/>
    <n v="5764"/>
    <n v="72000"/>
    <n v="2092"/>
  </r>
  <r>
    <d v="2024-04-11T00:00:00"/>
    <x v="3"/>
    <n v="4"/>
    <n v="881"/>
    <n v="499"/>
    <n v="220"/>
    <n v="503"/>
    <n v="158"/>
    <n v="159"/>
    <n v="286"/>
    <n v="54"/>
    <n v="256"/>
    <n v="131"/>
    <n v="81"/>
    <n v="32"/>
    <n v="49"/>
    <n v="113"/>
    <n v="63"/>
    <n v="36"/>
    <n v="36"/>
    <n v="84"/>
    <n v="44"/>
    <n v="0"/>
    <n v="19"/>
    <n v="4"/>
    <n v="44"/>
    <n v="44"/>
    <n v="4"/>
    <n v="0"/>
    <n v="29"/>
    <n v="0"/>
    <n v="0"/>
    <n v="24"/>
    <n v="4"/>
    <n v="0"/>
    <n v="4"/>
    <n v="44"/>
    <n v="24"/>
    <n v="4"/>
    <n v="4"/>
    <n v="0"/>
    <n v="0"/>
    <n v="19"/>
    <n v="54"/>
    <n v="9"/>
    <n v="19"/>
    <n v="24"/>
    <n v="4"/>
    <n v="24"/>
    <n v="4"/>
    <n v="19"/>
    <n v="27"/>
    <n v="84"/>
    <n v="26919.41"/>
    <n v="19493.37"/>
    <n v="20421.63"/>
    <n v="23206.39"/>
    <n v="2784.77"/>
    <n v="39500"/>
    <n v="16250"/>
    <n v="8716"/>
    <n v="21175"/>
    <n v="35764"/>
    <n v="13723"/>
    <n v="8643"/>
    <n v="5764"/>
    <n v="72000"/>
    <n v="120"/>
  </r>
  <r>
    <d v="2024-04-12T00:00:00"/>
    <x v="3"/>
    <n v="4"/>
    <n v="863"/>
    <n v="497"/>
    <n v="431"/>
    <n v="338"/>
    <n v="94"/>
    <n v="104"/>
    <n v="299"/>
    <n v="94"/>
    <n v="219"/>
    <n v="133"/>
    <n v="69"/>
    <n v="26"/>
    <n v="32"/>
    <n v="121"/>
    <n v="62"/>
    <n v="29"/>
    <n v="49"/>
    <n v="123"/>
    <n v="19"/>
    <n v="14"/>
    <n v="19"/>
    <n v="9"/>
    <n v="53"/>
    <n v="34"/>
    <n v="4"/>
    <n v="4"/>
    <n v="29"/>
    <n v="9"/>
    <n v="0"/>
    <n v="19"/>
    <n v="14"/>
    <n v="0"/>
    <n v="0"/>
    <n v="49"/>
    <n v="24"/>
    <n v="14"/>
    <n v="4"/>
    <n v="4"/>
    <n v="14"/>
    <n v="19"/>
    <n v="34"/>
    <n v="4"/>
    <n v="34"/>
    <n v="19"/>
    <n v="4"/>
    <n v="19"/>
    <n v="14"/>
    <n v="14"/>
    <n v="0"/>
    <n v="77.14"/>
    <n v="23515.53"/>
    <n v="20996.01"/>
    <n v="10917.92"/>
    <n v="6718.72"/>
    <n v="21835.85"/>
    <n v="39500"/>
    <n v="16250"/>
    <n v="8716"/>
    <n v="21175"/>
    <n v="35764"/>
    <n v="13723"/>
    <n v="8643"/>
    <n v="5764"/>
    <n v="72000"/>
    <n v="4056"/>
  </r>
  <r>
    <d v="2024-04-13T00:00:00"/>
    <x v="3"/>
    <n v="4"/>
    <n v="837"/>
    <n v="497"/>
    <n v="343"/>
    <n v="402"/>
    <n v="92"/>
    <n v="129"/>
    <n v="289"/>
    <n v="79"/>
    <n v="269"/>
    <n v="62"/>
    <n v="62"/>
    <n v="51"/>
    <n v="51"/>
    <n v="146"/>
    <n v="69"/>
    <n v="28"/>
    <n v="34"/>
    <n v="65"/>
    <n v="54"/>
    <n v="4"/>
    <n v="29"/>
    <n v="0"/>
    <n v="29"/>
    <n v="39"/>
    <n v="9"/>
    <n v="4"/>
    <n v="14"/>
    <n v="4"/>
    <n v="4"/>
    <n v="9"/>
    <n v="9"/>
    <n v="9"/>
    <n v="0"/>
    <n v="49"/>
    <n v="9"/>
    <n v="24"/>
    <n v="0"/>
    <n v="4"/>
    <n v="14"/>
    <n v="14"/>
    <n v="39"/>
    <n v="4"/>
    <n v="24"/>
    <n v="14"/>
    <n v="0"/>
    <n v="24"/>
    <n v="9"/>
    <n v="14"/>
    <n v="38"/>
    <n v="71.81"/>
    <n v="26226.400000000001"/>
    <n v="10799.1"/>
    <n v="13884.56"/>
    <n v="14655.93"/>
    <n v="11570.47"/>
    <n v="39500"/>
    <n v="16250"/>
    <n v="8716"/>
    <n v="21175"/>
    <n v="35764"/>
    <n v="13723"/>
    <n v="8643"/>
    <n v="5764"/>
    <n v="72000"/>
    <n v="4252"/>
  </r>
  <r>
    <d v="2024-04-14T00:00:00"/>
    <x v="3"/>
    <n v="4"/>
    <n v="813"/>
    <n v="503"/>
    <n v="382"/>
    <n v="318"/>
    <n v="113"/>
    <n v="165"/>
    <n v="313"/>
    <n v="25"/>
    <n v="176"/>
    <n v="40"/>
    <n v="70"/>
    <n v="55"/>
    <n v="25"/>
    <n v="117"/>
    <n v="74"/>
    <n v="21"/>
    <n v="30"/>
    <n v="205"/>
    <n v="45"/>
    <n v="5"/>
    <n v="30"/>
    <n v="5"/>
    <n v="28"/>
    <n v="25"/>
    <n v="10"/>
    <n v="10"/>
    <n v="20"/>
    <n v="15"/>
    <n v="0"/>
    <n v="25"/>
    <n v="15"/>
    <n v="5"/>
    <n v="15"/>
    <n v="30"/>
    <n v="20"/>
    <n v="25"/>
    <n v="10"/>
    <n v="5"/>
    <n v="15"/>
    <n v="10"/>
    <n v="35"/>
    <n v="5"/>
    <n v="20"/>
    <n v="25"/>
    <n v="5"/>
    <n v="15"/>
    <n v="20"/>
    <n v="10"/>
    <n v="0"/>
    <n v="67.209999999999994"/>
    <n v="21542.560000000001"/>
    <n v="16515.96"/>
    <n v="17952.13"/>
    <n v="10797.87"/>
    <n v="5000"/>
    <n v="39500"/>
    <n v="16250"/>
    <n v="8716"/>
    <n v="21175"/>
    <n v="35764"/>
    <n v="13723"/>
    <n v="8643"/>
    <n v="5764"/>
    <n v="72000"/>
    <n v="6855"/>
  </r>
  <r>
    <d v="2024-04-15T00:00:00"/>
    <x v="3"/>
    <n v="4"/>
    <n v="790"/>
    <n v="511"/>
    <n v="339"/>
    <n v="333"/>
    <n v="118"/>
    <n v="245"/>
    <n v="215"/>
    <n v="51"/>
    <n v="264"/>
    <n v="78"/>
    <n v="68"/>
    <n v="58"/>
    <n v="19"/>
    <n v="120"/>
    <n v="90"/>
    <n v="30"/>
    <n v="21"/>
    <n v="42"/>
    <n v="71"/>
    <n v="10"/>
    <n v="25"/>
    <n v="0"/>
    <n v="51"/>
    <n v="30"/>
    <n v="10"/>
    <n v="15"/>
    <n v="15"/>
    <n v="5"/>
    <n v="0"/>
    <n v="5"/>
    <n v="10"/>
    <n v="15"/>
    <n v="5"/>
    <n v="40"/>
    <n v="15"/>
    <n v="10"/>
    <n v="0"/>
    <n v="0"/>
    <n v="15"/>
    <n v="15"/>
    <n v="40"/>
    <n v="15"/>
    <n v="30"/>
    <n v="5"/>
    <n v="0"/>
    <n v="5"/>
    <n v="0"/>
    <n v="15"/>
    <n v="39"/>
    <n v="65.11"/>
    <n v="22180.21"/>
    <n v="11426.17"/>
    <n v="16803.189999999999"/>
    <n v="6803.19"/>
    <n v="10000"/>
    <n v="36000"/>
    <n v="16250"/>
    <n v="8716"/>
    <n v="21175"/>
    <n v="35764"/>
    <n v="13723"/>
    <n v="8643"/>
    <n v="5764"/>
    <n v="72000"/>
    <n v="5734"/>
  </r>
  <r>
    <d v="2024-04-16T00:00:00"/>
    <x v="3"/>
    <n v="4"/>
    <n v="779"/>
    <n v="525"/>
    <n v="264"/>
    <n v="422"/>
    <n v="93"/>
    <n v="131"/>
    <n v="363"/>
    <n v="31"/>
    <n v="265"/>
    <n v="106"/>
    <n v="48"/>
    <n v="33"/>
    <n v="28"/>
    <n v="109"/>
    <n v="38"/>
    <n v="20"/>
    <n v="20"/>
    <n v="112"/>
    <n v="68"/>
    <n v="15"/>
    <n v="21"/>
    <n v="5"/>
    <n v="47"/>
    <n v="47"/>
    <n v="5"/>
    <n v="5"/>
    <n v="10"/>
    <n v="10"/>
    <n v="0"/>
    <n v="15"/>
    <n v="15"/>
    <n v="10"/>
    <n v="0"/>
    <n v="47"/>
    <n v="36"/>
    <n v="26"/>
    <n v="15"/>
    <n v="5"/>
    <n v="10"/>
    <n v="5"/>
    <n v="0"/>
    <n v="10"/>
    <n v="20"/>
    <n v="21"/>
    <n v="5"/>
    <n v="21"/>
    <n v="21"/>
    <n v="10"/>
    <n v="0"/>
    <n v="62.909999999999989"/>
    <n v="19534.82"/>
    <n v="14976.7"/>
    <n v="7813.93"/>
    <n v="5860.45"/>
    <n v="16930.18"/>
    <n v="36000"/>
    <n v="16250"/>
    <n v="8716"/>
    <n v="21175"/>
    <n v="35764"/>
    <n v="13723"/>
    <n v="8643"/>
    <n v="5764"/>
    <n v="72000"/>
    <n v="3533"/>
  </r>
  <r>
    <d v="2024-04-17T00:00:00"/>
    <x v="3"/>
    <n v="4"/>
    <n v="775"/>
    <n v="544"/>
    <n v="162"/>
    <n v="420"/>
    <n v="193"/>
    <n v="136"/>
    <n v="311"/>
    <n v="97"/>
    <n v="245"/>
    <n v="52"/>
    <n v="48"/>
    <n v="24"/>
    <n v="14"/>
    <n v="100"/>
    <n v="79"/>
    <n v="26"/>
    <n v="26"/>
    <n v="161"/>
    <n v="65"/>
    <n v="10"/>
    <n v="16"/>
    <n v="16"/>
    <n v="43"/>
    <n v="27"/>
    <n v="0"/>
    <n v="0"/>
    <n v="10"/>
    <n v="16"/>
    <n v="0"/>
    <n v="16"/>
    <n v="0"/>
    <n v="10"/>
    <n v="5"/>
    <n v="43"/>
    <n v="16"/>
    <n v="5"/>
    <n v="0"/>
    <n v="0"/>
    <n v="21"/>
    <n v="10"/>
    <n v="43"/>
    <n v="10"/>
    <n v="16"/>
    <n v="10"/>
    <n v="5"/>
    <n v="38"/>
    <n v="0"/>
    <n v="0"/>
    <n v="93"/>
    <n v="62.33"/>
    <n v="16985.54"/>
    <n v="15098.26"/>
    <n v="6290.94"/>
    <n v="11952.79"/>
    <n v="12581.88"/>
    <n v="36000"/>
    <n v="16250"/>
    <n v="8716"/>
    <n v="21175"/>
    <n v="35764"/>
    <n v="13723"/>
    <n v="8643"/>
    <n v="5764"/>
    <n v="72000"/>
    <n v="8779"/>
  </r>
  <r>
    <d v="2024-04-18T00:00:00"/>
    <x v="3"/>
    <n v="4"/>
    <n v="776"/>
    <n v="572"/>
    <n v="186"/>
    <n v="490"/>
    <n v="100"/>
    <n v="291"/>
    <n v="236"/>
    <n v="45"/>
    <n v="168"/>
    <n v="62"/>
    <n v="62"/>
    <n v="62"/>
    <n v="9"/>
    <n v="106"/>
    <n v="82"/>
    <n v="26"/>
    <n v="32"/>
    <n v="167"/>
    <n v="45"/>
    <n v="17"/>
    <n v="40"/>
    <n v="17"/>
    <n v="25"/>
    <n v="45"/>
    <n v="0"/>
    <n v="5"/>
    <n v="28"/>
    <n v="0"/>
    <n v="5"/>
    <n v="5"/>
    <n v="11"/>
    <n v="5"/>
    <n v="17"/>
    <n v="45"/>
    <n v="28"/>
    <n v="28"/>
    <n v="17"/>
    <n v="5"/>
    <n v="17"/>
    <n v="17"/>
    <n v="45"/>
    <n v="5"/>
    <n v="22"/>
    <n v="22"/>
    <n v="5"/>
    <n v="17"/>
    <n v="17"/>
    <n v="17"/>
    <n v="0"/>
    <n v="61.77"/>
    <n v="19324.099999999999"/>
    <n v="9350.3700000000008"/>
    <n v="7480.3"/>
    <n v="9350.3700000000008"/>
    <n v="16830.669999999998"/>
    <n v="36000"/>
    <n v="16250"/>
    <n v="8716"/>
    <n v="21175"/>
    <n v="35764"/>
    <n v="13723"/>
    <n v="8643"/>
    <n v="5764"/>
    <n v="72000"/>
    <n v="1603"/>
  </r>
  <r>
    <d v="2024-04-19T00:00:00"/>
    <x v="3"/>
    <n v="4"/>
    <n v="781"/>
    <n v="603"/>
    <n v="335"/>
    <n v="392"/>
    <n v="54"/>
    <n v="192"/>
    <n v="303"/>
    <n v="108"/>
    <n v="169"/>
    <n v="116"/>
    <n v="67"/>
    <n v="33"/>
    <n v="9"/>
    <n v="103"/>
    <n v="32"/>
    <n v="35"/>
    <n v="44"/>
    <n v="173"/>
    <n v="84"/>
    <n v="12"/>
    <n v="24"/>
    <n v="12"/>
    <n v="48"/>
    <n v="30"/>
    <n v="0"/>
    <n v="12"/>
    <n v="12"/>
    <n v="12"/>
    <n v="0"/>
    <n v="12"/>
    <n v="0"/>
    <n v="12"/>
    <n v="12"/>
    <n v="24"/>
    <n v="24"/>
    <n v="6"/>
    <n v="12"/>
    <n v="6"/>
    <n v="6"/>
    <n v="18"/>
    <n v="60"/>
    <n v="18"/>
    <n v="36"/>
    <n v="12"/>
    <n v="6"/>
    <n v="30"/>
    <n v="18"/>
    <n v="18"/>
    <n v="27"/>
    <n v="62.149999999999991"/>
    <n v="17913.169999999998"/>
    <n v="8030.04"/>
    <n v="11736.21"/>
    <n v="9883.1299999999992"/>
    <n v="14207"/>
    <n v="36000"/>
    <n v="10000"/>
    <n v="12578"/>
    <n v="13522"/>
    <n v="35764"/>
    <n v="13723"/>
    <n v="8643"/>
    <n v="5764"/>
    <n v="72000"/>
    <n v="8224"/>
  </r>
  <r>
    <d v="2024-04-20T00:00:00"/>
    <x v="3"/>
    <n v="4"/>
    <n v="788"/>
    <n v="640"/>
    <n v="299"/>
    <n v="324"/>
    <n v="165"/>
    <n v="249"/>
    <n v="251"/>
    <n v="140"/>
    <n v="166"/>
    <n v="107"/>
    <n v="48"/>
    <n v="34"/>
    <n v="48"/>
    <n v="122"/>
    <n v="44"/>
    <n v="32"/>
    <n v="23"/>
    <n v="164"/>
    <n v="70"/>
    <n v="0"/>
    <n v="25"/>
    <n v="6"/>
    <n v="73"/>
    <n v="44"/>
    <n v="12"/>
    <n v="0"/>
    <n v="19"/>
    <n v="6"/>
    <n v="0"/>
    <n v="19"/>
    <n v="19"/>
    <n v="0"/>
    <n v="0"/>
    <n v="32"/>
    <n v="25"/>
    <n v="32"/>
    <n v="12"/>
    <n v="6"/>
    <n v="19"/>
    <n v="25"/>
    <n v="51"/>
    <n v="6"/>
    <n v="44"/>
    <n v="32"/>
    <n v="0"/>
    <n v="38"/>
    <n v="19"/>
    <n v="6"/>
    <n v="0"/>
    <n v="63.65"/>
    <n v="20506.95"/>
    <n v="15535.57"/>
    <n v="11185.61"/>
    <n v="10014.14"/>
    <n v="4900"/>
    <n v="36000"/>
    <n v="10000"/>
    <n v="12578"/>
    <n v="13522"/>
    <n v="35764"/>
    <n v="13723"/>
    <n v="8643"/>
    <n v="5764"/>
    <n v="72000"/>
    <n v="6619"/>
  </r>
  <r>
    <d v="2024-04-21T00:00:00"/>
    <x v="3"/>
    <n v="4"/>
    <n v="800"/>
    <n v="682"/>
    <n v="408"/>
    <n v="216"/>
    <n v="176"/>
    <n v="361"/>
    <n v="274"/>
    <n v="47"/>
    <n v="262"/>
    <n v="24"/>
    <n v="54"/>
    <n v="64"/>
    <n v="29"/>
    <n v="106"/>
    <n v="24"/>
    <n v="21"/>
    <n v="30"/>
    <n v="186"/>
    <n v="27"/>
    <n v="20"/>
    <n v="47"/>
    <n v="6"/>
    <n v="30"/>
    <n v="61"/>
    <n v="20"/>
    <n v="6"/>
    <n v="34"/>
    <n v="20"/>
    <n v="6"/>
    <n v="6"/>
    <n v="0"/>
    <n v="6"/>
    <n v="6"/>
    <n v="54"/>
    <n v="47"/>
    <n v="34"/>
    <n v="6"/>
    <n v="6"/>
    <n v="20"/>
    <n v="20"/>
    <n v="54"/>
    <n v="20"/>
    <n v="40"/>
    <n v="34"/>
    <n v="6"/>
    <n v="6"/>
    <n v="13"/>
    <n v="27"/>
    <n v="0"/>
    <n v="67.14"/>
    <n v="20366.66"/>
    <n v="12729.16"/>
    <n v="11456.25"/>
    <n v="6364.58"/>
    <n v="12729.16"/>
    <n v="36000"/>
    <n v="10000"/>
    <n v="12578"/>
    <n v="13522"/>
    <n v="35764"/>
    <n v="13723"/>
    <n v="8643"/>
    <n v="5764"/>
    <n v="72000"/>
    <n v="4161"/>
  </r>
  <r>
    <d v="2024-04-22T00:00:00"/>
    <x v="3"/>
    <n v="4"/>
    <n v="815"/>
    <n v="727"/>
    <n v="366"/>
    <n v="286"/>
    <n v="163"/>
    <n v="232"/>
    <n v="314"/>
    <n v="181"/>
    <n v="217"/>
    <n v="116"/>
    <n v="50"/>
    <n v="50"/>
    <n v="25"/>
    <n v="108"/>
    <n v="68"/>
    <n v="24"/>
    <n v="34"/>
    <n v="123"/>
    <n v="72"/>
    <n v="0"/>
    <n v="50"/>
    <n v="21"/>
    <n v="12"/>
    <n v="43"/>
    <n v="7"/>
    <n v="0"/>
    <n v="36"/>
    <n v="14"/>
    <n v="7"/>
    <n v="7"/>
    <n v="14"/>
    <n v="21"/>
    <n v="0"/>
    <n v="72"/>
    <n v="50"/>
    <n v="29"/>
    <n v="0"/>
    <n v="0"/>
    <n v="7"/>
    <n v="14"/>
    <n v="72"/>
    <n v="21"/>
    <n v="58"/>
    <n v="29"/>
    <n v="7"/>
    <n v="50"/>
    <n v="0"/>
    <n v="14"/>
    <n v="0"/>
    <n v="72.600000000000009"/>
    <n v="22157.77"/>
    <n v="8728.82"/>
    <n v="15443.29"/>
    <n v="9400.27"/>
    <n v="11414.61"/>
    <n v="36000"/>
    <n v="10000"/>
    <n v="12578"/>
    <n v="13522"/>
    <n v="35764"/>
    <n v="13723"/>
    <n v="8643"/>
    <n v="5764"/>
    <n v="72000"/>
    <n v="8064"/>
  </r>
  <r>
    <d v="2024-04-23T00:00:00"/>
    <x v="3"/>
    <n v="4"/>
    <n v="833"/>
    <n v="763"/>
    <n v="249"/>
    <n v="401"/>
    <n v="183"/>
    <n v="358"/>
    <n v="329"/>
    <n v="76"/>
    <n v="263"/>
    <n v="165"/>
    <n v="67"/>
    <n v="30"/>
    <n v="10"/>
    <n v="126"/>
    <n v="34"/>
    <n v="25"/>
    <n v="47"/>
    <n v="66"/>
    <n v="99"/>
    <n v="22"/>
    <n v="45"/>
    <n v="0"/>
    <n v="52"/>
    <n v="38"/>
    <n v="15"/>
    <n v="22"/>
    <n v="15"/>
    <n v="15"/>
    <n v="7"/>
    <n v="22"/>
    <n v="0"/>
    <n v="15"/>
    <n v="0"/>
    <n v="76"/>
    <n v="7"/>
    <n v="38"/>
    <n v="0"/>
    <n v="7"/>
    <n v="22"/>
    <n v="15"/>
    <n v="53"/>
    <n v="7"/>
    <n v="45"/>
    <n v="22"/>
    <n v="7"/>
    <n v="45"/>
    <n v="22"/>
    <n v="30"/>
    <n v="0"/>
    <n v="77.510000000000005"/>
    <n v="22505.23"/>
    <n v="15971.45"/>
    <n v="12341.58"/>
    <n v="12341.58"/>
    <n v="9437.68"/>
    <n v="36000"/>
    <n v="10000"/>
    <n v="12578"/>
    <n v="13522"/>
    <n v="35764"/>
    <n v="13723"/>
    <n v="8643"/>
    <n v="5764"/>
    <n v="72000"/>
    <n v="4265"/>
  </r>
  <r>
    <d v="2024-04-24T00:00:00"/>
    <x v="3"/>
    <n v="4"/>
    <n v="860"/>
    <n v="796"/>
    <n v="421"/>
    <n v="259"/>
    <n v="180"/>
    <n v="214"/>
    <n v="503"/>
    <n v="79"/>
    <n v="202"/>
    <n v="154"/>
    <n v="69"/>
    <n v="63"/>
    <n v="10"/>
    <n v="111"/>
    <n v="16"/>
    <n v="22"/>
    <n v="29"/>
    <n v="184"/>
    <n v="87"/>
    <n v="0"/>
    <n v="47"/>
    <n v="15"/>
    <n v="63"/>
    <n v="71"/>
    <n v="7"/>
    <n v="0"/>
    <n v="47"/>
    <n v="0"/>
    <n v="0"/>
    <n v="15"/>
    <n v="0"/>
    <n v="23"/>
    <n v="15"/>
    <n v="55"/>
    <n v="31"/>
    <n v="39"/>
    <n v="0"/>
    <n v="0"/>
    <n v="0"/>
    <n v="15"/>
    <n v="71"/>
    <n v="15"/>
    <n v="55"/>
    <n v="23"/>
    <n v="0"/>
    <n v="7"/>
    <n v="7"/>
    <n v="31"/>
    <n v="57"/>
    <n v="83.19"/>
    <n v="24031.37"/>
    <n v="18604.93"/>
    <n v="10077.67"/>
    <n v="9302.4599999999991"/>
    <n v="15504.11"/>
    <n v="36000"/>
    <n v="10000"/>
    <n v="12578"/>
    <n v="13522"/>
    <n v="35764"/>
    <n v="13723"/>
    <n v="8643"/>
    <n v="5764"/>
    <n v="72000"/>
    <n v="8610"/>
  </r>
  <r>
    <d v="2024-04-25T00:00:00"/>
    <x v="3"/>
    <n v="4"/>
    <n v="886"/>
    <n v="819"/>
    <n v="256"/>
    <n v="542"/>
    <n v="88"/>
    <n v="393"/>
    <n v="345"/>
    <n v="81"/>
    <n v="285"/>
    <n v="38"/>
    <n v="65"/>
    <n v="43"/>
    <n v="27"/>
    <n v="117"/>
    <n v="40"/>
    <n v="30"/>
    <n v="16"/>
    <n v="225"/>
    <n v="98"/>
    <n v="16"/>
    <n v="32"/>
    <n v="24"/>
    <n v="49"/>
    <n v="57"/>
    <n v="16"/>
    <n v="0"/>
    <n v="32"/>
    <n v="0"/>
    <n v="0"/>
    <n v="32"/>
    <n v="16"/>
    <n v="16"/>
    <n v="8"/>
    <n v="40"/>
    <n v="24"/>
    <n v="16"/>
    <n v="8"/>
    <n v="8"/>
    <n v="24"/>
    <n v="16"/>
    <n v="65"/>
    <n v="16"/>
    <n v="49"/>
    <n v="40"/>
    <n v="8"/>
    <n v="8"/>
    <n v="0"/>
    <n v="24"/>
    <n v="77"/>
    <n v="86.609999999999985"/>
    <n v="26618.42"/>
    <n v="17468.34"/>
    <n v="18300.16"/>
    <n v="17468.34"/>
    <n v="3327.3"/>
    <n v="36000"/>
    <n v="10000"/>
    <n v="12578"/>
    <n v="13522"/>
    <n v="35764"/>
    <n v="13723"/>
    <n v="8643"/>
    <n v="5764"/>
    <n v="72000"/>
    <n v="7939"/>
  </r>
  <r>
    <d v="2024-04-26T00:00:00"/>
    <x v="3"/>
    <n v="4"/>
    <n v="912"/>
    <n v="838"/>
    <n v="355"/>
    <n v="512"/>
    <n v="45"/>
    <n v="326"/>
    <n v="404"/>
    <n v="108"/>
    <n v="260"/>
    <n v="96"/>
    <n v="67"/>
    <n v="50"/>
    <n v="50"/>
    <n v="166"/>
    <n v="34"/>
    <n v="51"/>
    <n v="27"/>
    <n v="111"/>
    <n v="100"/>
    <n v="25"/>
    <n v="41"/>
    <n v="0"/>
    <n v="36"/>
    <n v="67"/>
    <n v="8"/>
    <n v="25"/>
    <n v="41"/>
    <n v="8"/>
    <n v="8"/>
    <n v="16"/>
    <n v="8"/>
    <n v="25"/>
    <n v="8"/>
    <n v="50"/>
    <n v="50"/>
    <n v="8"/>
    <n v="16"/>
    <n v="8"/>
    <n v="25"/>
    <n v="33"/>
    <n v="67"/>
    <n v="25"/>
    <n v="50"/>
    <n v="25"/>
    <n v="8"/>
    <n v="16"/>
    <n v="25"/>
    <n v="16"/>
    <n v="0"/>
    <n v="87.51"/>
    <n v="27711.06"/>
    <n v="13855.53"/>
    <n v="21649.26"/>
    <n v="9525.68"/>
    <n v="13855.53"/>
    <n v="36000"/>
    <n v="16250"/>
    <n v="12578"/>
    <n v="22522"/>
    <n v="35764"/>
    <n v="13723"/>
    <n v="8643"/>
    <n v="5764"/>
    <n v="72000"/>
    <n v="5062"/>
  </r>
  <r>
    <d v="2024-04-27T00:00:00"/>
    <x v="3"/>
    <n v="4"/>
    <n v="936"/>
    <n v="849"/>
    <n v="486"/>
    <n v="376"/>
    <n v="74"/>
    <n v="195"/>
    <n v="527"/>
    <n v="127"/>
    <n v="301"/>
    <n v="87"/>
    <n v="69"/>
    <n v="87"/>
    <n v="46"/>
    <n v="174"/>
    <n v="92"/>
    <n v="24"/>
    <n v="46"/>
    <n v="10"/>
    <n v="76"/>
    <n v="16"/>
    <n v="25"/>
    <n v="16"/>
    <n v="93"/>
    <n v="67"/>
    <n v="8"/>
    <n v="8"/>
    <n v="42"/>
    <n v="0"/>
    <n v="8"/>
    <n v="33"/>
    <n v="25"/>
    <n v="16"/>
    <n v="16"/>
    <n v="59"/>
    <n v="59"/>
    <n v="42"/>
    <n v="8"/>
    <n v="8"/>
    <n v="8"/>
    <n v="8"/>
    <n v="59"/>
    <n v="8"/>
    <n v="67"/>
    <n v="16"/>
    <n v="8"/>
    <n v="16"/>
    <n v="8"/>
    <n v="0"/>
    <n v="26"/>
    <n v="87.509999999999991"/>
    <n v="24500.19"/>
    <n v="17500.13"/>
    <n v="12250.09"/>
    <n v="21875.17"/>
    <n v="11375.09"/>
    <n v="36000"/>
    <n v="16250"/>
    <n v="12578"/>
    <n v="22522"/>
    <n v="35764"/>
    <n v="13723"/>
    <n v="8643"/>
    <n v="5764"/>
    <n v="72000"/>
    <n v="4427"/>
  </r>
  <r>
    <d v="2024-04-28T00:00:00"/>
    <x v="3"/>
    <n v="4"/>
    <n v="958"/>
    <n v="855"/>
    <n v="488"/>
    <n v="365"/>
    <n v="105"/>
    <n v="333"/>
    <n v="480"/>
    <n v="42"/>
    <n v="285"/>
    <n v="83"/>
    <n v="71"/>
    <n v="29"/>
    <n v="29"/>
    <n v="200"/>
    <n v="25"/>
    <n v="54"/>
    <n v="36"/>
    <n v="146"/>
    <n v="119"/>
    <n v="8"/>
    <n v="42"/>
    <n v="25"/>
    <n v="44"/>
    <n v="68"/>
    <n v="17"/>
    <n v="0"/>
    <n v="51"/>
    <n v="0"/>
    <n v="8"/>
    <n v="42"/>
    <n v="17"/>
    <n v="8"/>
    <n v="17"/>
    <n v="42"/>
    <n v="17"/>
    <n v="34"/>
    <n v="17"/>
    <n v="0"/>
    <n v="34"/>
    <n v="34"/>
    <n v="59"/>
    <n v="17"/>
    <n v="42"/>
    <n v="34"/>
    <n v="8"/>
    <n v="17"/>
    <n v="17"/>
    <n v="17"/>
    <n v="0"/>
    <n v="85.669999999999987"/>
    <n v="28875.22"/>
    <n v="21000.16"/>
    <n v="17500.13"/>
    <n v="15750.12"/>
    <n v="4375.03"/>
    <n v="36000"/>
    <n v="16250"/>
    <n v="12578"/>
    <n v="22522"/>
    <n v="35764"/>
    <n v="13723"/>
    <n v="8643"/>
    <n v="5764"/>
    <n v="72000"/>
    <n v="1751"/>
  </r>
  <r>
    <d v="2024-04-29T00:00:00"/>
    <x v="3"/>
    <n v="4"/>
    <n v="977"/>
    <n v="857"/>
    <n v="322"/>
    <n v="587"/>
    <n v="68"/>
    <n v="239"/>
    <n v="516"/>
    <n v="102"/>
    <n v="308"/>
    <n v="109"/>
    <n v="78"/>
    <n v="30"/>
    <n v="48"/>
    <n v="163"/>
    <n v="33"/>
    <n v="40"/>
    <n v="40"/>
    <n v="128"/>
    <n v="59"/>
    <n v="25"/>
    <n v="59"/>
    <n v="17"/>
    <n v="102"/>
    <n v="77"/>
    <n v="0"/>
    <n v="17"/>
    <n v="34"/>
    <n v="17"/>
    <n v="0"/>
    <n v="17"/>
    <n v="0"/>
    <n v="0"/>
    <n v="17"/>
    <n v="85"/>
    <n v="25"/>
    <n v="8"/>
    <n v="8"/>
    <n v="8"/>
    <n v="8"/>
    <n v="17"/>
    <n v="68"/>
    <n v="8"/>
    <n v="77"/>
    <n v="34"/>
    <n v="0"/>
    <n v="25"/>
    <n v="0"/>
    <n v="34"/>
    <n v="11"/>
    <n v="79"/>
    <n v="22273.38"/>
    <n v="12850.03"/>
    <n v="13706.7"/>
    <n v="17990.04"/>
    <n v="18846.71"/>
    <n v="36000"/>
    <n v="16250"/>
    <n v="12578"/>
    <n v="22522"/>
    <n v="35764"/>
    <n v="13723"/>
    <n v="8643"/>
    <n v="5764"/>
    <n v="72000"/>
    <n v="8121"/>
  </r>
  <r>
    <d v="2024-04-30T00:00:00"/>
    <x v="3"/>
    <n v="4"/>
    <n v="987"/>
    <n v="855"/>
    <n v="523"/>
    <n v="405"/>
    <n v="59"/>
    <n v="179"/>
    <n v="540"/>
    <n v="136"/>
    <n v="275"/>
    <n v="189"/>
    <n v="91"/>
    <n v="67"/>
    <n v="48"/>
    <n v="127"/>
    <n v="71"/>
    <n v="30"/>
    <n v="56"/>
    <n v="33"/>
    <n v="34"/>
    <n v="0"/>
    <n v="59"/>
    <n v="0"/>
    <n v="68"/>
    <n v="51"/>
    <n v="0"/>
    <n v="25"/>
    <n v="42"/>
    <n v="17"/>
    <n v="0"/>
    <n v="42"/>
    <n v="8"/>
    <n v="0"/>
    <n v="17"/>
    <n v="76"/>
    <n v="25"/>
    <n v="34"/>
    <n v="17"/>
    <n v="8"/>
    <n v="17"/>
    <n v="17"/>
    <n v="59"/>
    <n v="8"/>
    <n v="76"/>
    <n v="8"/>
    <n v="0"/>
    <n v="34"/>
    <n v="8"/>
    <n v="17"/>
    <n v="88"/>
    <n v="79.03"/>
    <n v="23700"/>
    <n v="14220"/>
    <n v="15800"/>
    <n v="9480"/>
    <n v="15800"/>
    <n v="36000"/>
    <n v="16250"/>
    <n v="12578"/>
    <n v="22522"/>
    <n v="35764"/>
    <n v="13723"/>
    <n v="8643"/>
    <n v="5764"/>
    <n v="72000"/>
    <n v="6630"/>
  </r>
  <r>
    <d v="2024-05-01T00:00:00"/>
    <x v="4"/>
    <n v="5"/>
    <n v="994"/>
    <n v="1002"/>
    <n v="477"/>
    <n v="269"/>
    <n v="248"/>
    <n v="521"/>
    <n v="401"/>
    <n v="80"/>
    <n v="277"/>
    <n v="123"/>
    <n v="67"/>
    <n v="86"/>
    <n v="36"/>
    <n v="196"/>
    <n v="113"/>
    <n v="41"/>
    <n v="49"/>
    <n v="6"/>
    <n v="130"/>
    <n v="10"/>
    <n v="50"/>
    <n v="30"/>
    <n v="150"/>
    <n v="80"/>
    <n v="0"/>
    <n v="0"/>
    <n v="40"/>
    <n v="0"/>
    <n v="0"/>
    <n v="30"/>
    <n v="0"/>
    <n v="10"/>
    <n v="10"/>
    <n v="70"/>
    <n v="10"/>
    <n v="10"/>
    <n v="20"/>
    <n v="10"/>
    <n v="40"/>
    <n v="20"/>
    <n v="70"/>
    <n v="10"/>
    <n v="30"/>
    <n v="50"/>
    <n v="0"/>
    <n v="10"/>
    <n v="40"/>
    <n v="20"/>
    <n v="52"/>
    <n v="55.300000000000004"/>
    <n v="20547.05"/>
    <n v="18966.509999999998"/>
    <n v="13434.61"/>
    <n v="10273.530000000001"/>
    <n v="15805.42"/>
    <n v="36000"/>
    <n v="15000"/>
    <n v="12578"/>
    <n v="22522"/>
    <n v="41565"/>
    <n v="18624"/>
    <n v="12724"/>
    <n v="9545"/>
    <n v="106000"/>
    <n v="7191"/>
  </r>
  <r>
    <d v="2024-05-02T00:00:00"/>
    <x v="4"/>
    <n v="5"/>
    <n v="999"/>
    <n v="995"/>
    <n v="249"/>
    <n v="511"/>
    <n v="239"/>
    <n v="348"/>
    <n v="498"/>
    <n v="149"/>
    <n v="284"/>
    <n v="192"/>
    <n v="49"/>
    <n v="61"/>
    <n v="30"/>
    <n v="186"/>
    <n v="91"/>
    <n v="53"/>
    <n v="30"/>
    <n v="23"/>
    <n v="69"/>
    <n v="0"/>
    <n v="39"/>
    <n v="29"/>
    <n v="79"/>
    <n v="89"/>
    <n v="9"/>
    <n v="19"/>
    <n v="19"/>
    <n v="19"/>
    <n v="0"/>
    <n v="49"/>
    <n v="19"/>
    <n v="0"/>
    <n v="19"/>
    <n v="39"/>
    <n v="9"/>
    <n v="9"/>
    <n v="0"/>
    <n v="0"/>
    <n v="29"/>
    <n v="29"/>
    <n v="79"/>
    <n v="9"/>
    <n v="59"/>
    <n v="9"/>
    <n v="9"/>
    <n v="49"/>
    <n v="39"/>
    <n v="19"/>
    <n v="150"/>
    <n v="57.463000000000001"/>
    <n v="23700"/>
    <n v="14220"/>
    <n v="15800"/>
    <n v="9480"/>
    <n v="15800"/>
    <n v="36000"/>
    <n v="15000"/>
    <n v="12578"/>
    <n v="23522"/>
    <n v="41565"/>
    <n v="18624"/>
    <n v="12724"/>
    <n v="9545"/>
    <n v="106000"/>
    <n v="8013"/>
  </r>
  <r>
    <d v="2024-05-03T00:00:00"/>
    <x v="4"/>
    <n v="5"/>
    <n v="1000"/>
    <n v="985"/>
    <n v="420"/>
    <n v="500"/>
    <n v="80"/>
    <n v="206"/>
    <n v="582"/>
    <n v="197"/>
    <n v="316"/>
    <n v="74"/>
    <n v="49"/>
    <n v="49"/>
    <n v="37"/>
    <n v="182"/>
    <n v="106"/>
    <n v="53"/>
    <n v="30"/>
    <n v="104"/>
    <n v="128"/>
    <n v="0"/>
    <n v="29"/>
    <n v="9"/>
    <n v="59"/>
    <n v="88"/>
    <n v="0"/>
    <n v="29"/>
    <n v="29"/>
    <n v="19"/>
    <n v="9"/>
    <n v="39"/>
    <n v="29"/>
    <n v="9"/>
    <n v="0"/>
    <n v="88"/>
    <n v="29"/>
    <n v="9"/>
    <n v="0"/>
    <n v="0"/>
    <n v="39"/>
    <n v="39"/>
    <n v="78"/>
    <n v="9"/>
    <n v="39"/>
    <n v="29"/>
    <n v="0"/>
    <n v="49"/>
    <n v="9"/>
    <n v="0"/>
    <n v="92"/>
    <n v="59.22"/>
    <n v="24627.53"/>
    <n v="17239.27"/>
    <n v="10671.93"/>
    <n v="13134.68"/>
    <n v="16418.349999999999"/>
    <n v="36000"/>
    <n v="15000"/>
    <n v="12578"/>
    <n v="23522"/>
    <n v="41565"/>
    <n v="18624"/>
    <n v="12724"/>
    <n v="9545"/>
    <n v="106000"/>
    <n v="736"/>
  </r>
  <r>
    <d v="2024-05-04T00:00:00"/>
    <x v="4"/>
    <n v="5"/>
    <n v="999"/>
    <n v="972"/>
    <n v="439"/>
    <n v="441"/>
    <n v="119"/>
    <n v="252"/>
    <n v="575"/>
    <n v="145"/>
    <n v="291"/>
    <n v="142"/>
    <n v="55"/>
    <n v="43"/>
    <n v="24"/>
    <n v="155"/>
    <n v="106"/>
    <n v="34"/>
    <n v="41"/>
    <n v="108"/>
    <n v="126"/>
    <n v="19"/>
    <n v="38"/>
    <n v="0"/>
    <n v="116"/>
    <n v="68"/>
    <n v="29"/>
    <n v="0"/>
    <n v="38"/>
    <n v="9"/>
    <n v="0"/>
    <n v="29"/>
    <n v="9"/>
    <n v="9"/>
    <n v="0"/>
    <n v="77"/>
    <n v="38"/>
    <n v="19"/>
    <n v="9"/>
    <n v="0"/>
    <n v="0"/>
    <n v="19"/>
    <n v="87"/>
    <n v="19"/>
    <n v="68"/>
    <n v="48"/>
    <n v="9"/>
    <n v="9"/>
    <n v="29"/>
    <n v="38"/>
    <n v="13"/>
    <n v="61.831000000000003"/>
    <n v="21150.32"/>
    <n v="16920.25"/>
    <n v="18612.28"/>
    <n v="15228.23"/>
    <n v="12690.19"/>
    <n v="36000"/>
    <n v="15000"/>
    <n v="12578"/>
    <n v="23522"/>
    <n v="41565"/>
    <n v="18624"/>
    <n v="12724"/>
    <n v="9545"/>
    <n v="106000"/>
    <n v="7082"/>
  </r>
  <r>
    <d v="2024-05-05T00:00:00"/>
    <x v="4"/>
    <n v="5"/>
    <n v="987"/>
    <n v="952"/>
    <n v="503"/>
    <n v="376"/>
    <n v="108"/>
    <n v="495"/>
    <n v="258"/>
    <n v="199"/>
    <n v="238"/>
    <n v="42"/>
    <n v="73"/>
    <n v="30"/>
    <n v="18"/>
    <n v="187"/>
    <n v="56"/>
    <n v="41"/>
    <n v="48"/>
    <n v="254"/>
    <n v="38"/>
    <n v="19"/>
    <n v="47"/>
    <n v="19"/>
    <n v="133"/>
    <n v="57"/>
    <n v="9"/>
    <n v="0"/>
    <n v="28"/>
    <n v="28"/>
    <n v="9"/>
    <n v="28"/>
    <n v="28"/>
    <n v="28"/>
    <n v="19"/>
    <n v="66"/>
    <n v="28"/>
    <n v="19"/>
    <n v="0"/>
    <n v="0"/>
    <n v="19"/>
    <n v="38"/>
    <n v="66"/>
    <n v="28"/>
    <n v="28"/>
    <n v="19"/>
    <n v="9"/>
    <n v="28"/>
    <n v="28"/>
    <n v="28"/>
    <n v="58"/>
    <n v="63.60199999999999"/>
    <n v="26496.05"/>
    <n v="16780.830000000002"/>
    <n v="9715.2199999999993"/>
    <n v="16780.830000000002"/>
    <n v="18547.240000000002"/>
    <n v="36000"/>
    <n v="15000"/>
    <n v="12578"/>
    <n v="23522"/>
    <n v="41565"/>
    <n v="18624"/>
    <n v="12724"/>
    <n v="9545"/>
    <n v="106000"/>
    <n v="6805"/>
  </r>
  <r>
    <d v="2024-05-06T00:00:00"/>
    <x v="4"/>
    <n v="5"/>
    <n v="971"/>
    <n v="927"/>
    <n v="446"/>
    <n v="409"/>
    <n v="116"/>
    <n v="333"/>
    <n v="520"/>
    <n v="74"/>
    <n v="228"/>
    <n v="198"/>
    <n v="78"/>
    <n v="30"/>
    <n v="42"/>
    <n v="199"/>
    <n v="125"/>
    <n v="47"/>
    <n v="18"/>
    <n v="6"/>
    <n v="92"/>
    <n v="27"/>
    <n v="55"/>
    <n v="0"/>
    <n v="105"/>
    <n v="74"/>
    <n v="18"/>
    <n v="9"/>
    <n v="46"/>
    <n v="9"/>
    <n v="0"/>
    <n v="27"/>
    <n v="27"/>
    <n v="18"/>
    <n v="0"/>
    <n v="92"/>
    <n v="9"/>
    <n v="18"/>
    <n v="9"/>
    <n v="0"/>
    <n v="0"/>
    <n v="27"/>
    <n v="83"/>
    <n v="9"/>
    <n v="55"/>
    <n v="27"/>
    <n v="9"/>
    <n v="46"/>
    <n v="18"/>
    <n v="18"/>
    <n v="0"/>
    <n v="64.869"/>
    <n v="23621.87"/>
    <n v="15445.07"/>
    <n v="22713.34"/>
    <n v="14536.54"/>
    <n v="14536.54"/>
    <n v="36000"/>
    <n v="15000"/>
    <n v="12578"/>
    <n v="23522"/>
    <n v="41565"/>
    <n v="18624"/>
    <n v="12724"/>
    <n v="9545"/>
    <n v="106000"/>
    <n v="4246"/>
  </r>
  <r>
    <d v="2024-05-07T00:00:00"/>
    <x v="4"/>
    <n v="5"/>
    <n v="946"/>
    <n v="900"/>
    <n v="340"/>
    <n v="408"/>
    <n v="198"/>
    <n v="324"/>
    <n v="414"/>
    <n v="162"/>
    <n v="252"/>
    <n v="82"/>
    <n v="46"/>
    <n v="35"/>
    <n v="29"/>
    <n v="158"/>
    <n v="46"/>
    <n v="39"/>
    <n v="28"/>
    <n v="231"/>
    <n v="108"/>
    <n v="18"/>
    <n v="63"/>
    <n v="0"/>
    <n v="18"/>
    <n v="63"/>
    <n v="0"/>
    <n v="27"/>
    <n v="18"/>
    <n v="27"/>
    <n v="9"/>
    <n v="45"/>
    <n v="18"/>
    <n v="9"/>
    <n v="9"/>
    <n v="36"/>
    <n v="54"/>
    <n v="45"/>
    <n v="27"/>
    <n v="9"/>
    <n v="9"/>
    <n v="9"/>
    <n v="63"/>
    <n v="27"/>
    <n v="45"/>
    <n v="36"/>
    <n v="9"/>
    <n v="36"/>
    <n v="27"/>
    <n v="36"/>
    <n v="0"/>
    <n v="65.548000000000002"/>
    <n v="25020.73"/>
    <n v="20387.259999999998"/>
    <n v="11120.32"/>
    <n v="23167.34"/>
    <n v="12973.71"/>
    <n v="36000"/>
    <n v="15000"/>
    <n v="12578"/>
    <n v="23522"/>
    <n v="41565"/>
    <n v="18624"/>
    <n v="12724"/>
    <n v="9545"/>
    <n v="106000"/>
    <n v="3141"/>
  </r>
  <r>
    <d v="2024-05-08T00:00:00"/>
    <x v="4"/>
    <n v="5"/>
    <n v="920"/>
    <n v="869"/>
    <n v="276"/>
    <n v="571"/>
    <n v="73"/>
    <n v="217"/>
    <n v="566"/>
    <n v="86"/>
    <n v="279"/>
    <n v="142"/>
    <n v="62"/>
    <n v="57"/>
    <n v="17"/>
    <n v="188"/>
    <n v="41"/>
    <n v="34"/>
    <n v="34"/>
    <n v="66"/>
    <n v="43"/>
    <n v="0"/>
    <n v="34"/>
    <n v="8"/>
    <n v="130"/>
    <n v="60"/>
    <n v="8"/>
    <n v="17"/>
    <n v="52"/>
    <n v="17"/>
    <n v="0"/>
    <n v="8"/>
    <n v="26"/>
    <n v="0"/>
    <n v="17"/>
    <n v="78"/>
    <n v="43"/>
    <n v="17"/>
    <n v="0"/>
    <n v="0"/>
    <n v="8"/>
    <n v="17"/>
    <n v="86"/>
    <n v="8"/>
    <n v="34"/>
    <n v="26"/>
    <n v="0"/>
    <n v="60"/>
    <n v="8"/>
    <n v="0"/>
    <n v="64"/>
    <n v="66.065999999999988"/>
    <n v="23410.1"/>
    <n v="21537.29"/>
    <n v="13109.65"/>
    <n v="12173.25"/>
    <n v="23410.1"/>
    <n v="36000"/>
    <n v="15000"/>
    <n v="12578"/>
    <n v="23522"/>
    <n v="41565"/>
    <n v="18624"/>
    <n v="12724"/>
    <n v="9545"/>
    <n v="106000"/>
    <n v="3806"/>
  </r>
  <r>
    <d v="2024-05-09T00:00:00"/>
    <x v="4"/>
    <n v="5"/>
    <n v="900"/>
    <n v="836"/>
    <n v="333"/>
    <n v="423"/>
    <n v="144"/>
    <n v="250"/>
    <n v="503"/>
    <n v="83"/>
    <n v="195"/>
    <n v="184"/>
    <n v="50"/>
    <n v="66"/>
    <n v="22"/>
    <n v="116"/>
    <n v="95"/>
    <n v="41"/>
    <n v="41"/>
    <n v="90"/>
    <n v="66"/>
    <n v="0"/>
    <n v="33"/>
    <n v="16"/>
    <n v="50"/>
    <n v="58"/>
    <n v="8"/>
    <n v="16"/>
    <n v="33"/>
    <n v="16"/>
    <n v="0"/>
    <n v="41"/>
    <n v="16"/>
    <n v="25"/>
    <n v="0"/>
    <n v="50"/>
    <n v="41"/>
    <n v="25"/>
    <n v="16"/>
    <n v="8"/>
    <n v="33"/>
    <n v="16"/>
    <n v="83"/>
    <n v="25"/>
    <n v="33"/>
    <n v="8"/>
    <n v="0"/>
    <n v="8"/>
    <n v="8"/>
    <n v="8"/>
    <n v="96"/>
    <n v="66.149999999999991"/>
    <n v="24536.11"/>
    <n v="15099.14"/>
    <n v="19817.62"/>
    <n v="12268.05"/>
    <n v="22648.71"/>
    <n v="36000"/>
    <n v="15000"/>
    <n v="12578"/>
    <n v="23522"/>
    <n v="41565"/>
    <n v="18624"/>
    <n v="12724"/>
    <n v="9545"/>
    <n v="106000"/>
    <n v="237"/>
  </r>
  <r>
    <d v="2024-05-10T00:00:00"/>
    <x v="4"/>
    <n v="5"/>
    <n v="886"/>
    <n v="801"/>
    <n v="336"/>
    <n v="426"/>
    <n v="124"/>
    <n v="384"/>
    <n v="369"/>
    <n v="48"/>
    <n v="154"/>
    <n v="186"/>
    <n v="82"/>
    <n v="76"/>
    <n v="54"/>
    <n v="171"/>
    <n v="63"/>
    <n v="50"/>
    <n v="50"/>
    <n v="0"/>
    <n v="48"/>
    <n v="24"/>
    <n v="32"/>
    <n v="24"/>
    <n v="73"/>
    <n v="64"/>
    <n v="8"/>
    <n v="16"/>
    <n v="24"/>
    <n v="0"/>
    <n v="8"/>
    <n v="16"/>
    <n v="24"/>
    <n v="24"/>
    <n v="8"/>
    <n v="72"/>
    <n v="8"/>
    <n v="8"/>
    <n v="24"/>
    <n v="8"/>
    <n v="8"/>
    <n v="32"/>
    <n v="80"/>
    <n v="16"/>
    <n v="56"/>
    <n v="40"/>
    <n v="8"/>
    <n v="24"/>
    <n v="16"/>
    <n v="8"/>
    <n v="0"/>
    <n v="66.058999999999997"/>
    <n v="30237.22"/>
    <n v="18898.259999999998"/>
    <n v="17008.439999999999"/>
    <n v="18898.259999999998"/>
    <n v="9449.1299999999992"/>
    <n v="36000"/>
    <n v="15000"/>
    <n v="12578"/>
    <n v="23522"/>
    <n v="41565"/>
    <n v="18624"/>
    <n v="12724"/>
    <n v="9545"/>
    <n v="106000"/>
    <n v="1292"/>
  </r>
  <r>
    <d v="2024-05-11T00:00:00"/>
    <x v="4"/>
    <n v="5"/>
    <n v="883"/>
    <n v="770"/>
    <n v="317"/>
    <n v="372"/>
    <n v="194"/>
    <n v="292"/>
    <n v="440"/>
    <n v="38"/>
    <n v="262"/>
    <n v="32"/>
    <n v="49"/>
    <n v="60"/>
    <n v="43"/>
    <n v="164"/>
    <n v="70"/>
    <n v="23"/>
    <n v="43"/>
    <n v="137"/>
    <n v="92"/>
    <n v="7"/>
    <n v="46"/>
    <n v="15"/>
    <n v="27"/>
    <n v="46"/>
    <n v="15"/>
    <n v="23"/>
    <n v="15"/>
    <n v="7"/>
    <n v="7"/>
    <n v="30"/>
    <n v="0"/>
    <n v="7"/>
    <n v="0"/>
    <n v="69"/>
    <n v="46"/>
    <n v="30"/>
    <n v="15"/>
    <n v="7"/>
    <n v="23"/>
    <n v="15"/>
    <n v="77"/>
    <n v="15"/>
    <n v="53"/>
    <n v="30"/>
    <n v="0"/>
    <n v="23"/>
    <n v="30"/>
    <n v="0"/>
    <n v="0"/>
    <n v="65.128"/>
    <n v="30198.28"/>
    <n v="13211.75"/>
    <n v="18873.919999999998"/>
    <n v="9436.9599999999991"/>
    <n v="22648.71"/>
    <n v="36000"/>
    <n v="15000"/>
    <n v="12578"/>
    <n v="23522"/>
    <n v="41565"/>
    <n v="18624"/>
    <n v="12724"/>
    <n v="9545"/>
    <n v="106000"/>
    <n v="2757"/>
  </r>
  <r>
    <d v="2024-05-12T00:00:00"/>
    <x v="4"/>
    <n v="5"/>
    <n v="882"/>
    <n v="737"/>
    <n v="379"/>
    <n v="283"/>
    <n v="220"/>
    <n v="353"/>
    <n v="244"/>
    <n v="140"/>
    <n v="235"/>
    <n v="60"/>
    <n v="82"/>
    <n v="76"/>
    <n v="43"/>
    <n v="134"/>
    <n v="77"/>
    <n v="43"/>
    <n v="50"/>
    <n v="82"/>
    <n v="29"/>
    <n v="0"/>
    <n v="29"/>
    <n v="14"/>
    <n v="81"/>
    <n v="58"/>
    <n v="14"/>
    <n v="22"/>
    <n v="29"/>
    <n v="0"/>
    <n v="0"/>
    <n v="7"/>
    <n v="14"/>
    <n v="22"/>
    <n v="7"/>
    <n v="51"/>
    <n v="36"/>
    <n v="29"/>
    <n v="0"/>
    <n v="7"/>
    <n v="7"/>
    <n v="7"/>
    <n v="58"/>
    <n v="14"/>
    <n v="58"/>
    <n v="7"/>
    <n v="7"/>
    <n v="22"/>
    <n v="29"/>
    <n v="7"/>
    <n v="72"/>
    <n v="63.595000000000006"/>
    <n v="31630.639999999999"/>
    <n v="15815.32"/>
    <n v="15815.32"/>
    <n v="13954.7"/>
    <n v="15815.32"/>
    <n v="36000"/>
    <n v="15000"/>
    <n v="12578"/>
    <n v="23522"/>
    <n v="41565"/>
    <n v="18624"/>
    <n v="12724"/>
    <n v="9545"/>
    <n v="106000"/>
    <n v="7275"/>
  </r>
  <r>
    <d v="2024-05-13T00:00:00"/>
    <x v="4"/>
    <n v="5"/>
    <n v="886"/>
    <n v="716"/>
    <n v="283"/>
    <n v="533"/>
    <n v="70"/>
    <n v="350"/>
    <n v="316"/>
    <n v="50"/>
    <n v="192"/>
    <n v="120"/>
    <n v="43"/>
    <n v="76"/>
    <n v="49"/>
    <n v="164"/>
    <n v="40"/>
    <n v="50"/>
    <n v="47"/>
    <n v="105"/>
    <n v="71"/>
    <n v="21"/>
    <n v="28"/>
    <n v="0"/>
    <n v="57"/>
    <n v="50"/>
    <n v="14"/>
    <n v="0"/>
    <n v="14"/>
    <n v="7"/>
    <n v="0"/>
    <n v="28"/>
    <n v="21"/>
    <n v="7"/>
    <n v="21"/>
    <n v="64"/>
    <n v="28"/>
    <n v="7"/>
    <n v="14"/>
    <n v="7"/>
    <n v="21"/>
    <n v="14"/>
    <n v="57"/>
    <n v="7"/>
    <n v="64"/>
    <n v="35"/>
    <n v="0"/>
    <n v="35"/>
    <n v="7"/>
    <n v="0"/>
    <n v="17"/>
    <n v="61.39"/>
    <n v="29979"/>
    <n v="14535.27"/>
    <n v="18169.09"/>
    <n v="17260.63"/>
    <n v="10901.45"/>
    <n v="36000"/>
    <n v="15000"/>
    <n v="12578"/>
    <n v="23522"/>
    <n v="41565"/>
    <n v="18624"/>
    <n v="12724"/>
    <n v="9545"/>
    <n v="106000"/>
    <n v="1646"/>
  </r>
  <r>
    <d v="2024-05-14T00:00:00"/>
    <x v="4"/>
    <n v="5"/>
    <n v="893"/>
    <n v="694"/>
    <n v="196"/>
    <n v="537"/>
    <n v="160"/>
    <n v="173"/>
    <n v="390"/>
    <n v="131"/>
    <n v="249"/>
    <n v="188"/>
    <n v="66"/>
    <n v="33"/>
    <n v="33"/>
    <n v="128"/>
    <n v="27"/>
    <n v="23"/>
    <n v="30"/>
    <n v="116"/>
    <n v="62"/>
    <n v="13"/>
    <n v="20"/>
    <n v="13"/>
    <n v="48"/>
    <n v="62"/>
    <n v="6"/>
    <n v="0"/>
    <n v="20"/>
    <n v="0"/>
    <n v="6"/>
    <n v="34"/>
    <n v="0"/>
    <n v="13"/>
    <n v="13"/>
    <n v="27"/>
    <n v="41"/>
    <n v="13"/>
    <n v="20"/>
    <n v="0"/>
    <n v="27"/>
    <n v="13"/>
    <n v="48"/>
    <n v="6"/>
    <n v="34"/>
    <n v="20"/>
    <n v="6"/>
    <n v="13"/>
    <n v="13"/>
    <n v="27"/>
    <n v="76"/>
    <n v="59.374000000000002"/>
    <n v="30694.28"/>
    <n v="18416.57"/>
    <n v="10523.75"/>
    <n v="7015.84"/>
    <n v="21047.51"/>
    <n v="36000"/>
    <n v="15000"/>
    <n v="12578"/>
    <n v="23522"/>
    <n v="41565"/>
    <n v="18624"/>
    <n v="12724"/>
    <n v="9545"/>
    <n v="106000"/>
    <n v="2343"/>
  </r>
  <r>
    <d v="2024-05-15T00:00:00"/>
    <x v="4"/>
    <n v="5"/>
    <n v="903"/>
    <n v="675"/>
    <n v="261"/>
    <n v="534"/>
    <n v="108"/>
    <n v="317"/>
    <n v="196"/>
    <n v="162"/>
    <n v="229"/>
    <n v="89"/>
    <n v="50"/>
    <n v="78"/>
    <n v="39"/>
    <n v="116"/>
    <n v="58"/>
    <n v="51"/>
    <n v="24"/>
    <n v="169"/>
    <n v="87"/>
    <n v="13"/>
    <n v="33"/>
    <n v="6"/>
    <n v="33"/>
    <n v="54"/>
    <n v="20"/>
    <n v="20"/>
    <n v="33"/>
    <n v="6"/>
    <n v="0"/>
    <n v="33"/>
    <n v="20"/>
    <n v="13"/>
    <n v="0"/>
    <n v="33"/>
    <n v="6"/>
    <n v="27"/>
    <n v="13"/>
    <n v="6"/>
    <n v="27"/>
    <n v="13"/>
    <n v="74"/>
    <n v="13"/>
    <n v="20"/>
    <n v="33"/>
    <n v="0"/>
    <n v="33"/>
    <n v="6"/>
    <n v="0"/>
    <n v="0"/>
    <n v="57.434999999999988"/>
    <n v="23745.71"/>
    <n v="15265.1"/>
    <n v="14417.04"/>
    <n v="7632.55"/>
    <n v="23745.71"/>
    <n v="32500"/>
    <n v="15000"/>
    <n v="12578"/>
    <n v="22807"/>
    <n v="41565"/>
    <n v="18624"/>
    <n v="12724"/>
    <n v="9545"/>
    <n v="106000"/>
    <n v="6116"/>
  </r>
  <r>
    <d v="2024-05-16T00:00:00"/>
    <x v="4"/>
    <n v="5"/>
    <n v="917"/>
    <n v="663"/>
    <n v="458"/>
    <n v="331"/>
    <n v="128"/>
    <n v="232"/>
    <n v="272"/>
    <n v="159"/>
    <n v="216"/>
    <n v="125"/>
    <n v="85"/>
    <n v="34"/>
    <n v="56"/>
    <n v="146"/>
    <n v="66"/>
    <n v="34"/>
    <n v="27"/>
    <n v="128"/>
    <n v="72"/>
    <n v="13"/>
    <n v="19"/>
    <n v="19"/>
    <n v="4"/>
    <n v="59"/>
    <n v="13"/>
    <n v="6"/>
    <n v="13"/>
    <n v="19"/>
    <n v="6"/>
    <n v="13"/>
    <n v="19"/>
    <n v="19"/>
    <n v="19"/>
    <n v="26"/>
    <n v="46"/>
    <n v="6"/>
    <n v="6"/>
    <n v="6"/>
    <n v="19"/>
    <n v="6"/>
    <n v="66"/>
    <n v="19"/>
    <n v="46"/>
    <n v="6"/>
    <n v="0"/>
    <n v="46"/>
    <n v="26"/>
    <n v="26"/>
    <n v="0"/>
    <n v="56.518000000000001"/>
    <n v="22152.71"/>
    <n v="16409.41"/>
    <n v="9845.65"/>
    <n v="9845.65"/>
    <n v="23793.65"/>
    <n v="32500"/>
    <n v="15000"/>
    <n v="10445"/>
    <n v="22807"/>
    <n v="41565"/>
    <n v="18624"/>
    <n v="12724"/>
    <n v="9545"/>
    <n v="106000"/>
    <n v="2910"/>
  </r>
  <r>
    <d v="2024-05-17T00:00:00"/>
    <x v="4"/>
    <n v="5"/>
    <n v="937"/>
    <n v="653"/>
    <n v="309"/>
    <n v="413"/>
    <n v="215"/>
    <n v="287"/>
    <n v="275"/>
    <n v="91"/>
    <n v="249"/>
    <n v="52"/>
    <n v="58"/>
    <n v="40"/>
    <n v="46"/>
    <n v="170"/>
    <n v="28"/>
    <n v="42"/>
    <n v="28"/>
    <n v="224"/>
    <n v="32"/>
    <n v="13"/>
    <n v="19"/>
    <n v="19"/>
    <n v="52"/>
    <n v="52"/>
    <n v="0"/>
    <n v="0"/>
    <n v="19"/>
    <n v="19"/>
    <n v="6"/>
    <n v="6"/>
    <n v="0"/>
    <n v="19"/>
    <n v="0"/>
    <n v="39"/>
    <n v="32"/>
    <n v="19"/>
    <n v="19"/>
    <n v="6"/>
    <n v="13"/>
    <n v="6"/>
    <n v="65"/>
    <n v="13"/>
    <n v="45"/>
    <n v="32"/>
    <n v="0"/>
    <n v="45"/>
    <n v="0"/>
    <n v="0"/>
    <n v="63"/>
    <n v="56.189"/>
    <n v="28256.639999999999"/>
    <n v="11302.66"/>
    <n v="18568.650000000001"/>
    <n v="19375.98"/>
    <n v="3229.33"/>
    <n v="32500"/>
    <n v="15000"/>
    <n v="10445"/>
    <n v="22807"/>
    <n v="41565"/>
    <n v="18624"/>
    <n v="12724"/>
    <n v="9545"/>
    <n v="106000"/>
    <n v="4818"/>
  </r>
  <r>
    <d v="2024-05-18T00:00:00"/>
    <x v="4"/>
    <n v="5"/>
    <n v="957"/>
    <n v="649"/>
    <n v="191"/>
    <n v="575"/>
    <n v="191"/>
    <n v="227"/>
    <n v="299"/>
    <n v="123"/>
    <n v="290"/>
    <n v="106"/>
    <n v="53"/>
    <n v="77"/>
    <n v="59"/>
    <n v="200"/>
    <n v="69"/>
    <n v="25"/>
    <n v="29"/>
    <n v="49"/>
    <n v="58"/>
    <n v="0"/>
    <n v="32"/>
    <n v="19"/>
    <n v="64"/>
    <n v="45"/>
    <n v="19"/>
    <n v="19"/>
    <n v="19"/>
    <n v="19"/>
    <n v="0"/>
    <n v="25"/>
    <n v="12"/>
    <n v="6"/>
    <n v="0"/>
    <n v="64"/>
    <n v="38"/>
    <n v="25"/>
    <n v="19"/>
    <n v="6"/>
    <n v="19"/>
    <n v="6"/>
    <n v="45"/>
    <n v="12"/>
    <n v="25"/>
    <n v="12"/>
    <n v="0"/>
    <n v="6"/>
    <n v="0"/>
    <n v="19"/>
    <n v="16"/>
    <n v="56.258999999999993"/>
    <n v="22471.83"/>
    <n v="17656.439999999999"/>
    <n v="11235.91"/>
    <n v="14446.18"/>
    <n v="14446.18"/>
    <n v="32500"/>
    <n v="15000"/>
    <n v="10445"/>
    <n v="22807"/>
    <n v="41565"/>
    <n v="18624"/>
    <n v="12724"/>
    <n v="9545"/>
    <n v="106000"/>
    <n v="6654"/>
  </r>
  <r>
    <d v="2024-05-19T00:00:00"/>
    <x v="4"/>
    <n v="5"/>
    <n v="982"/>
    <n v="645"/>
    <n v="314"/>
    <n v="600"/>
    <n v="68"/>
    <n v="187"/>
    <n v="368"/>
    <n v="90"/>
    <n v="243"/>
    <n v="115"/>
    <n v="85"/>
    <n v="60"/>
    <n v="30"/>
    <n v="160"/>
    <n v="55"/>
    <n v="55"/>
    <n v="52"/>
    <n v="127"/>
    <n v="32"/>
    <n v="0"/>
    <n v="45"/>
    <n v="6"/>
    <n v="103"/>
    <n v="32"/>
    <n v="19"/>
    <n v="0"/>
    <n v="19"/>
    <n v="12"/>
    <n v="0"/>
    <n v="19"/>
    <n v="0"/>
    <n v="6"/>
    <n v="19"/>
    <n v="38"/>
    <n v="25"/>
    <n v="6"/>
    <n v="12"/>
    <n v="6"/>
    <n v="12"/>
    <n v="6"/>
    <n v="51"/>
    <n v="12"/>
    <n v="51"/>
    <n v="6"/>
    <n v="6"/>
    <n v="19"/>
    <n v="0"/>
    <n v="6"/>
    <n v="77"/>
    <n v="56.67199999999999"/>
    <n v="20093.91"/>
    <n v="19290.150000000001"/>
    <n v="15271.37"/>
    <n v="17682.64"/>
    <n v="8037.56"/>
    <n v="32500"/>
    <n v="15000"/>
    <n v="10445"/>
    <n v="22807"/>
    <n v="41565"/>
    <n v="18624"/>
    <n v="12724"/>
    <n v="9545"/>
    <n v="106000"/>
    <n v="2045"/>
  </r>
  <r>
    <d v="2024-05-20T00:00:00"/>
    <x v="4"/>
    <n v="5"/>
    <n v="1007"/>
    <n v="648"/>
    <n v="281"/>
    <n v="485"/>
    <n v="241"/>
    <n v="174"/>
    <n v="319"/>
    <n v="155"/>
    <n v="268"/>
    <n v="81"/>
    <n v="49"/>
    <n v="31"/>
    <n v="24"/>
    <n v="172"/>
    <n v="49"/>
    <n v="34"/>
    <n v="34"/>
    <n v="265"/>
    <n v="90"/>
    <n v="19"/>
    <n v="25"/>
    <n v="19"/>
    <n v="24"/>
    <n v="58"/>
    <n v="12"/>
    <n v="6"/>
    <n v="32"/>
    <n v="6"/>
    <n v="0"/>
    <n v="12"/>
    <n v="19"/>
    <n v="12"/>
    <n v="6"/>
    <n v="45"/>
    <n v="25"/>
    <n v="32"/>
    <n v="6"/>
    <n v="0"/>
    <n v="12"/>
    <n v="12"/>
    <n v="51"/>
    <n v="12"/>
    <n v="25"/>
    <n v="19"/>
    <n v="0"/>
    <n v="32"/>
    <n v="12"/>
    <n v="25"/>
    <n v="0"/>
    <n v="57.26"/>
    <n v="20242.8"/>
    <n v="20242.8"/>
    <n v="15384.53"/>
    <n v="10526.26"/>
    <n v="14574.81"/>
    <n v="32500"/>
    <n v="15000"/>
    <n v="10445"/>
    <n v="22807"/>
    <n v="41565"/>
    <n v="18624"/>
    <n v="12724"/>
    <n v="9545"/>
    <n v="106000"/>
    <n v="1796"/>
  </r>
  <r>
    <d v="2024-05-21T00:00:00"/>
    <x v="4"/>
    <n v="5"/>
    <n v="1032"/>
    <n v="652"/>
    <n v="361"/>
    <n v="537"/>
    <n v="134"/>
    <n v="345"/>
    <n v="171"/>
    <n v="136"/>
    <n v="266"/>
    <n v="217"/>
    <n v="89"/>
    <n v="76"/>
    <n v="57"/>
    <n v="211"/>
    <n v="27"/>
    <n v="31"/>
    <n v="58"/>
    <n v="0"/>
    <n v="52"/>
    <n v="6"/>
    <n v="19"/>
    <n v="19"/>
    <n v="71"/>
    <n v="32"/>
    <n v="6"/>
    <n v="0"/>
    <n v="13"/>
    <n v="0"/>
    <n v="6"/>
    <n v="32"/>
    <n v="0"/>
    <n v="19"/>
    <n v="6"/>
    <n v="52"/>
    <n v="26"/>
    <n v="19"/>
    <n v="0"/>
    <n v="0"/>
    <n v="19"/>
    <n v="13"/>
    <n v="52"/>
    <n v="6"/>
    <n v="26"/>
    <n v="26"/>
    <n v="6"/>
    <n v="26"/>
    <n v="26"/>
    <n v="26"/>
    <n v="48"/>
    <n v="58.267999999999994"/>
    <n v="27813.97"/>
    <n v="12270.87"/>
    <n v="9816.69"/>
    <n v="11452.81"/>
    <n v="20451.45"/>
    <n v="32500"/>
    <n v="15000"/>
    <n v="10445"/>
    <n v="22807"/>
    <n v="41565"/>
    <n v="18624"/>
    <n v="12724"/>
    <n v="9545"/>
    <n v="106000"/>
    <n v="4643"/>
  </r>
  <r>
    <d v="2024-05-22T00:00:00"/>
    <x v="4"/>
    <n v="5"/>
    <n v="1058"/>
    <n v="665"/>
    <n v="476"/>
    <n v="318"/>
    <n v="264"/>
    <n v="246"/>
    <n v="366"/>
    <n v="53"/>
    <n v="275"/>
    <n v="229"/>
    <n v="52"/>
    <n v="78"/>
    <n v="26"/>
    <n v="192"/>
    <n v="100"/>
    <n v="40"/>
    <n v="20"/>
    <n v="46"/>
    <n v="59"/>
    <n v="0"/>
    <n v="39"/>
    <n v="6"/>
    <n v="59"/>
    <n v="59"/>
    <n v="19"/>
    <n v="13"/>
    <n v="39"/>
    <n v="0"/>
    <n v="6"/>
    <n v="26"/>
    <n v="19"/>
    <n v="6"/>
    <n v="13"/>
    <n v="59"/>
    <n v="13"/>
    <n v="19"/>
    <n v="6"/>
    <n v="6"/>
    <n v="26"/>
    <n v="6"/>
    <n v="46"/>
    <n v="19"/>
    <n v="39"/>
    <n v="6"/>
    <n v="0"/>
    <n v="19"/>
    <n v="19"/>
    <n v="6"/>
    <n v="13"/>
    <n v="59.521000000000001"/>
    <n v="26636.3"/>
    <n v="14150.53"/>
    <n v="10821"/>
    <n v="13318.15"/>
    <n v="18312.45"/>
    <n v="32500"/>
    <n v="15000"/>
    <n v="10445"/>
    <n v="22807"/>
    <n v="41565"/>
    <n v="18624"/>
    <n v="12724"/>
    <n v="9545"/>
    <n v="106000"/>
    <n v="4422"/>
  </r>
  <r>
    <d v="2024-05-23T00:00:00"/>
    <x v="4"/>
    <n v="5"/>
    <n v="1080"/>
    <n v="678"/>
    <n v="518"/>
    <n v="411"/>
    <n v="151"/>
    <n v="176"/>
    <n v="469"/>
    <n v="33"/>
    <n v="261"/>
    <n v="120"/>
    <n v="73"/>
    <n v="73"/>
    <n v="20"/>
    <n v="139"/>
    <n v="41"/>
    <n v="36"/>
    <n v="53"/>
    <n v="264"/>
    <n v="33"/>
    <n v="0"/>
    <n v="20"/>
    <n v="6"/>
    <n v="61"/>
    <n v="54"/>
    <n v="0"/>
    <n v="0"/>
    <n v="40"/>
    <n v="20"/>
    <n v="6"/>
    <n v="6"/>
    <n v="6"/>
    <n v="0"/>
    <n v="6"/>
    <n v="33"/>
    <n v="13"/>
    <n v="6"/>
    <n v="20"/>
    <n v="6"/>
    <n v="13"/>
    <n v="20"/>
    <n v="47"/>
    <n v="6"/>
    <n v="20"/>
    <n v="13"/>
    <n v="6"/>
    <n v="40"/>
    <n v="27"/>
    <n v="6"/>
    <n v="144"/>
    <n v="61.039999999999992"/>
    <n v="27210.639999999999"/>
    <n v="16156.32"/>
    <n v="21258.31"/>
    <n v="11054.32"/>
    <n v="9353.66"/>
    <n v="32500"/>
    <n v="15000"/>
    <n v="10445"/>
    <n v="22807"/>
    <n v="41565"/>
    <n v="18624"/>
    <n v="12724"/>
    <n v="9545"/>
    <n v="106000"/>
    <n v="1630"/>
  </r>
  <r>
    <d v="2024-05-24T00:00:00"/>
    <x v="4"/>
    <n v="5"/>
    <n v="1101"/>
    <n v="696"/>
    <n v="275"/>
    <n v="661"/>
    <n v="165"/>
    <n v="215"/>
    <n v="433"/>
    <n v="48"/>
    <n v="368"/>
    <n v="102"/>
    <n v="54"/>
    <n v="40"/>
    <n v="61"/>
    <n v="146"/>
    <n v="104"/>
    <n v="62"/>
    <n v="20"/>
    <n v="144"/>
    <n v="27"/>
    <n v="0"/>
    <n v="48"/>
    <n v="6"/>
    <n v="69"/>
    <n v="55"/>
    <n v="20"/>
    <n v="13"/>
    <n v="20"/>
    <n v="20"/>
    <n v="0"/>
    <n v="34"/>
    <n v="20"/>
    <n v="0"/>
    <n v="20"/>
    <n v="34"/>
    <n v="13"/>
    <n v="13"/>
    <n v="6"/>
    <n v="0"/>
    <n v="6"/>
    <n v="13"/>
    <n v="48"/>
    <n v="6"/>
    <n v="41"/>
    <n v="27"/>
    <n v="6"/>
    <n v="20"/>
    <n v="13"/>
    <n v="6"/>
    <n v="92"/>
    <n v="63.307999999999993"/>
    <n v="25285.97"/>
    <n v="18310.53"/>
    <n v="16566.669999999998"/>
    <n v="18310.53"/>
    <n v="8719.2999999999993"/>
    <n v="32500"/>
    <n v="15000"/>
    <n v="10445"/>
    <n v="17748"/>
    <n v="41565"/>
    <n v="18624"/>
    <n v="12724"/>
    <n v="9545"/>
    <n v="106000"/>
    <n v="5885"/>
  </r>
  <r>
    <d v="2024-05-25T00:00:00"/>
    <x v="4"/>
    <n v="5"/>
    <n v="1115"/>
    <n v="725"/>
    <n v="579"/>
    <n v="369"/>
    <n v="167"/>
    <n v="319"/>
    <n v="232"/>
    <n v="174"/>
    <n v="212"/>
    <n v="235"/>
    <n v="103"/>
    <n v="89"/>
    <n v="41"/>
    <n v="199"/>
    <n v="144"/>
    <n v="29"/>
    <n v="63"/>
    <n v="0"/>
    <n v="58"/>
    <n v="21"/>
    <n v="43"/>
    <n v="14"/>
    <n v="26"/>
    <n v="50"/>
    <n v="7"/>
    <n v="21"/>
    <n v="36"/>
    <n v="0"/>
    <n v="0"/>
    <n v="36"/>
    <n v="21"/>
    <n v="7"/>
    <n v="21"/>
    <n v="29"/>
    <n v="14"/>
    <n v="36"/>
    <n v="21"/>
    <n v="0"/>
    <n v="29"/>
    <n v="21"/>
    <n v="72"/>
    <n v="21"/>
    <n v="58"/>
    <n v="7"/>
    <n v="7"/>
    <n v="21"/>
    <n v="7"/>
    <n v="21"/>
    <n v="0"/>
    <n v="65.52000000000001"/>
    <n v="30750.66"/>
    <n v="18993.05"/>
    <n v="13566.47"/>
    <n v="18088.62"/>
    <n v="9044.31"/>
    <n v="32500"/>
    <n v="15000"/>
    <n v="10445"/>
    <n v="17748"/>
    <n v="41565"/>
    <n v="18624"/>
    <n v="12724"/>
    <n v="9545"/>
    <n v="106000"/>
    <n v="912"/>
  </r>
  <r>
    <d v="2024-05-26T00:00:00"/>
    <x v="4"/>
    <n v="5"/>
    <n v="1127"/>
    <n v="753"/>
    <n v="439"/>
    <n v="621"/>
    <n v="67"/>
    <n v="293"/>
    <n v="385"/>
    <n v="75"/>
    <n v="332"/>
    <n v="167"/>
    <n v="97"/>
    <n v="90"/>
    <n v="41"/>
    <n v="192"/>
    <n v="98"/>
    <n v="51"/>
    <n v="59"/>
    <n v="0"/>
    <n v="90"/>
    <n v="22"/>
    <n v="22"/>
    <n v="22"/>
    <n v="67"/>
    <n v="45"/>
    <n v="0"/>
    <n v="7"/>
    <n v="15"/>
    <n v="22"/>
    <n v="0"/>
    <n v="7"/>
    <n v="15"/>
    <n v="15"/>
    <n v="15"/>
    <n v="30"/>
    <n v="15"/>
    <n v="37"/>
    <n v="0"/>
    <n v="7"/>
    <n v="7"/>
    <n v="15"/>
    <n v="75"/>
    <n v="22"/>
    <n v="60"/>
    <n v="22"/>
    <n v="7"/>
    <n v="7"/>
    <n v="30"/>
    <n v="15"/>
    <n v="40"/>
    <n v="67.710999999999999"/>
    <n v="29948.03"/>
    <n v="12166.39"/>
    <n v="21525.14"/>
    <n v="16845.759999999998"/>
    <n v="13102.26"/>
    <n v="32500"/>
    <n v="15000"/>
    <n v="10445"/>
    <n v="17748"/>
    <n v="41565"/>
    <n v="18624"/>
    <n v="12724"/>
    <n v="9545"/>
    <n v="106000"/>
    <n v="1520"/>
  </r>
  <r>
    <d v="2024-05-27T00:00:00"/>
    <x v="4"/>
    <n v="5"/>
    <n v="1134"/>
    <n v="785"/>
    <n v="351"/>
    <n v="545"/>
    <n v="238"/>
    <n v="251"/>
    <n v="354"/>
    <n v="180"/>
    <n v="246"/>
    <n v="63"/>
    <n v="84"/>
    <n v="63"/>
    <n v="14"/>
    <n v="232"/>
    <n v="25"/>
    <n v="30"/>
    <n v="43"/>
    <n v="334"/>
    <n v="102"/>
    <n v="0"/>
    <n v="54"/>
    <n v="23"/>
    <n v="102"/>
    <n v="39"/>
    <n v="7"/>
    <n v="0"/>
    <n v="23"/>
    <n v="0"/>
    <n v="7"/>
    <n v="7"/>
    <n v="7"/>
    <n v="0"/>
    <n v="7"/>
    <n v="70"/>
    <n v="47"/>
    <n v="39"/>
    <n v="7"/>
    <n v="0"/>
    <n v="0"/>
    <n v="7"/>
    <n v="86"/>
    <n v="7"/>
    <n v="39"/>
    <n v="7"/>
    <n v="0"/>
    <n v="47"/>
    <n v="15"/>
    <n v="0"/>
    <n v="36"/>
    <n v="69.768999999999991"/>
    <n v="25153.93"/>
    <n v="17414.259999999998"/>
    <n v="15479.34"/>
    <n v="17414.259999999998"/>
    <n v="21284.1"/>
    <n v="32500"/>
    <n v="15000"/>
    <n v="10445"/>
    <n v="17748"/>
    <n v="41565"/>
    <n v="18624"/>
    <n v="12724"/>
    <n v="9545"/>
    <n v="106000"/>
    <n v="6339"/>
  </r>
  <r>
    <d v="2024-05-28T00:00:00"/>
    <x v="4"/>
    <n v="5"/>
    <n v="1138"/>
    <n v="821"/>
    <n v="295"/>
    <n v="696"/>
    <n v="147"/>
    <n v="188"/>
    <n v="445"/>
    <n v="188"/>
    <n v="246"/>
    <n v="91"/>
    <n v="77"/>
    <n v="91"/>
    <n v="14"/>
    <n v="216"/>
    <n v="60"/>
    <n v="64"/>
    <n v="47"/>
    <n v="232"/>
    <n v="82"/>
    <n v="24"/>
    <n v="57"/>
    <n v="0"/>
    <n v="52"/>
    <n v="41"/>
    <n v="0"/>
    <n v="24"/>
    <n v="16"/>
    <n v="24"/>
    <n v="8"/>
    <n v="8"/>
    <n v="8"/>
    <n v="24"/>
    <n v="16"/>
    <n v="73"/>
    <n v="8"/>
    <n v="41"/>
    <n v="16"/>
    <n v="0"/>
    <n v="24"/>
    <n v="16"/>
    <n v="73"/>
    <n v="24"/>
    <n v="49"/>
    <n v="24"/>
    <n v="8"/>
    <n v="49"/>
    <n v="16"/>
    <n v="16"/>
    <n v="0"/>
    <n v="71.651999999999987"/>
    <n v="32892.33"/>
    <n v="19934.75"/>
    <n v="24918.43"/>
    <n v="11960.85"/>
    <n v="9967.3700000000008"/>
    <n v="32500"/>
    <n v="15000"/>
    <n v="10445"/>
    <n v="17748"/>
    <n v="41565"/>
    <n v="18624"/>
    <n v="12724"/>
    <n v="9545"/>
    <n v="106000"/>
    <n v="8089"/>
  </r>
  <r>
    <d v="2024-05-29T00:00:00"/>
    <x v="4"/>
    <n v="5"/>
    <n v="1139"/>
    <n v="854"/>
    <n v="250"/>
    <n v="628"/>
    <n v="261"/>
    <n v="427"/>
    <n v="359"/>
    <n v="68"/>
    <n v="388"/>
    <n v="56"/>
    <n v="105"/>
    <n v="91"/>
    <n v="63"/>
    <n v="173"/>
    <n v="125"/>
    <n v="30"/>
    <n v="30"/>
    <n v="78"/>
    <n v="119"/>
    <n v="25"/>
    <n v="34"/>
    <n v="17"/>
    <n v="3"/>
    <n v="76"/>
    <n v="25"/>
    <n v="25"/>
    <n v="34"/>
    <n v="25"/>
    <n v="0"/>
    <n v="42"/>
    <n v="8"/>
    <n v="17"/>
    <n v="0"/>
    <n v="34"/>
    <n v="17"/>
    <n v="25"/>
    <n v="17"/>
    <n v="0"/>
    <n v="0"/>
    <n v="25"/>
    <n v="76"/>
    <n v="25"/>
    <n v="76"/>
    <n v="42"/>
    <n v="8"/>
    <n v="17"/>
    <n v="25"/>
    <n v="17"/>
    <n v="0"/>
    <n v="73.283000000000001"/>
    <n v="26615.66"/>
    <n v="23544.62"/>
    <n v="20473.580000000002"/>
    <n v="14331.51"/>
    <n v="17402.54"/>
    <n v="32500"/>
    <n v="15000"/>
    <n v="10445"/>
    <n v="17748"/>
    <n v="41565"/>
    <n v="18624"/>
    <n v="12724"/>
    <n v="9545"/>
    <n v="106000"/>
    <n v="740"/>
  </r>
  <r>
    <d v="2024-05-30T00:00:00"/>
    <x v="4"/>
    <n v="5"/>
    <n v="1139"/>
    <n v="888"/>
    <n v="307"/>
    <n v="696"/>
    <n v="136"/>
    <n v="390"/>
    <n v="427"/>
    <n v="71"/>
    <n v="247"/>
    <n v="91"/>
    <n v="105"/>
    <n v="105"/>
    <n v="49"/>
    <n v="160"/>
    <n v="30"/>
    <n v="51"/>
    <n v="43"/>
    <n v="258"/>
    <n v="88"/>
    <n v="0"/>
    <n v="53"/>
    <n v="17"/>
    <n v="44"/>
    <n v="79"/>
    <n v="8"/>
    <n v="8"/>
    <n v="26"/>
    <n v="8"/>
    <n v="0"/>
    <n v="35"/>
    <n v="17"/>
    <n v="17"/>
    <n v="17"/>
    <n v="71"/>
    <n v="62"/>
    <n v="8"/>
    <n v="26"/>
    <n v="0"/>
    <n v="8"/>
    <n v="17"/>
    <n v="97"/>
    <n v="17"/>
    <n v="62"/>
    <n v="8"/>
    <n v="8"/>
    <n v="26"/>
    <n v="26"/>
    <n v="35"/>
    <n v="0"/>
    <n v="74.199999999999989"/>
    <n v="33504.870000000003"/>
    <n v="20940.54"/>
    <n v="19893.509999999998"/>
    <n v="16752.43"/>
    <n v="13611.35"/>
    <n v="32500"/>
    <n v="15000"/>
    <n v="10445"/>
    <n v="17748"/>
    <n v="41565"/>
    <n v="18624"/>
    <n v="12724"/>
    <n v="9545"/>
    <n v="106000"/>
    <n v="5110"/>
  </r>
  <r>
    <d v="2024-05-31T00:00:00"/>
    <x v="4"/>
    <n v="5"/>
    <n v="1131"/>
    <n v="913"/>
    <n v="294"/>
    <n v="679"/>
    <n v="158"/>
    <n v="365"/>
    <n v="475"/>
    <n v="73"/>
    <n v="329"/>
    <n v="224"/>
    <n v="49"/>
    <n v="35"/>
    <n v="14"/>
    <n v="184"/>
    <n v="34"/>
    <n v="38"/>
    <n v="38"/>
    <n v="186"/>
    <n v="109"/>
    <n v="18"/>
    <n v="63"/>
    <n v="18"/>
    <n v="118"/>
    <n v="82"/>
    <n v="9"/>
    <n v="0"/>
    <n v="18"/>
    <n v="0"/>
    <n v="0"/>
    <n v="45"/>
    <n v="18"/>
    <n v="9"/>
    <n v="27"/>
    <n v="36"/>
    <n v="36"/>
    <n v="18"/>
    <n v="0"/>
    <n v="0"/>
    <n v="36"/>
    <n v="9"/>
    <n v="63"/>
    <n v="9"/>
    <n v="27"/>
    <n v="18"/>
    <n v="9"/>
    <n v="18"/>
    <n v="9"/>
    <n v="0"/>
    <n v="91"/>
    <n v="74.199999999999989"/>
    <n v="26500"/>
    <n v="25440"/>
    <n v="15900"/>
    <n v="10600"/>
    <n v="27560"/>
    <n v="32500"/>
    <n v="15000"/>
    <n v="10445"/>
    <n v="17748"/>
    <n v="41565"/>
    <n v="18624"/>
    <n v="12724"/>
    <n v="9545"/>
    <n v="106000"/>
    <n v="7704"/>
  </r>
  <r>
    <d v="2024-06-01T00:00:00"/>
    <x v="5"/>
    <n v="6"/>
    <n v="1117"/>
    <n v="833"/>
    <n v="569"/>
    <n v="314"/>
    <n v="234"/>
    <n v="166"/>
    <n v="626"/>
    <n v="41"/>
    <n v="339"/>
    <n v="145"/>
    <n v="103"/>
    <n v="83"/>
    <n v="62"/>
    <n v="195"/>
    <n v="76"/>
    <n v="29"/>
    <n v="29"/>
    <n v="56"/>
    <n v="58"/>
    <n v="16"/>
    <n v="33"/>
    <n v="8"/>
    <n v="73"/>
    <n v="41"/>
    <n v="8"/>
    <n v="0"/>
    <n v="16"/>
    <n v="8"/>
    <n v="0"/>
    <n v="33"/>
    <n v="24"/>
    <n v="24"/>
    <n v="0"/>
    <n v="58"/>
    <n v="58"/>
    <n v="16"/>
    <n v="8"/>
    <n v="8"/>
    <n v="24"/>
    <n v="24"/>
    <n v="66"/>
    <n v="8"/>
    <n v="66"/>
    <n v="41"/>
    <n v="8"/>
    <n v="49"/>
    <n v="24"/>
    <n v="33"/>
    <n v="0"/>
    <n v="105.33999999999999"/>
    <n v="26500"/>
    <n v="25440"/>
    <n v="15900"/>
    <n v="10600"/>
    <n v="27560"/>
    <n v="32500"/>
    <n v="13750"/>
    <n v="10445"/>
    <n v="17748"/>
    <n v="48286"/>
    <n v="22765"/>
    <n v="21425"/>
    <n v="11977"/>
    <n v="126000"/>
    <n v="5089"/>
  </r>
  <r>
    <d v="2024-06-02T00:00:00"/>
    <x v="5"/>
    <n v="6"/>
    <n v="1093"/>
    <n v="846"/>
    <n v="327"/>
    <n v="635"/>
    <n v="131"/>
    <n v="253"/>
    <n v="526"/>
    <n v="67"/>
    <n v="352"/>
    <n v="74"/>
    <n v="81"/>
    <n v="47"/>
    <n v="33"/>
    <n v="199"/>
    <n v="37"/>
    <n v="58"/>
    <n v="49"/>
    <n v="163"/>
    <n v="42"/>
    <n v="8"/>
    <n v="59"/>
    <n v="8"/>
    <n v="67"/>
    <n v="42"/>
    <n v="8"/>
    <n v="8"/>
    <n v="16"/>
    <n v="0"/>
    <n v="8"/>
    <n v="25"/>
    <n v="16"/>
    <n v="16"/>
    <n v="25"/>
    <n v="67"/>
    <n v="8"/>
    <n v="25"/>
    <n v="16"/>
    <n v="0"/>
    <n v="33"/>
    <n v="16"/>
    <n v="59"/>
    <n v="8"/>
    <n v="25"/>
    <n v="16"/>
    <n v="8"/>
    <n v="50"/>
    <n v="16"/>
    <n v="0"/>
    <n v="151"/>
    <n v="105.19999999999999"/>
    <n v="26333.38"/>
    <n v="21066.7"/>
    <n v="15800.03"/>
    <n v="8426.68"/>
    <n v="33706.720000000001"/>
    <n v="32500"/>
    <n v="13750"/>
    <n v="8809"/>
    <n v="17748"/>
    <n v="48286"/>
    <n v="22765"/>
    <n v="21425"/>
    <n v="11977"/>
    <n v="126000"/>
    <n v="210"/>
  </r>
  <r>
    <d v="2024-06-03T00:00:00"/>
    <x v="5"/>
    <n v="6"/>
    <n v="1063"/>
    <n v="856"/>
    <n v="255"/>
    <n v="575"/>
    <n v="233"/>
    <n v="222"/>
    <n v="583"/>
    <n v="51"/>
    <n v="316"/>
    <n v="230"/>
    <n v="65"/>
    <n v="85"/>
    <n v="32"/>
    <n v="193"/>
    <n v="48"/>
    <n v="44"/>
    <n v="20"/>
    <n v="30"/>
    <n v="119"/>
    <n v="25"/>
    <n v="34"/>
    <n v="17"/>
    <n v="94"/>
    <n v="51"/>
    <n v="17"/>
    <n v="8"/>
    <n v="17"/>
    <n v="0"/>
    <n v="0"/>
    <n v="42"/>
    <n v="0"/>
    <n v="0"/>
    <n v="8"/>
    <n v="51"/>
    <n v="17"/>
    <n v="25"/>
    <n v="17"/>
    <n v="8"/>
    <n v="0"/>
    <n v="34"/>
    <n v="59"/>
    <n v="17"/>
    <n v="77"/>
    <n v="42"/>
    <n v="0"/>
    <n v="34"/>
    <n v="17"/>
    <n v="0"/>
    <n v="26"/>
    <n v="105.33"/>
    <n v="26300.43"/>
    <n v="16832.27"/>
    <n v="13676.22"/>
    <n v="19988.32"/>
    <n v="28404.46"/>
    <n v="32500"/>
    <n v="13750"/>
    <n v="8809"/>
    <n v="17748"/>
    <n v="48286"/>
    <n v="22765"/>
    <n v="21425"/>
    <n v="11977"/>
    <n v="126000"/>
    <n v="4036"/>
  </r>
  <r>
    <d v="2024-06-04T00:00:00"/>
    <x v="5"/>
    <n v="6"/>
    <n v="1045"/>
    <n v="859"/>
    <n v="292"/>
    <n v="555"/>
    <n v="198"/>
    <n v="300"/>
    <n v="448"/>
    <n v="111"/>
    <n v="233"/>
    <n v="207"/>
    <n v="84"/>
    <n v="84"/>
    <n v="38"/>
    <n v="162"/>
    <n v="55"/>
    <n v="51"/>
    <n v="31"/>
    <n v="100"/>
    <n v="51"/>
    <n v="8"/>
    <n v="34"/>
    <n v="25"/>
    <n v="68"/>
    <n v="60"/>
    <n v="25"/>
    <n v="8"/>
    <n v="34"/>
    <n v="17"/>
    <n v="0"/>
    <n v="8"/>
    <n v="0"/>
    <n v="17"/>
    <n v="17"/>
    <n v="34"/>
    <n v="8"/>
    <n v="17"/>
    <n v="25"/>
    <n v="0"/>
    <n v="8"/>
    <n v="8"/>
    <n v="94"/>
    <n v="8"/>
    <n v="42"/>
    <n v="34"/>
    <n v="8"/>
    <n v="42"/>
    <n v="0"/>
    <n v="34"/>
    <n v="125"/>
    <n v="106.93"/>
    <n v="35813.29"/>
    <n v="26333.3"/>
    <n v="22119.97"/>
    <n v="12639.98"/>
    <n v="8426.66"/>
    <n v="32500"/>
    <n v="13750"/>
    <n v="8809"/>
    <n v="17748"/>
    <n v="48286"/>
    <n v="22765"/>
    <n v="21425"/>
    <n v="11977"/>
    <n v="126000"/>
    <n v="5330"/>
  </r>
  <r>
    <d v="2024-06-05T00:00:00"/>
    <x v="5"/>
    <n v="6"/>
    <n v="1035"/>
    <n v="860"/>
    <n v="227"/>
    <n v="674"/>
    <n v="134"/>
    <n v="378"/>
    <n v="336"/>
    <n v="146"/>
    <n v="237"/>
    <n v="109"/>
    <n v="51"/>
    <n v="83"/>
    <n v="32"/>
    <n v="180"/>
    <n v="55"/>
    <n v="47"/>
    <n v="43"/>
    <n v="198"/>
    <n v="86"/>
    <n v="8"/>
    <n v="60"/>
    <n v="8"/>
    <n v="137"/>
    <n v="60"/>
    <n v="0"/>
    <n v="8"/>
    <n v="17"/>
    <n v="17"/>
    <n v="0"/>
    <n v="34"/>
    <n v="25"/>
    <n v="17"/>
    <n v="0"/>
    <n v="43"/>
    <n v="17"/>
    <n v="43"/>
    <n v="25"/>
    <n v="8"/>
    <n v="8"/>
    <n v="8"/>
    <n v="77"/>
    <n v="17"/>
    <n v="25"/>
    <n v="25"/>
    <n v="8"/>
    <n v="17"/>
    <n v="34"/>
    <n v="25"/>
    <n v="3"/>
    <n v="109.08000000000001"/>
    <n v="29936.14"/>
    <n v="18175.509999999998"/>
    <n v="16037.22"/>
    <n v="12829.77"/>
    <n v="29936.14"/>
    <n v="32500"/>
    <n v="13750"/>
    <n v="8809"/>
    <n v="17748"/>
    <n v="48286"/>
    <n v="22765"/>
    <n v="21425"/>
    <n v="11977"/>
    <n v="126000"/>
    <n v="6138"/>
  </r>
  <r>
    <d v="2024-06-06T00:00:00"/>
    <x v="5"/>
    <n v="6"/>
    <n v="1031"/>
    <n v="858"/>
    <n v="257"/>
    <n v="661"/>
    <n v="113"/>
    <n v="420"/>
    <n v="224"/>
    <n v="214"/>
    <n v="274"/>
    <n v="44"/>
    <n v="44"/>
    <n v="89"/>
    <n v="25"/>
    <n v="144"/>
    <n v="19"/>
    <n v="27"/>
    <n v="35"/>
    <n v="330"/>
    <n v="51"/>
    <n v="25"/>
    <n v="60"/>
    <n v="25"/>
    <n v="60"/>
    <n v="42"/>
    <n v="0"/>
    <n v="8"/>
    <n v="34"/>
    <n v="0"/>
    <n v="8"/>
    <n v="25"/>
    <n v="0"/>
    <n v="8"/>
    <n v="0"/>
    <n v="85"/>
    <n v="17"/>
    <n v="34"/>
    <n v="0"/>
    <n v="8"/>
    <n v="8"/>
    <n v="8"/>
    <n v="94"/>
    <n v="8"/>
    <n v="42"/>
    <n v="8"/>
    <n v="0"/>
    <n v="17"/>
    <n v="8"/>
    <n v="8"/>
    <n v="167"/>
    <n v="112.58"/>
    <n v="27270.31"/>
    <n v="14180.56"/>
    <n v="23997.87"/>
    <n v="18543.810000000001"/>
    <n v="25088.69"/>
    <n v="32500"/>
    <n v="13750"/>
    <n v="8809"/>
    <n v="17748"/>
    <n v="48286"/>
    <n v="22765"/>
    <n v="21425"/>
    <n v="11977"/>
    <n v="126000"/>
    <n v="5188"/>
  </r>
  <r>
    <d v="2024-06-07T00:00:00"/>
    <x v="5"/>
    <n v="6"/>
    <n v="1037"/>
    <n v="843"/>
    <n v="466"/>
    <n v="343"/>
    <n v="228"/>
    <n v="337"/>
    <n v="372"/>
    <n v="134"/>
    <n v="282"/>
    <n v="180"/>
    <n v="90"/>
    <n v="32"/>
    <n v="51"/>
    <n v="212"/>
    <n v="19"/>
    <n v="35"/>
    <n v="35"/>
    <n v="101"/>
    <n v="75"/>
    <n v="16"/>
    <n v="25"/>
    <n v="8"/>
    <n v="75"/>
    <n v="67"/>
    <n v="0"/>
    <n v="0"/>
    <n v="50"/>
    <n v="0"/>
    <n v="0"/>
    <n v="42"/>
    <n v="16"/>
    <n v="0"/>
    <n v="16"/>
    <n v="33"/>
    <n v="33"/>
    <n v="8"/>
    <n v="25"/>
    <n v="0"/>
    <n v="0"/>
    <n v="16"/>
    <n v="67"/>
    <n v="8"/>
    <n v="59"/>
    <n v="33"/>
    <n v="8"/>
    <n v="8"/>
    <n v="16"/>
    <n v="16"/>
    <n v="123"/>
    <n v="116.45"/>
    <n v="30399.8"/>
    <n v="15762.86"/>
    <n v="21392.45"/>
    <n v="23644.29"/>
    <n v="21392.45"/>
    <n v="32500"/>
    <n v="13750"/>
    <n v="8809"/>
    <n v="26687"/>
    <n v="48286"/>
    <n v="22765"/>
    <n v="21425"/>
    <n v="11977"/>
    <n v="126000"/>
    <n v="1213"/>
  </r>
  <r>
    <d v="2024-06-08T00:00:00"/>
    <x v="5"/>
    <n v="6"/>
    <n v="1056"/>
    <n v="826"/>
    <n v="464"/>
    <n v="424"/>
    <n v="168"/>
    <n v="396"/>
    <n v="381"/>
    <n v="49"/>
    <n v="210"/>
    <n v="229"/>
    <n v="52"/>
    <n v="78"/>
    <n v="39"/>
    <n v="220"/>
    <n v="124"/>
    <n v="48"/>
    <n v="56"/>
    <n v="0"/>
    <n v="99"/>
    <n v="16"/>
    <n v="57"/>
    <n v="8"/>
    <n v="19"/>
    <n v="66"/>
    <n v="0"/>
    <n v="16"/>
    <n v="49"/>
    <n v="8"/>
    <n v="8"/>
    <n v="33"/>
    <n v="24"/>
    <n v="0"/>
    <n v="16"/>
    <n v="49"/>
    <n v="16"/>
    <n v="33"/>
    <n v="24"/>
    <n v="0"/>
    <n v="0"/>
    <n v="16"/>
    <n v="74"/>
    <n v="16"/>
    <n v="74"/>
    <n v="33"/>
    <n v="8"/>
    <n v="16"/>
    <n v="24"/>
    <n v="24"/>
    <n v="0"/>
    <n v="119.62"/>
    <n v="29114.99"/>
    <n v="20962.79"/>
    <n v="15139.79"/>
    <n v="19798.189999999999"/>
    <n v="31444.19"/>
    <n v="32500"/>
    <n v="13750"/>
    <n v="8809"/>
    <n v="26687"/>
    <n v="48286"/>
    <n v="22765"/>
    <n v="21425"/>
    <n v="11977"/>
    <n v="126000"/>
    <n v="5694"/>
  </r>
  <r>
    <d v="2024-06-09T00:00:00"/>
    <x v="5"/>
    <n v="6"/>
    <n v="1082"/>
    <n v="800"/>
    <n v="335"/>
    <n v="574"/>
    <n v="173"/>
    <n v="240"/>
    <n v="448"/>
    <n v="112"/>
    <n v="268"/>
    <n v="134"/>
    <n v="93"/>
    <n v="53"/>
    <n v="60"/>
    <n v="152"/>
    <n v="74"/>
    <n v="37"/>
    <n v="41"/>
    <n v="170"/>
    <n v="40"/>
    <n v="8"/>
    <n v="56"/>
    <n v="0"/>
    <n v="112"/>
    <n v="40"/>
    <n v="8"/>
    <n v="0"/>
    <n v="40"/>
    <n v="16"/>
    <n v="8"/>
    <n v="16"/>
    <n v="16"/>
    <n v="0"/>
    <n v="24"/>
    <n v="80"/>
    <n v="8"/>
    <n v="24"/>
    <n v="0"/>
    <n v="0"/>
    <n v="0"/>
    <n v="16"/>
    <n v="56"/>
    <n v="8"/>
    <n v="56"/>
    <n v="8"/>
    <n v="8"/>
    <n v="24"/>
    <n v="32"/>
    <n v="32"/>
    <n v="64"/>
    <n v="121.95"/>
    <n v="39476.129999999997"/>
    <n v="23924.93"/>
    <n v="17943.689999999999"/>
    <n v="27513.66"/>
    <n v="10766.22"/>
    <n v="32500"/>
    <n v="13750"/>
    <n v="8809"/>
    <n v="26687"/>
    <n v="48286"/>
    <n v="22765"/>
    <n v="21425"/>
    <n v="11977"/>
    <n v="126000"/>
    <n v="5234"/>
  </r>
  <r>
    <d v="2024-06-10T00:00:00"/>
    <x v="5"/>
    <n v="6"/>
    <n v="1095"/>
    <n v="772"/>
    <n v="569"/>
    <n v="472"/>
    <n v="54"/>
    <n v="293"/>
    <n v="402"/>
    <n v="77"/>
    <n v="271"/>
    <n v="237"/>
    <n v="101"/>
    <n v="74"/>
    <n v="27"/>
    <n v="166"/>
    <n v="45"/>
    <n v="41"/>
    <n v="41"/>
    <n v="92"/>
    <n v="54"/>
    <n v="7"/>
    <n v="54"/>
    <n v="0"/>
    <n v="123"/>
    <n v="38"/>
    <n v="23"/>
    <n v="7"/>
    <n v="15"/>
    <n v="23"/>
    <n v="7"/>
    <n v="7"/>
    <n v="0"/>
    <n v="7"/>
    <n v="15"/>
    <n v="30"/>
    <n v="15"/>
    <n v="38"/>
    <n v="23"/>
    <n v="0"/>
    <n v="7"/>
    <n v="7"/>
    <n v="61"/>
    <n v="15"/>
    <n v="69"/>
    <n v="23"/>
    <n v="0"/>
    <n v="30"/>
    <n v="7"/>
    <n v="15"/>
    <n v="52"/>
    <n v="122.46"/>
    <n v="40243.72"/>
    <n v="17073.09"/>
    <n v="12195.07"/>
    <n v="28048.65"/>
    <n v="24390.13"/>
    <n v="32500"/>
    <n v="13750"/>
    <n v="8809"/>
    <n v="26687"/>
    <n v="48286"/>
    <n v="22765"/>
    <n v="21425"/>
    <n v="11977"/>
    <n v="126000"/>
    <n v="780"/>
  </r>
  <r>
    <d v="2024-06-11T00:00:00"/>
    <x v="5"/>
    <n v="6"/>
    <n v="1101"/>
    <n v="749"/>
    <n v="319"/>
    <n v="617"/>
    <n v="165"/>
    <n v="367"/>
    <n v="263"/>
    <n v="119"/>
    <n v="245"/>
    <n v="232"/>
    <n v="61"/>
    <n v="95"/>
    <n v="47"/>
    <n v="150"/>
    <n v="54"/>
    <n v="37"/>
    <n v="20"/>
    <n v="160"/>
    <n v="44"/>
    <n v="14"/>
    <n v="29"/>
    <n v="7"/>
    <n v="97"/>
    <n v="59"/>
    <n v="14"/>
    <n v="0"/>
    <n v="14"/>
    <n v="7"/>
    <n v="0"/>
    <n v="29"/>
    <n v="0"/>
    <n v="14"/>
    <n v="0"/>
    <n v="29"/>
    <n v="44"/>
    <n v="14"/>
    <n v="0"/>
    <n v="7"/>
    <n v="22"/>
    <n v="22"/>
    <n v="74"/>
    <n v="14"/>
    <n v="44"/>
    <n v="37"/>
    <n v="7"/>
    <n v="44"/>
    <n v="14"/>
    <n v="14"/>
    <n v="35"/>
    <n v="122.63999999999999"/>
    <n v="42863.39"/>
    <n v="28167.37"/>
    <n v="15920.69"/>
    <n v="11022.01"/>
    <n v="24493.360000000001"/>
    <n v="32500"/>
    <n v="13750"/>
    <n v="8809"/>
    <n v="26687"/>
    <n v="48286"/>
    <n v="22765"/>
    <n v="21425"/>
    <n v="11977"/>
    <n v="126000"/>
    <n v="8423"/>
  </r>
  <r>
    <d v="2024-06-12T00:00:00"/>
    <x v="5"/>
    <n v="6"/>
    <n v="1101"/>
    <n v="730"/>
    <n v="462"/>
    <n v="518"/>
    <n v="121"/>
    <n v="379"/>
    <n v="286"/>
    <n v="65"/>
    <n v="286"/>
    <n v="225"/>
    <n v="81"/>
    <n v="61"/>
    <n v="47"/>
    <n v="146"/>
    <n v="133"/>
    <n v="62"/>
    <n v="50"/>
    <n v="10"/>
    <n v="73"/>
    <n v="21"/>
    <n v="51"/>
    <n v="21"/>
    <n v="12"/>
    <n v="51"/>
    <n v="14"/>
    <n v="7"/>
    <n v="29"/>
    <n v="21"/>
    <n v="0"/>
    <n v="29"/>
    <n v="0"/>
    <n v="21"/>
    <n v="0"/>
    <n v="51"/>
    <n v="21"/>
    <n v="7"/>
    <n v="21"/>
    <n v="7"/>
    <n v="29"/>
    <n v="21"/>
    <n v="73"/>
    <n v="21"/>
    <n v="58"/>
    <n v="21"/>
    <n v="0"/>
    <n v="36"/>
    <n v="0"/>
    <n v="14"/>
    <n v="0"/>
    <n v="121.93999999999998"/>
    <n v="41697.660000000003"/>
    <n v="29433.64"/>
    <n v="18396.03"/>
    <n v="23301.63"/>
    <n v="9811.2099999999991"/>
    <n v="32500"/>
    <n v="13750"/>
    <n v="8809"/>
    <n v="26687"/>
    <n v="48286"/>
    <n v="22765"/>
    <n v="21425"/>
    <n v="11977"/>
    <n v="126000"/>
    <n v="8493"/>
  </r>
  <r>
    <d v="2024-06-13T00:00:00"/>
    <x v="5"/>
    <n v="6"/>
    <n v="1097"/>
    <n v="722"/>
    <n v="383"/>
    <n v="572"/>
    <n v="142"/>
    <n v="296"/>
    <n v="282"/>
    <n v="144"/>
    <n v="258"/>
    <n v="40"/>
    <n v="81"/>
    <n v="40"/>
    <n v="54"/>
    <n v="191"/>
    <n v="112"/>
    <n v="58"/>
    <n v="33"/>
    <n v="230"/>
    <n v="86"/>
    <n v="21"/>
    <n v="28"/>
    <n v="21"/>
    <n v="20"/>
    <n v="57"/>
    <n v="0"/>
    <n v="21"/>
    <n v="28"/>
    <n v="14"/>
    <n v="7"/>
    <n v="28"/>
    <n v="14"/>
    <n v="21"/>
    <n v="0"/>
    <n v="36"/>
    <n v="36"/>
    <n v="14"/>
    <n v="21"/>
    <n v="7"/>
    <n v="7"/>
    <n v="14"/>
    <n v="79"/>
    <n v="14"/>
    <n v="36"/>
    <n v="14"/>
    <n v="7"/>
    <n v="36"/>
    <n v="14"/>
    <n v="21"/>
    <n v="0"/>
    <n v="120.73999999999998"/>
    <n v="41461.279999999999"/>
    <n v="23169.54"/>
    <n v="24388.99"/>
    <n v="17072.29"/>
    <n v="15852.84"/>
    <n v="32500"/>
    <n v="13750"/>
    <n v="8809"/>
    <n v="26687"/>
    <n v="48286"/>
    <n v="22765"/>
    <n v="21425"/>
    <n v="11977"/>
    <n v="126000"/>
    <n v="3694"/>
  </r>
  <r>
    <d v="2024-06-14T00:00:00"/>
    <x v="5"/>
    <n v="6"/>
    <n v="1079"/>
    <n v="719"/>
    <n v="366"/>
    <n v="508"/>
    <n v="205"/>
    <n v="150"/>
    <n v="411"/>
    <n v="158"/>
    <n v="247"/>
    <n v="73"/>
    <n v="53"/>
    <n v="73"/>
    <n v="13"/>
    <n v="147"/>
    <n v="143"/>
    <n v="45"/>
    <n v="61"/>
    <n v="224"/>
    <n v="100"/>
    <n v="0"/>
    <n v="50"/>
    <n v="21"/>
    <n v="11"/>
    <n v="43"/>
    <n v="21"/>
    <n v="7"/>
    <n v="28"/>
    <n v="14"/>
    <n v="0"/>
    <n v="28"/>
    <n v="7"/>
    <n v="14"/>
    <n v="0"/>
    <n v="50"/>
    <n v="35"/>
    <n v="21"/>
    <n v="14"/>
    <n v="0"/>
    <n v="28"/>
    <n v="7"/>
    <n v="79"/>
    <n v="7"/>
    <n v="64"/>
    <n v="7"/>
    <n v="0"/>
    <n v="14"/>
    <n v="21"/>
    <n v="28"/>
    <n v="0"/>
    <n v="119.04999999999998"/>
    <n v="38637"/>
    <n v="22940.720000000001"/>
    <n v="24148.13"/>
    <n v="18111.099999999999"/>
    <n v="16903.689999999999"/>
    <n v="32500"/>
    <n v="13750"/>
    <n v="8809"/>
    <n v="26687"/>
    <n v="48286"/>
    <n v="22765"/>
    <n v="21425"/>
    <n v="11977"/>
    <n v="126000"/>
    <n v="2178"/>
  </r>
  <r>
    <d v="2024-06-15T00:00:00"/>
    <x v="5"/>
    <n v="6"/>
    <n v="1048"/>
    <n v="723"/>
    <n v="471"/>
    <n v="347"/>
    <n v="230"/>
    <n v="173"/>
    <n v="478"/>
    <n v="72"/>
    <n v="266"/>
    <n v="175"/>
    <n v="71"/>
    <n v="97"/>
    <n v="19"/>
    <n v="179"/>
    <n v="19"/>
    <n v="27"/>
    <n v="43"/>
    <n v="152"/>
    <n v="50"/>
    <n v="7"/>
    <n v="50"/>
    <n v="14"/>
    <n v="50"/>
    <n v="57"/>
    <n v="0"/>
    <n v="14"/>
    <n v="28"/>
    <n v="7"/>
    <n v="7"/>
    <n v="36"/>
    <n v="7"/>
    <n v="7"/>
    <n v="7"/>
    <n v="43"/>
    <n v="36"/>
    <n v="14"/>
    <n v="0"/>
    <n v="0"/>
    <n v="14"/>
    <n v="14"/>
    <n v="72"/>
    <n v="21"/>
    <n v="50"/>
    <n v="7"/>
    <n v="0"/>
    <n v="21"/>
    <n v="7"/>
    <n v="0"/>
    <n v="83"/>
    <n v="116.75"/>
    <n v="38096.17"/>
    <n v="28572.13"/>
    <n v="28572.13"/>
    <n v="13095.56"/>
    <n v="10714.55"/>
    <n v="29000"/>
    <n v="13750"/>
    <n v="8809"/>
    <n v="26687"/>
    <n v="48286"/>
    <n v="22765"/>
    <n v="21425"/>
    <n v="11977"/>
    <n v="126000"/>
    <n v="8729"/>
  </r>
  <r>
    <d v="2024-06-16T00:00:00"/>
    <x v="5"/>
    <n v="6"/>
    <n v="1018"/>
    <n v="737"/>
    <n v="346"/>
    <n v="550"/>
    <n v="122"/>
    <n v="154"/>
    <n v="429"/>
    <n v="154"/>
    <n v="220"/>
    <n v="138"/>
    <n v="75"/>
    <n v="88"/>
    <n v="12"/>
    <n v="189"/>
    <n v="108"/>
    <n v="27"/>
    <n v="23"/>
    <n v="138"/>
    <n v="44"/>
    <n v="7"/>
    <n v="51"/>
    <n v="7"/>
    <n v="79"/>
    <n v="36"/>
    <n v="7"/>
    <n v="0"/>
    <n v="14"/>
    <n v="7"/>
    <n v="7"/>
    <n v="36"/>
    <n v="0"/>
    <n v="22"/>
    <n v="14"/>
    <n v="51"/>
    <n v="44"/>
    <n v="29"/>
    <n v="14"/>
    <n v="0"/>
    <n v="14"/>
    <n v="22"/>
    <n v="73"/>
    <n v="7"/>
    <n v="58"/>
    <n v="14"/>
    <n v="0"/>
    <n v="44"/>
    <n v="22"/>
    <n v="14"/>
    <n v="0"/>
    <n v="113.56"/>
    <n v="32688.14"/>
    <n v="22181.24"/>
    <n v="17511.5"/>
    <n v="10506.9"/>
    <n v="33855.57"/>
    <n v="29000"/>
    <n v="10000"/>
    <n v="8809"/>
    <n v="12053"/>
    <n v="48286"/>
    <n v="22765"/>
    <n v="21425"/>
    <n v="11977"/>
    <n v="126000"/>
    <n v="7010"/>
  </r>
  <r>
    <d v="2024-06-17T00:00:00"/>
    <x v="5"/>
    <n v="6"/>
    <n v="995"/>
    <n v="764"/>
    <n v="268"/>
    <n v="668"/>
    <n v="59"/>
    <n v="313"/>
    <n v="360"/>
    <n v="91"/>
    <n v="265"/>
    <n v="141"/>
    <n v="67"/>
    <n v="67"/>
    <n v="61"/>
    <n v="207"/>
    <n v="120"/>
    <n v="34"/>
    <n v="26"/>
    <n v="7"/>
    <n v="99"/>
    <n v="7"/>
    <n v="38"/>
    <n v="0"/>
    <n v="67"/>
    <n v="68"/>
    <n v="15"/>
    <n v="7"/>
    <n v="15"/>
    <n v="0"/>
    <n v="7"/>
    <n v="7"/>
    <n v="7"/>
    <n v="0"/>
    <n v="7"/>
    <n v="76"/>
    <n v="30"/>
    <n v="30"/>
    <n v="22"/>
    <n v="7"/>
    <n v="15"/>
    <n v="22"/>
    <n v="53"/>
    <n v="7"/>
    <n v="30"/>
    <n v="38"/>
    <n v="0"/>
    <n v="30"/>
    <n v="30"/>
    <n v="30"/>
    <n v="0"/>
    <n v="110.51999999999998"/>
    <n v="35203.79"/>
    <n v="18169.7"/>
    <n v="21576.51"/>
    <n v="20440.91"/>
    <n v="18169.7"/>
    <n v="29000"/>
    <n v="10000"/>
    <n v="8809"/>
    <n v="12053"/>
    <n v="48286"/>
    <n v="22765"/>
    <n v="21425"/>
    <n v="11977"/>
    <n v="126000"/>
    <n v="6260"/>
  </r>
  <r>
    <d v="2024-06-18T00:00:00"/>
    <x v="5"/>
    <n v="6"/>
    <n v="986"/>
    <n v="796"/>
    <n v="374"/>
    <n v="405"/>
    <n v="207"/>
    <n v="358"/>
    <n v="255"/>
    <n v="183"/>
    <n v="292"/>
    <n v="134"/>
    <n v="79"/>
    <n v="79"/>
    <n v="48"/>
    <n v="198"/>
    <n v="97"/>
    <n v="33"/>
    <n v="26"/>
    <n v="0"/>
    <n v="55"/>
    <n v="23"/>
    <n v="55"/>
    <n v="0"/>
    <n v="79"/>
    <n v="55"/>
    <n v="15"/>
    <n v="15"/>
    <n v="39"/>
    <n v="15"/>
    <n v="0"/>
    <n v="23"/>
    <n v="7"/>
    <n v="7"/>
    <n v="15"/>
    <n v="31"/>
    <n v="15"/>
    <n v="23"/>
    <n v="15"/>
    <n v="0"/>
    <n v="23"/>
    <n v="23"/>
    <n v="71"/>
    <n v="23"/>
    <n v="39"/>
    <n v="7"/>
    <n v="0"/>
    <n v="39"/>
    <n v="31"/>
    <n v="31"/>
    <n v="22"/>
    <n v="106.93"/>
    <n v="34264.519999999997"/>
    <n v="25422.06"/>
    <n v="23211.45"/>
    <n v="11053.07"/>
    <n v="16579.61"/>
    <n v="29000"/>
    <n v="10000"/>
    <n v="8809"/>
    <n v="12053"/>
    <n v="48286"/>
    <n v="22765"/>
    <n v="21425"/>
    <n v="11977"/>
    <n v="126000"/>
    <n v="3057"/>
  </r>
  <r>
    <d v="2024-06-19T00:00:00"/>
    <x v="5"/>
    <n v="6"/>
    <n v="983"/>
    <n v="841"/>
    <n v="452"/>
    <n v="296"/>
    <n v="235"/>
    <n v="227"/>
    <n v="455"/>
    <n v="159"/>
    <n v="292"/>
    <n v="182"/>
    <n v="54"/>
    <n v="48"/>
    <n v="12"/>
    <n v="179"/>
    <n v="97"/>
    <n v="52"/>
    <n v="37"/>
    <n v="30"/>
    <n v="117"/>
    <n v="8"/>
    <n v="33"/>
    <n v="0"/>
    <n v="58"/>
    <n v="58"/>
    <n v="0"/>
    <n v="0"/>
    <n v="42"/>
    <n v="25"/>
    <n v="8"/>
    <n v="8"/>
    <n v="8"/>
    <n v="16"/>
    <n v="16"/>
    <n v="42"/>
    <n v="33"/>
    <n v="42"/>
    <n v="0"/>
    <n v="0"/>
    <n v="33"/>
    <n v="8"/>
    <n v="67"/>
    <n v="8"/>
    <n v="33"/>
    <n v="33"/>
    <n v="0"/>
    <n v="50"/>
    <n v="25"/>
    <n v="8"/>
    <n v="62"/>
    <n v="103.52"/>
    <n v="36353.279999999999"/>
    <n v="17107.43"/>
    <n v="20315.07"/>
    <n v="20315.07"/>
    <n v="12830.57"/>
    <n v="29000"/>
    <n v="10000"/>
    <n v="8809"/>
    <n v="12053"/>
    <n v="48286"/>
    <n v="22765"/>
    <n v="21425"/>
    <n v="11977"/>
    <n v="126000"/>
    <n v="6203"/>
  </r>
  <r>
    <d v="2024-06-20T00:00:00"/>
    <x v="5"/>
    <n v="6"/>
    <n v="985"/>
    <n v="874"/>
    <n v="275"/>
    <n v="533"/>
    <n v="177"/>
    <n v="209"/>
    <n v="578"/>
    <n v="87"/>
    <n v="335"/>
    <n v="122"/>
    <n v="91"/>
    <n v="54"/>
    <n v="24"/>
    <n v="160"/>
    <n v="37"/>
    <n v="33"/>
    <n v="26"/>
    <n v="103"/>
    <n v="96"/>
    <n v="26"/>
    <n v="61"/>
    <n v="0"/>
    <n v="78"/>
    <n v="43"/>
    <n v="0"/>
    <n v="17"/>
    <n v="52"/>
    <n v="17"/>
    <n v="8"/>
    <n v="26"/>
    <n v="17"/>
    <n v="17"/>
    <n v="8"/>
    <n v="61"/>
    <n v="8"/>
    <n v="17"/>
    <n v="8"/>
    <n v="8"/>
    <n v="17"/>
    <n v="34"/>
    <n v="69"/>
    <n v="17"/>
    <n v="43"/>
    <n v="17"/>
    <n v="0"/>
    <n v="52"/>
    <n v="0"/>
    <n v="26"/>
    <n v="31"/>
    <n v="100.31"/>
    <n v="25879.72"/>
    <n v="16563.02"/>
    <n v="11387.08"/>
    <n v="14492.64"/>
    <n v="35196.42"/>
    <n v="29000"/>
    <n v="10000"/>
    <n v="8809"/>
    <n v="12053"/>
    <n v="48286"/>
    <n v="22765"/>
    <n v="21425"/>
    <n v="11977"/>
    <n v="126000"/>
    <n v="7443"/>
  </r>
  <r>
    <d v="2024-06-21T00:00:00"/>
    <x v="5"/>
    <n v="6"/>
    <n v="998"/>
    <n v="902"/>
    <n v="399"/>
    <n v="390"/>
    <n v="209"/>
    <n v="315"/>
    <n v="425"/>
    <n v="162"/>
    <n v="228"/>
    <n v="167"/>
    <n v="61"/>
    <n v="86"/>
    <n v="24"/>
    <n v="151"/>
    <n v="18"/>
    <n v="30"/>
    <n v="18"/>
    <n v="215"/>
    <n v="45"/>
    <n v="18"/>
    <n v="36"/>
    <n v="18"/>
    <n v="126"/>
    <n v="54"/>
    <n v="27"/>
    <n v="27"/>
    <n v="36"/>
    <n v="0"/>
    <n v="0"/>
    <n v="9"/>
    <n v="18"/>
    <n v="27"/>
    <n v="9"/>
    <n v="72"/>
    <n v="45"/>
    <n v="36"/>
    <n v="0"/>
    <n v="9"/>
    <n v="36"/>
    <n v="36"/>
    <n v="81"/>
    <n v="9"/>
    <n v="36"/>
    <n v="36"/>
    <n v="9"/>
    <n v="9"/>
    <n v="0"/>
    <n v="36"/>
    <n v="2"/>
    <n v="97.16"/>
    <n v="27082.73"/>
    <n v="16049.02"/>
    <n v="12036.77"/>
    <n v="17052.09"/>
    <n v="28085.79"/>
    <n v="29000"/>
    <n v="10000"/>
    <n v="8809"/>
    <n v="12053"/>
    <n v="48286"/>
    <n v="22765"/>
    <n v="21425"/>
    <n v="11977"/>
    <n v="126000"/>
    <n v="7169"/>
  </r>
  <r>
    <d v="2024-06-22T00:00:00"/>
    <x v="5"/>
    <n v="6"/>
    <n v="1032"/>
    <n v="910"/>
    <n v="495"/>
    <n v="465"/>
    <n v="72"/>
    <n v="473"/>
    <n v="346"/>
    <n v="91"/>
    <n v="217"/>
    <n v="159"/>
    <n v="95"/>
    <n v="76"/>
    <n v="51"/>
    <n v="207"/>
    <n v="35"/>
    <n v="27"/>
    <n v="54"/>
    <n v="111"/>
    <n v="91"/>
    <n v="0"/>
    <n v="45"/>
    <n v="27"/>
    <n v="54"/>
    <n v="63"/>
    <n v="9"/>
    <n v="27"/>
    <n v="18"/>
    <n v="18"/>
    <n v="0"/>
    <n v="45"/>
    <n v="9"/>
    <n v="18"/>
    <n v="0"/>
    <n v="45"/>
    <n v="45"/>
    <n v="45"/>
    <n v="0"/>
    <n v="0"/>
    <n v="18"/>
    <n v="9"/>
    <n v="63"/>
    <n v="27"/>
    <n v="72"/>
    <n v="18"/>
    <n v="0"/>
    <n v="45"/>
    <n v="27"/>
    <n v="9"/>
    <n v="63"/>
    <n v="94.62"/>
    <n v="24286.880000000001"/>
    <n v="23315.41"/>
    <n v="19429.509999999998"/>
    <n v="17486.560000000001"/>
    <n v="12629.18"/>
    <n v="29000"/>
    <n v="10000"/>
    <n v="8809"/>
    <n v="12053"/>
    <n v="48286"/>
    <n v="22765"/>
    <n v="21425"/>
    <n v="11977"/>
    <n v="126000"/>
    <n v="219"/>
  </r>
  <r>
    <d v="2024-06-23T00:00:00"/>
    <x v="5"/>
    <n v="6"/>
    <n v="1047"/>
    <n v="912"/>
    <n v="366"/>
    <n v="451"/>
    <n v="230"/>
    <n v="355"/>
    <n v="375"/>
    <n v="182"/>
    <n v="246"/>
    <n v="142"/>
    <n v="97"/>
    <n v="64"/>
    <n v="32"/>
    <n v="206"/>
    <n v="59"/>
    <n v="31"/>
    <n v="43"/>
    <n v="127"/>
    <n v="36"/>
    <n v="9"/>
    <n v="36"/>
    <n v="27"/>
    <n v="100"/>
    <n v="54"/>
    <n v="0"/>
    <n v="9"/>
    <n v="54"/>
    <n v="18"/>
    <n v="0"/>
    <n v="9"/>
    <n v="27"/>
    <n v="0"/>
    <n v="9"/>
    <n v="36"/>
    <n v="54"/>
    <n v="18"/>
    <n v="9"/>
    <n v="0"/>
    <n v="36"/>
    <n v="36"/>
    <n v="91"/>
    <n v="18"/>
    <n v="82"/>
    <n v="45"/>
    <n v="0"/>
    <n v="18"/>
    <n v="36"/>
    <n v="9"/>
    <n v="36"/>
    <n v="92.32"/>
    <n v="24601.83"/>
    <n v="20816.93"/>
    <n v="14193.36"/>
    <n v="18924.490000000002"/>
    <n v="16085.81"/>
    <n v="29000"/>
    <n v="13750"/>
    <n v="8809"/>
    <n v="17694"/>
    <n v="48286"/>
    <n v="22765"/>
    <n v="21425"/>
    <n v="11977"/>
    <n v="126000"/>
    <n v="8320"/>
  </r>
  <r>
    <d v="2024-06-24T00:00:00"/>
    <x v="5"/>
    <n v="6"/>
    <n v="1051"/>
    <n v="912"/>
    <n v="536"/>
    <n v="421"/>
    <n v="94"/>
    <n v="218"/>
    <n v="549"/>
    <n v="145"/>
    <n v="247"/>
    <n v="58"/>
    <n v="78"/>
    <n v="97"/>
    <n v="32"/>
    <n v="195"/>
    <n v="47"/>
    <n v="31"/>
    <n v="23"/>
    <n v="243"/>
    <n v="127"/>
    <n v="0"/>
    <n v="27"/>
    <n v="9"/>
    <n v="118"/>
    <n v="82"/>
    <n v="18"/>
    <n v="0"/>
    <n v="18"/>
    <n v="18"/>
    <n v="0"/>
    <n v="18"/>
    <n v="18"/>
    <n v="18"/>
    <n v="9"/>
    <n v="63"/>
    <n v="54"/>
    <n v="45"/>
    <n v="0"/>
    <n v="0"/>
    <n v="18"/>
    <n v="27"/>
    <n v="72"/>
    <n v="9"/>
    <n v="54"/>
    <n v="9"/>
    <n v="9"/>
    <n v="9"/>
    <n v="9"/>
    <n v="9"/>
    <n v="45"/>
    <n v="90.85"/>
    <n v="32312.9"/>
    <n v="23080.639999999999"/>
    <n v="11078.71"/>
    <n v="11078.71"/>
    <n v="14771.61"/>
    <n v="29000"/>
    <n v="13750"/>
    <n v="6498"/>
    <n v="17694"/>
    <n v="48286"/>
    <n v="22765"/>
    <n v="21425"/>
    <n v="11977"/>
    <n v="126000"/>
    <n v="2216"/>
  </r>
  <r>
    <d v="2024-06-25T00:00:00"/>
    <x v="5"/>
    <n v="6"/>
    <n v="1051"/>
    <n v="905"/>
    <n v="399"/>
    <n v="589"/>
    <n v="63"/>
    <n v="416"/>
    <n v="308"/>
    <n v="181"/>
    <n v="319"/>
    <n v="162"/>
    <n v="91"/>
    <n v="39"/>
    <n v="32"/>
    <n v="219"/>
    <n v="23"/>
    <n v="59"/>
    <n v="23"/>
    <n v="84"/>
    <n v="117"/>
    <n v="18"/>
    <n v="27"/>
    <n v="9"/>
    <n v="72"/>
    <n v="72"/>
    <n v="9"/>
    <n v="27"/>
    <n v="45"/>
    <n v="18"/>
    <n v="0"/>
    <n v="36"/>
    <n v="9"/>
    <n v="18"/>
    <n v="0"/>
    <n v="72"/>
    <n v="63"/>
    <n v="36"/>
    <n v="9"/>
    <n v="9"/>
    <n v="0"/>
    <n v="18"/>
    <n v="0"/>
    <n v="9"/>
    <n v="77"/>
    <n v="9"/>
    <n v="9"/>
    <n v="63"/>
    <n v="36"/>
    <n v="18"/>
    <n v="0"/>
    <n v="89.63"/>
    <n v="26347.99"/>
    <n v="16353.93"/>
    <n v="12719.72"/>
    <n v="22713.79"/>
    <n v="12719.72"/>
    <n v="29000"/>
    <n v="13750"/>
    <n v="6498"/>
    <n v="17694"/>
    <n v="48286"/>
    <n v="22765"/>
    <n v="21425"/>
    <n v="11977"/>
    <n v="126000"/>
    <n v="973"/>
  </r>
  <r>
    <d v="2024-06-26T00:00:00"/>
    <x v="5"/>
    <n v="6"/>
    <n v="1039"/>
    <n v="897"/>
    <n v="529"/>
    <n v="396"/>
    <n v="114"/>
    <n v="233"/>
    <n v="503"/>
    <n v="161"/>
    <n v="309"/>
    <n v="51"/>
    <n v="57"/>
    <n v="70"/>
    <n v="51"/>
    <n v="169"/>
    <n v="19"/>
    <n v="43"/>
    <n v="27"/>
    <n v="243"/>
    <n v="53"/>
    <n v="26"/>
    <n v="53"/>
    <n v="8"/>
    <n v="94"/>
    <n v="71"/>
    <n v="0"/>
    <n v="26"/>
    <n v="44"/>
    <n v="17"/>
    <n v="8"/>
    <n v="17"/>
    <n v="26"/>
    <n v="26"/>
    <n v="0"/>
    <n v="80"/>
    <n v="53"/>
    <n v="8"/>
    <n v="26"/>
    <n v="8"/>
    <n v="0"/>
    <n v="26"/>
    <n v="71"/>
    <n v="17"/>
    <n v="26"/>
    <n v="17"/>
    <n v="0"/>
    <n v="35"/>
    <n v="35"/>
    <n v="26"/>
    <n v="0"/>
    <n v="88.94"/>
    <n v="31371.51"/>
    <n v="15237.59"/>
    <n v="14341.26"/>
    <n v="8963.2900000000009"/>
    <n v="19719.23"/>
    <n v="29000"/>
    <n v="13750"/>
    <n v="6498"/>
    <n v="17694"/>
    <n v="48286"/>
    <n v="22765"/>
    <n v="21425"/>
    <n v="11977"/>
    <n v="126000"/>
    <n v="2616"/>
  </r>
  <r>
    <d v="2024-06-27T00:00:00"/>
    <x v="5"/>
    <n v="6"/>
    <n v="1022"/>
    <n v="882"/>
    <n v="265"/>
    <n v="614"/>
    <n v="143"/>
    <n v="273"/>
    <n v="460"/>
    <n v="149"/>
    <n v="259"/>
    <n v="139"/>
    <n v="57"/>
    <n v="76"/>
    <n v="50"/>
    <n v="174"/>
    <n v="135"/>
    <n v="27"/>
    <n v="38"/>
    <n v="67"/>
    <n v="52"/>
    <n v="8"/>
    <n v="52"/>
    <n v="17"/>
    <n v="86"/>
    <n v="79"/>
    <n v="8"/>
    <n v="8"/>
    <n v="35"/>
    <n v="26"/>
    <n v="8"/>
    <n v="26"/>
    <n v="26"/>
    <n v="26"/>
    <n v="0"/>
    <n v="44"/>
    <n v="17"/>
    <n v="17"/>
    <n v="26"/>
    <n v="8"/>
    <n v="17"/>
    <n v="8"/>
    <n v="88"/>
    <n v="8"/>
    <n v="44"/>
    <n v="44"/>
    <n v="0"/>
    <n v="52"/>
    <n v="17"/>
    <n v="35"/>
    <n v="0"/>
    <n v="88.54"/>
    <n v="27570.46"/>
    <n v="17787.39"/>
    <n v="18676.759999999998"/>
    <n v="16008.65"/>
    <n v="8893.7000000000007"/>
    <n v="29000"/>
    <n v="13750"/>
    <n v="6498"/>
    <n v="17694"/>
    <n v="48286"/>
    <n v="22765"/>
    <n v="21425"/>
    <n v="11977"/>
    <n v="126000"/>
    <n v="4893"/>
  </r>
  <r>
    <d v="2024-06-28T00:00:00"/>
    <x v="5"/>
    <n v="6"/>
    <n v="1000"/>
    <n v="863"/>
    <n v="220"/>
    <n v="540"/>
    <n v="240"/>
    <n v="431"/>
    <n v="294"/>
    <n v="138"/>
    <n v="260"/>
    <n v="148"/>
    <n v="68"/>
    <n v="93"/>
    <n v="43"/>
    <n v="163"/>
    <n v="30"/>
    <n v="49"/>
    <n v="45"/>
    <n v="101"/>
    <n v="86"/>
    <n v="25"/>
    <n v="43"/>
    <n v="8"/>
    <n v="65"/>
    <n v="43"/>
    <n v="25"/>
    <n v="0"/>
    <n v="34"/>
    <n v="25"/>
    <n v="0"/>
    <n v="43"/>
    <n v="25"/>
    <n v="8"/>
    <n v="25"/>
    <n v="86"/>
    <n v="60"/>
    <n v="25"/>
    <n v="0"/>
    <n v="0"/>
    <n v="0"/>
    <n v="17"/>
    <n v="77"/>
    <n v="8"/>
    <n v="34"/>
    <n v="8"/>
    <n v="8"/>
    <n v="51"/>
    <n v="17"/>
    <n v="17"/>
    <n v="0"/>
    <n v="88.449999999999989"/>
    <n v="24792.55"/>
    <n v="13281.72"/>
    <n v="21250.76"/>
    <n v="15052.62"/>
    <n v="14167.17"/>
    <n v="29000"/>
    <n v="13750"/>
    <n v="6498"/>
    <n v="17694"/>
    <n v="48286"/>
    <n v="22765"/>
    <n v="21425"/>
    <n v="11977"/>
    <n v="126000"/>
    <n v="4957"/>
  </r>
  <r>
    <d v="2024-06-29T00:00:00"/>
    <x v="5"/>
    <n v="6"/>
    <n v="973"/>
    <n v="837"/>
    <n v="496"/>
    <n v="429"/>
    <n v="48"/>
    <n v="259"/>
    <n v="428"/>
    <n v="150"/>
    <n v="265"/>
    <n v="180"/>
    <n v="54"/>
    <n v="72"/>
    <n v="42"/>
    <n v="129"/>
    <n v="33"/>
    <n v="40"/>
    <n v="25"/>
    <n v="133"/>
    <n v="117"/>
    <n v="16"/>
    <n v="33"/>
    <n v="25"/>
    <n v="133"/>
    <n v="58"/>
    <n v="0"/>
    <n v="8"/>
    <n v="16"/>
    <n v="0"/>
    <n v="0"/>
    <n v="41"/>
    <n v="0"/>
    <n v="8"/>
    <n v="25"/>
    <n v="33"/>
    <n v="8"/>
    <n v="16"/>
    <n v="0"/>
    <n v="8"/>
    <n v="25"/>
    <n v="8"/>
    <n v="58"/>
    <n v="16"/>
    <n v="58"/>
    <n v="25"/>
    <n v="0"/>
    <n v="50"/>
    <n v="8"/>
    <n v="0"/>
    <n v="44"/>
    <n v="89"/>
    <n v="30956.65"/>
    <n v="18573.990000000002"/>
    <n v="15036.09"/>
    <n v="10613.71"/>
    <n v="13267.14"/>
    <n v="29000"/>
    <n v="13750"/>
    <n v="6498"/>
    <n v="17694"/>
    <n v="48286"/>
    <n v="22765"/>
    <n v="21425"/>
    <n v="11977"/>
    <n v="126000"/>
    <n v="2460"/>
  </r>
  <r>
    <d v="2024-06-30T00:00:00"/>
    <x v="5"/>
    <n v="6"/>
    <n v="951"/>
    <n v="809"/>
    <n v="408"/>
    <n v="467"/>
    <n v="76"/>
    <n v="428"/>
    <n v="244"/>
    <n v="137"/>
    <n v="277"/>
    <n v="53"/>
    <n v="70"/>
    <n v="58"/>
    <n v="58"/>
    <n v="191"/>
    <n v="93"/>
    <n v="39"/>
    <n v="25"/>
    <n v="87"/>
    <n v="105"/>
    <n v="16"/>
    <n v="48"/>
    <n v="16"/>
    <n v="16"/>
    <n v="64"/>
    <n v="16"/>
    <n v="8"/>
    <n v="24"/>
    <n v="24"/>
    <n v="0"/>
    <n v="8"/>
    <n v="24"/>
    <n v="0"/>
    <n v="24"/>
    <n v="48"/>
    <n v="32"/>
    <n v="16"/>
    <n v="8"/>
    <n v="0"/>
    <n v="32"/>
    <n v="32"/>
    <n v="64"/>
    <n v="24"/>
    <n v="48"/>
    <n v="8"/>
    <n v="8"/>
    <n v="32"/>
    <n v="32"/>
    <n v="32"/>
    <n v="0"/>
    <n v="89.22"/>
    <n v="27590"/>
    <n v="12460"/>
    <n v="22250"/>
    <n v="13350"/>
    <n v="13350"/>
    <n v="29000"/>
    <n v="13750"/>
    <n v="6498"/>
    <n v="17694"/>
    <n v="48286"/>
    <n v="22765"/>
    <n v="21425"/>
    <n v="11977"/>
    <n v="126000"/>
    <n v="714"/>
  </r>
  <r>
    <d v="2024-07-01T00:00:00"/>
    <x v="6"/>
    <n v="7"/>
    <n v="946"/>
    <n v="778"/>
    <n v="236"/>
    <n v="540"/>
    <n v="170"/>
    <n v="396"/>
    <n v="196"/>
    <n v="186"/>
    <n v="299"/>
    <n v="105"/>
    <n v="87"/>
    <n v="41"/>
    <n v="29"/>
    <n v="150"/>
    <n v="46"/>
    <n v="28"/>
    <n v="17"/>
    <n v="144"/>
    <n v="108"/>
    <n v="7"/>
    <n v="31"/>
    <n v="0"/>
    <n v="6"/>
    <n v="54"/>
    <n v="15"/>
    <n v="23"/>
    <n v="46"/>
    <n v="23"/>
    <n v="0"/>
    <n v="38"/>
    <n v="23"/>
    <n v="23"/>
    <n v="15"/>
    <n v="70"/>
    <n v="38"/>
    <n v="7"/>
    <n v="15"/>
    <n v="7"/>
    <n v="23"/>
    <n v="23"/>
    <n v="54"/>
    <n v="23"/>
    <n v="31"/>
    <n v="23"/>
    <n v="7"/>
    <n v="31"/>
    <n v="7"/>
    <n v="7"/>
    <n v="0"/>
    <n v="89"/>
    <n v="24982.75"/>
    <n v="11599.13"/>
    <n v="18737.060000000001"/>
    <n v="9814.65"/>
    <n v="24090.51"/>
    <n v="29000"/>
    <n v="12500"/>
    <n v="6498"/>
    <n v="17694"/>
    <n v="49237"/>
    <n v="30576"/>
    <n v="23946"/>
    <n v="13866"/>
    <n v="133000"/>
    <n v="8235"/>
  </r>
  <r>
    <d v="2024-07-02T00:00:00"/>
    <x v="6"/>
    <n v="7"/>
    <n v="937"/>
    <n v="745"/>
    <n v="206"/>
    <n v="525"/>
    <n v="206"/>
    <n v="238"/>
    <n v="351"/>
    <n v="156"/>
    <n v="238"/>
    <n v="92"/>
    <n v="46"/>
    <n v="40"/>
    <n v="58"/>
    <n v="178"/>
    <n v="24"/>
    <n v="24"/>
    <n v="53"/>
    <n v="184"/>
    <n v="44"/>
    <n v="22"/>
    <n v="29"/>
    <n v="14"/>
    <n v="74"/>
    <n v="52"/>
    <n v="22"/>
    <n v="14"/>
    <n v="22"/>
    <n v="22"/>
    <n v="7"/>
    <n v="7"/>
    <n v="0"/>
    <n v="7"/>
    <n v="0"/>
    <n v="67"/>
    <n v="14"/>
    <n v="7"/>
    <n v="14"/>
    <n v="7"/>
    <n v="7"/>
    <n v="22"/>
    <n v="67"/>
    <n v="7"/>
    <n v="52"/>
    <n v="22"/>
    <n v="0"/>
    <n v="44"/>
    <n v="14"/>
    <n v="14"/>
    <n v="51"/>
    <n v="87.949999999999989"/>
    <n v="27590"/>
    <n v="12460"/>
    <n v="22250"/>
    <n v="13350"/>
    <n v="13350"/>
    <n v="29000"/>
    <n v="12500"/>
    <n v="6498"/>
    <n v="17694"/>
    <n v="49237"/>
    <n v="30576"/>
    <n v="23946"/>
    <n v="13866"/>
    <n v="133000"/>
    <n v="1572"/>
  </r>
  <r>
    <d v="2024-07-03T00:00:00"/>
    <x v="6"/>
    <n v="7"/>
    <n v="931"/>
    <n v="705"/>
    <n v="288"/>
    <n v="588"/>
    <n v="55"/>
    <n v="190"/>
    <n v="339"/>
    <n v="176"/>
    <n v="242"/>
    <n v="161"/>
    <n v="75"/>
    <n v="86"/>
    <n v="23"/>
    <n v="162"/>
    <n v="91"/>
    <n v="24"/>
    <n v="17"/>
    <n v="50"/>
    <n v="63"/>
    <n v="21"/>
    <n v="28"/>
    <n v="14"/>
    <n v="70"/>
    <n v="35"/>
    <n v="7"/>
    <n v="21"/>
    <n v="42"/>
    <n v="21"/>
    <n v="7"/>
    <n v="35"/>
    <n v="14"/>
    <n v="0"/>
    <n v="7"/>
    <n v="49"/>
    <n v="21"/>
    <n v="7"/>
    <n v="7"/>
    <n v="7"/>
    <n v="28"/>
    <n v="14"/>
    <n v="63"/>
    <n v="14"/>
    <n v="21"/>
    <n v="21"/>
    <n v="0"/>
    <n v="14"/>
    <n v="7"/>
    <n v="28"/>
    <n v="19"/>
    <n v="86.610000000000014"/>
    <n v="22866.55"/>
    <n v="11433.27"/>
    <n v="17589.650000000001"/>
    <n v="11433.27"/>
    <n v="24625.51"/>
    <n v="29000"/>
    <n v="12500"/>
    <n v="6498"/>
    <n v="17694"/>
    <n v="49237"/>
    <n v="30576"/>
    <n v="23946"/>
    <n v="13866"/>
    <n v="133000"/>
    <n v="34"/>
  </r>
  <r>
    <d v="2024-07-04T00:00:00"/>
    <x v="6"/>
    <n v="7"/>
    <n v="928"/>
    <n v="672"/>
    <n v="259"/>
    <n v="447"/>
    <n v="222"/>
    <n v="221"/>
    <n v="331"/>
    <n v="120"/>
    <n v="270"/>
    <n v="178"/>
    <n v="74"/>
    <n v="51"/>
    <n v="34"/>
    <n v="169"/>
    <n v="52"/>
    <n v="24"/>
    <n v="45"/>
    <n v="31"/>
    <n v="60"/>
    <n v="20"/>
    <n v="47"/>
    <n v="0"/>
    <n v="87"/>
    <n v="47"/>
    <n v="20"/>
    <n v="0"/>
    <n v="33"/>
    <n v="6"/>
    <n v="6"/>
    <n v="6"/>
    <n v="6"/>
    <n v="20"/>
    <n v="13"/>
    <n v="33"/>
    <n v="26"/>
    <n v="20"/>
    <n v="0"/>
    <n v="0"/>
    <n v="26"/>
    <n v="13"/>
    <n v="60"/>
    <n v="6"/>
    <n v="47"/>
    <n v="20"/>
    <n v="6"/>
    <n v="13"/>
    <n v="20"/>
    <n v="6"/>
    <n v="5"/>
    <n v="85.820000000000007"/>
    <n v="26852.38"/>
    <n v="19922.73"/>
    <n v="11260.68"/>
    <n v="15591.7"/>
    <n v="12993.09"/>
    <n v="29000"/>
    <n v="12500"/>
    <n v="6498"/>
    <n v="17694"/>
    <n v="49237"/>
    <n v="30576"/>
    <n v="23946"/>
    <n v="13866"/>
    <n v="133000"/>
    <n v="1604"/>
  </r>
  <r>
    <d v="2024-07-05T00:00:00"/>
    <x v="6"/>
    <n v="7"/>
    <n v="940"/>
    <n v="635"/>
    <n v="376"/>
    <n v="442"/>
    <n v="122"/>
    <n v="158"/>
    <n v="357"/>
    <n v="120"/>
    <n v="285"/>
    <n v="180"/>
    <n v="40"/>
    <n v="40"/>
    <n v="40"/>
    <n v="196"/>
    <n v="42"/>
    <n v="28"/>
    <n v="25"/>
    <n v="64"/>
    <n v="25"/>
    <n v="0"/>
    <n v="44"/>
    <n v="12"/>
    <n v="63"/>
    <n v="31"/>
    <n v="6"/>
    <n v="0"/>
    <n v="25"/>
    <n v="6"/>
    <n v="6"/>
    <n v="25"/>
    <n v="0"/>
    <n v="6"/>
    <n v="19"/>
    <n v="63"/>
    <n v="31"/>
    <n v="31"/>
    <n v="12"/>
    <n v="0"/>
    <n v="0"/>
    <n v="12"/>
    <n v="63"/>
    <n v="12"/>
    <n v="19"/>
    <n v="12"/>
    <n v="6"/>
    <n v="44"/>
    <n v="0"/>
    <n v="0"/>
    <n v="62"/>
    <n v="85.37"/>
    <n v="24027.88"/>
    <n v="14588.36"/>
    <n v="12872.08"/>
    <n v="19737.189999999999"/>
    <n v="14588.36"/>
    <n v="29000"/>
    <n v="12500"/>
    <n v="6498"/>
    <n v="17694"/>
    <n v="49237"/>
    <n v="30576"/>
    <n v="23946"/>
    <n v="13866"/>
    <n v="133000"/>
    <n v="8202"/>
  </r>
  <r>
    <d v="2024-07-06T00:00:00"/>
    <x v="6"/>
    <n v="7"/>
    <n v="965"/>
    <n v="608"/>
    <n v="386"/>
    <n v="358"/>
    <n v="221"/>
    <n v="127"/>
    <n v="342"/>
    <n v="139"/>
    <n v="293"/>
    <n v="65"/>
    <n v="89"/>
    <n v="65"/>
    <n v="47"/>
    <n v="183"/>
    <n v="44"/>
    <n v="51"/>
    <n v="36"/>
    <n v="92"/>
    <n v="30"/>
    <n v="0"/>
    <n v="24"/>
    <n v="18"/>
    <n v="79"/>
    <n v="48"/>
    <n v="0"/>
    <n v="0"/>
    <n v="18"/>
    <n v="12"/>
    <n v="0"/>
    <n v="24"/>
    <n v="0"/>
    <n v="6"/>
    <n v="18"/>
    <n v="48"/>
    <n v="12"/>
    <n v="30"/>
    <n v="0"/>
    <n v="6"/>
    <n v="12"/>
    <n v="12"/>
    <n v="66"/>
    <n v="18"/>
    <n v="30"/>
    <n v="6"/>
    <n v="0"/>
    <n v="42"/>
    <n v="0"/>
    <n v="6"/>
    <n v="43"/>
    <n v="85.18"/>
    <n v="28169.53"/>
    <n v="11097.09"/>
    <n v="21340.55"/>
    <n v="8536.2199999999993"/>
    <n v="16218.82"/>
    <n v="29000"/>
    <n v="12500"/>
    <n v="6498"/>
    <n v="17694"/>
    <n v="49237"/>
    <n v="30576"/>
    <n v="23946"/>
    <n v="13866"/>
    <n v="133000"/>
    <n v="1630"/>
  </r>
  <r>
    <d v="2024-07-07T00:00:00"/>
    <x v="6"/>
    <n v="7"/>
    <n v="984"/>
    <n v="585"/>
    <n v="403"/>
    <n v="463"/>
    <n v="118"/>
    <n v="187"/>
    <n v="369"/>
    <n v="29"/>
    <n v="323"/>
    <n v="30"/>
    <n v="85"/>
    <n v="48"/>
    <n v="54"/>
    <n v="198"/>
    <n v="78"/>
    <n v="29"/>
    <n v="29"/>
    <n v="110"/>
    <n v="58"/>
    <n v="17"/>
    <n v="23"/>
    <n v="11"/>
    <n v="4"/>
    <n v="40"/>
    <n v="17"/>
    <n v="11"/>
    <n v="11"/>
    <n v="0"/>
    <n v="0"/>
    <n v="11"/>
    <n v="17"/>
    <n v="5"/>
    <n v="11"/>
    <n v="52"/>
    <n v="29"/>
    <n v="23"/>
    <n v="5"/>
    <n v="0"/>
    <n v="23"/>
    <n v="17"/>
    <n v="64"/>
    <n v="17"/>
    <n v="52"/>
    <n v="17"/>
    <n v="5"/>
    <n v="5"/>
    <n v="17"/>
    <n v="23"/>
    <n v="0"/>
    <n v="85.460000000000008"/>
    <n v="22998.81"/>
    <n v="12777.11"/>
    <n v="11073.5"/>
    <n v="9369.8799999999992"/>
    <n v="28961.46"/>
    <n v="29000"/>
    <n v="12500"/>
    <n v="6498"/>
    <n v="17694"/>
    <n v="49237"/>
    <n v="30576"/>
    <n v="23946"/>
    <n v="13866"/>
    <n v="133000"/>
    <n v="6694"/>
  </r>
  <r>
    <d v="2024-07-08T00:00:00"/>
    <x v="6"/>
    <n v="7"/>
    <n v="989"/>
    <n v="570"/>
    <n v="484"/>
    <n v="288"/>
    <n v="217"/>
    <n v="165"/>
    <n v="343"/>
    <n v="62"/>
    <n v="275"/>
    <n v="165"/>
    <n v="42"/>
    <n v="42"/>
    <n v="49"/>
    <n v="165"/>
    <n v="131"/>
    <n v="33"/>
    <n v="41"/>
    <n v="46"/>
    <n v="79"/>
    <n v="11"/>
    <n v="28"/>
    <n v="11"/>
    <n v="74"/>
    <n v="34"/>
    <n v="17"/>
    <n v="5"/>
    <n v="22"/>
    <n v="11"/>
    <n v="5"/>
    <n v="17"/>
    <n v="11"/>
    <n v="0"/>
    <n v="0"/>
    <n v="28"/>
    <n v="5"/>
    <n v="22"/>
    <n v="5"/>
    <n v="5"/>
    <n v="5"/>
    <n v="17"/>
    <n v="39"/>
    <n v="5"/>
    <n v="17"/>
    <n v="11"/>
    <n v="0"/>
    <n v="39"/>
    <n v="22"/>
    <n v="22"/>
    <n v="3"/>
    <n v="86.31"/>
    <n v="27345.09"/>
    <n v="21363.35"/>
    <n v="17945.22"/>
    <n v="8799.75"/>
    <n v="10000"/>
    <n v="29000"/>
    <n v="10000"/>
    <n v="5044"/>
    <n v="10717"/>
    <n v="49237"/>
    <n v="30576"/>
    <n v="23946"/>
    <n v="13866"/>
    <n v="133000"/>
    <n v="6394"/>
  </r>
  <r>
    <d v="2024-07-09T00:00:00"/>
    <x v="6"/>
    <n v="7"/>
    <n v="984"/>
    <n v="557"/>
    <n v="265"/>
    <n v="523"/>
    <n v="196"/>
    <n v="206"/>
    <n v="296"/>
    <n v="55"/>
    <n v="225"/>
    <n v="189"/>
    <n v="79"/>
    <n v="85"/>
    <n v="42"/>
    <n v="175"/>
    <n v="59"/>
    <n v="44"/>
    <n v="56"/>
    <n v="30"/>
    <n v="27"/>
    <n v="0"/>
    <n v="27"/>
    <n v="0"/>
    <n v="44"/>
    <n v="50"/>
    <n v="0"/>
    <n v="0"/>
    <n v="16"/>
    <n v="16"/>
    <n v="0"/>
    <n v="5"/>
    <n v="16"/>
    <n v="11"/>
    <n v="11"/>
    <n v="22"/>
    <n v="38"/>
    <n v="22"/>
    <n v="0"/>
    <n v="0"/>
    <n v="5"/>
    <n v="5"/>
    <n v="44"/>
    <n v="11"/>
    <n v="50"/>
    <n v="11"/>
    <n v="5"/>
    <n v="5"/>
    <n v="11"/>
    <n v="0"/>
    <n v="105"/>
    <n v="87.490000000000009"/>
    <n v="29346.94"/>
    <n v="14673.47"/>
    <n v="12084.03"/>
    <n v="12947.18"/>
    <n v="17262.91"/>
    <n v="29000"/>
    <n v="10000"/>
    <n v="5044"/>
    <n v="10717"/>
    <n v="49237"/>
    <n v="30576"/>
    <n v="23946"/>
    <n v="13866"/>
    <n v="133000"/>
    <n v="8714"/>
  </r>
  <r>
    <d v="2024-07-10T00:00:00"/>
    <x v="6"/>
    <n v="7"/>
    <n v="962"/>
    <n v="550"/>
    <n v="240"/>
    <n v="540"/>
    <n v="182"/>
    <n v="225"/>
    <n v="199"/>
    <n v="126"/>
    <n v="292"/>
    <n v="172"/>
    <n v="53"/>
    <n v="83"/>
    <n v="11"/>
    <n v="127"/>
    <n v="69"/>
    <n v="36"/>
    <n v="36"/>
    <n v="83"/>
    <n v="71"/>
    <n v="0"/>
    <n v="33"/>
    <n v="11"/>
    <n v="23"/>
    <n v="33"/>
    <n v="5"/>
    <n v="16"/>
    <n v="22"/>
    <n v="16"/>
    <n v="0"/>
    <n v="16"/>
    <n v="11"/>
    <n v="0"/>
    <n v="0"/>
    <n v="44"/>
    <n v="27"/>
    <n v="5"/>
    <n v="0"/>
    <n v="5"/>
    <n v="16"/>
    <n v="16"/>
    <n v="49"/>
    <n v="16"/>
    <n v="38"/>
    <n v="22"/>
    <n v="0"/>
    <n v="33"/>
    <n v="11"/>
    <n v="11"/>
    <n v="0"/>
    <n v="88.06"/>
    <n v="23620.51"/>
    <n v="20996.01"/>
    <n v="20121.18"/>
    <n v="13997.34"/>
    <n v="8748.34"/>
    <n v="29000"/>
    <n v="10000"/>
    <n v="5044"/>
    <n v="10717"/>
    <n v="49237"/>
    <n v="30576"/>
    <n v="23946"/>
    <n v="13866"/>
    <n v="133000"/>
    <n v="1353"/>
  </r>
  <r>
    <d v="2024-07-11T00:00:00"/>
    <x v="6"/>
    <n v="7"/>
    <n v="937"/>
    <n v="548"/>
    <n v="412"/>
    <n v="394"/>
    <n v="131"/>
    <n v="235"/>
    <n v="231"/>
    <n v="82"/>
    <n v="197"/>
    <n v="121"/>
    <n v="46"/>
    <n v="29"/>
    <n v="23"/>
    <n v="145"/>
    <n v="121"/>
    <n v="35"/>
    <n v="28"/>
    <n v="192"/>
    <n v="38"/>
    <n v="16"/>
    <n v="27"/>
    <n v="0"/>
    <n v="47"/>
    <n v="27"/>
    <n v="0"/>
    <n v="16"/>
    <n v="27"/>
    <n v="5"/>
    <n v="0"/>
    <n v="27"/>
    <n v="16"/>
    <n v="5"/>
    <n v="5"/>
    <n v="27"/>
    <n v="38"/>
    <n v="16"/>
    <n v="5"/>
    <n v="5"/>
    <n v="21"/>
    <n v="5"/>
    <n v="54"/>
    <n v="16"/>
    <n v="43"/>
    <n v="5"/>
    <n v="5"/>
    <n v="32"/>
    <n v="10"/>
    <n v="10"/>
    <n v="0"/>
    <n v="88.320000000000007"/>
    <n v="26418.44"/>
    <n v="21134.75"/>
    <n v="17612.3"/>
    <n v="12328.61"/>
    <n v="10567.38"/>
    <n v="29000"/>
    <n v="10000"/>
    <n v="5044"/>
    <n v="10717"/>
    <n v="49237"/>
    <n v="30576"/>
    <n v="23946"/>
    <n v="13866"/>
    <n v="133000"/>
    <n v="7781"/>
  </r>
  <r>
    <d v="2024-07-12T00:00:00"/>
    <x v="6"/>
    <n v="7"/>
    <n v="916"/>
    <n v="548"/>
    <n v="348"/>
    <n v="376"/>
    <n v="192"/>
    <n v="197"/>
    <n v="220"/>
    <n v="131"/>
    <n v="238"/>
    <n v="130"/>
    <n v="85"/>
    <n v="85"/>
    <n v="39"/>
    <n v="132"/>
    <n v="20"/>
    <n v="38"/>
    <n v="20"/>
    <n v="129"/>
    <n v="76"/>
    <n v="0"/>
    <n v="16"/>
    <n v="5"/>
    <n v="56"/>
    <n v="49"/>
    <n v="16"/>
    <n v="10"/>
    <n v="21"/>
    <n v="5"/>
    <n v="5"/>
    <n v="16"/>
    <n v="5"/>
    <n v="5"/>
    <n v="5"/>
    <n v="49"/>
    <n v="32"/>
    <n v="27"/>
    <n v="0"/>
    <n v="0"/>
    <n v="0"/>
    <n v="16"/>
    <n v="49"/>
    <n v="16"/>
    <n v="32"/>
    <n v="5"/>
    <n v="0"/>
    <n v="27"/>
    <n v="5"/>
    <n v="0"/>
    <n v="0"/>
    <n v="88.33"/>
    <n v="26498.06"/>
    <n v="11482.49"/>
    <n v="16782.11"/>
    <n v="14132.3"/>
    <n v="19431.91"/>
    <n v="29000"/>
    <n v="10000"/>
    <n v="5044"/>
    <n v="10717"/>
    <n v="49237"/>
    <n v="30576"/>
    <n v="23946"/>
    <n v="13866"/>
    <n v="133000"/>
    <n v="7524"/>
  </r>
  <r>
    <d v="2024-07-13T00:00:00"/>
    <x v="6"/>
    <n v="7"/>
    <n v="908"/>
    <n v="550"/>
    <n v="254"/>
    <n v="546"/>
    <n v="108"/>
    <n v="192"/>
    <n v="221"/>
    <n v="137"/>
    <n v="299"/>
    <n v="151"/>
    <n v="84"/>
    <n v="39"/>
    <n v="16"/>
    <n v="162"/>
    <n v="62"/>
    <n v="51"/>
    <n v="44"/>
    <n v="0"/>
    <n v="77"/>
    <n v="11"/>
    <n v="22"/>
    <n v="5"/>
    <n v="1"/>
    <n v="49"/>
    <n v="5"/>
    <n v="0"/>
    <n v="33"/>
    <n v="16"/>
    <n v="0"/>
    <n v="27"/>
    <n v="0"/>
    <n v="11"/>
    <n v="16"/>
    <n v="33"/>
    <n v="16"/>
    <n v="22"/>
    <n v="5"/>
    <n v="0"/>
    <n v="16"/>
    <n v="22"/>
    <n v="60"/>
    <n v="5"/>
    <n v="22"/>
    <n v="16"/>
    <n v="5"/>
    <n v="33"/>
    <n v="0"/>
    <n v="22"/>
    <n v="0"/>
    <n v="88.139999999999986"/>
    <n v="22081.72"/>
    <n v="18548.64"/>
    <n v="13249.03"/>
    <n v="9715.9599999999991"/>
    <n v="24731.52"/>
    <n v="29000"/>
    <n v="10000"/>
    <n v="5044"/>
    <n v="10717"/>
    <n v="49237"/>
    <n v="30576"/>
    <n v="23946"/>
    <n v="13866"/>
    <n v="133000"/>
    <n v="1110"/>
  </r>
  <r>
    <d v="2024-07-14T00:00:00"/>
    <x v="6"/>
    <n v="7"/>
    <n v="905"/>
    <n v="560"/>
    <n v="217"/>
    <n v="480"/>
    <n v="208"/>
    <n v="296"/>
    <n v="214"/>
    <n v="50"/>
    <n v="201"/>
    <n v="39"/>
    <n v="61"/>
    <n v="78"/>
    <n v="44"/>
    <n v="151"/>
    <n v="89"/>
    <n v="27"/>
    <n v="34"/>
    <n v="181"/>
    <n v="39"/>
    <n v="11"/>
    <n v="16"/>
    <n v="11"/>
    <n v="61"/>
    <n v="44"/>
    <n v="0"/>
    <n v="0"/>
    <n v="28"/>
    <n v="5"/>
    <n v="5"/>
    <n v="28"/>
    <n v="11"/>
    <n v="16"/>
    <n v="0"/>
    <n v="28"/>
    <n v="33"/>
    <n v="28"/>
    <n v="11"/>
    <n v="0"/>
    <n v="5"/>
    <n v="16"/>
    <n v="39"/>
    <n v="11"/>
    <n v="44"/>
    <n v="11"/>
    <n v="0"/>
    <n v="11"/>
    <n v="0"/>
    <n v="16"/>
    <n v="32"/>
    <n v="87.360000000000014"/>
    <n v="29089.62"/>
    <n v="20274.59"/>
    <n v="11459.55"/>
    <n v="7052.03"/>
    <n v="20274.59"/>
    <n v="29000"/>
    <n v="10000"/>
    <n v="5044"/>
    <n v="10717"/>
    <n v="49237"/>
    <n v="30576"/>
    <n v="23946"/>
    <n v="13866"/>
    <n v="133000"/>
    <n v="4190"/>
  </r>
  <r>
    <d v="2024-07-15T00:00:00"/>
    <x v="6"/>
    <n v="7"/>
    <n v="910"/>
    <n v="575"/>
    <n v="354"/>
    <n v="365"/>
    <n v="191"/>
    <n v="264"/>
    <n v="283"/>
    <n v="28"/>
    <n v="191"/>
    <n v="39"/>
    <n v="56"/>
    <n v="28"/>
    <n v="16"/>
    <n v="169"/>
    <n v="93"/>
    <n v="41"/>
    <n v="20"/>
    <n v="257"/>
    <n v="28"/>
    <n v="17"/>
    <n v="40"/>
    <n v="0"/>
    <n v="34"/>
    <n v="51"/>
    <n v="11"/>
    <n v="5"/>
    <n v="34"/>
    <n v="0"/>
    <n v="5"/>
    <n v="11"/>
    <n v="11"/>
    <n v="11"/>
    <n v="5"/>
    <n v="46"/>
    <n v="23"/>
    <n v="5"/>
    <n v="17"/>
    <n v="0"/>
    <n v="23"/>
    <n v="17"/>
    <n v="46"/>
    <n v="11"/>
    <n v="23"/>
    <n v="23"/>
    <n v="5"/>
    <n v="23"/>
    <n v="17"/>
    <n v="23"/>
    <n v="10"/>
    <n v="85.98"/>
    <n v="28827.1"/>
    <n v="20091.62"/>
    <n v="9609.0300000000007"/>
    <n v="12229.68"/>
    <n v="16597.419999999998"/>
    <n v="25500"/>
    <n v="10000"/>
    <n v="8956"/>
    <n v="10717"/>
    <n v="49237"/>
    <n v="30576"/>
    <n v="23946"/>
    <n v="13866"/>
    <n v="133000"/>
    <n v="3635"/>
  </r>
  <r>
    <d v="2024-07-16T00:00:00"/>
    <x v="6"/>
    <n v="7"/>
    <n v="917"/>
    <n v="593"/>
    <n v="265"/>
    <n v="460"/>
    <n v="192"/>
    <n v="308"/>
    <n v="244"/>
    <n v="41"/>
    <n v="233"/>
    <n v="28"/>
    <n v="56"/>
    <n v="85"/>
    <n v="45"/>
    <n v="177"/>
    <n v="83"/>
    <n v="38"/>
    <n v="34"/>
    <n v="138"/>
    <n v="29"/>
    <n v="5"/>
    <n v="35"/>
    <n v="0"/>
    <n v="7"/>
    <n v="41"/>
    <n v="17"/>
    <n v="11"/>
    <n v="35"/>
    <n v="5"/>
    <n v="0"/>
    <n v="29"/>
    <n v="5"/>
    <n v="17"/>
    <n v="11"/>
    <n v="53"/>
    <n v="11"/>
    <n v="23"/>
    <n v="5"/>
    <n v="0"/>
    <n v="17"/>
    <n v="23"/>
    <n v="65"/>
    <n v="11"/>
    <n v="53"/>
    <n v="23"/>
    <n v="5"/>
    <n v="29"/>
    <n v="23"/>
    <n v="5"/>
    <n v="0"/>
    <n v="84.63000000000001"/>
    <n v="22353.37"/>
    <n v="12036.43"/>
    <n v="16335.16"/>
    <n v="19774.14"/>
    <n v="15475.41"/>
    <n v="25500"/>
    <n v="10000"/>
    <n v="8956"/>
    <n v="10717"/>
    <n v="49237"/>
    <n v="30576"/>
    <n v="23946"/>
    <n v="13866"/>
    <n v="133000"/>
    <n v="1279"/>
  </r>
  <r>
    <d v="2024-07-17T00:00:00"/>
    <x v="6"/>
    <n v="7"/>
    <n v="937"/>
    <n v="624"/>
    <n v="440"/>
    <n v="338"/>
    <n v="159"/>
    <n v="230"/>
    <n v="332"/>
    <n v="62"/>
    <n v="197"/>
    <n v="168"/>
    <n v="40"/>
    <n v="40"/>
    <n v="46"/>
    <n v="135"/>
    <n v="106"/>
    <n v="24"/>
    <n v="28"/>
    <n v="153"/>
    <n v="62"/>
    <n v="0"/>
    <n v="37"/>
    <n v="12"/>
    <n v="62"/>
    <n v="43"/>
    <n v="0"/>
    <n v="18"/>
    <n v="37"/>
    <n v="18"/>
    <n v="0"/>
    <n v="6"/>
    <n v="18"/>
    <n v="6"/>
    <n v="6"/>
    <n v="37"/>
    <n v="24"/>
    <n v="31"/>
    <n v="0"/>
    <n v="0"/>
    <n v="0"/>
    <n v="12"/>
    <n v="49"/>
    <n v="6"/>
    <n v="37"/>
    <n v="12"/>
    <n v="6"/>
    <n v="12"/>
    <n v="12"/>
    <n v="12"/>
    <n v="49"/>
    <n v="83.570000000000007"/>
    <n v="29617.31"/>
    <n v="11000.72"/>
    <n v="18616.599999999999"/>
    <n v="18616.599999999999"/>
    <n v="6769.67"/>
    <n v="25500"/>
    <n v="10000"/>
    <n v="8956"/>
    <n v="10717"/>
    <n v="49237"/>
    <n v="30576"/>
    <n v="23946"/>
    <n v="13866"/>
    <n v="133000"/>
    <n v="4237"/>
  </r>
  <r>
    <d v="2024-07-18T00:00:00"/>
    <x v="6"/>
    <n v="7"/>
    <n v="960"/>
    <n v="658"/>
    <n v="288"/>
    <n v="500"/>
    <n v="172"/>
    <n v="322"/>
    <n v="179"/>
    <n v="157"/>
    <n v="291"/>
    <n v="160"/>
    <n v="65"/>
    <n v="41"/>
    <n v="17"/>
    <n v="189"/>
    <n v="91"/>
    <n v="25"/>
    <n v="21"/>
    <n v="60"/>
    <n v="78"/>
    <n v="13"/>
    <n v="32"/>
    <n v="0"/>
    <n v="34"/>
    <n v="39"/>
    <n v="6"/>
    <n v="13"/>
    <n v="19"/>
    <n v="6"/>
    <n v="6"/>
    <n v="32"/>
    <n v="13"/>
    <n v="0"/>
    <n v="19"/>
    <n v="32"/>
    <n v="26"/>
    <n v="13"/>
    <n v="19"/>
    <n v="6"/>
    <n v="19"/>
    <n v="19"/>
    <n v="59"/>
    <n v="19"/>
    <n v="59"/>
    <n v="26"/>
    <n v="0"/>
    <n v="19"/>
    <n v="13"/>
    <n v="19"/>
    <n v="0"/>
    <n v="83.149999999999991"/>
    <n v="29249.279999999999"/>
    <n v="16713.87"/>
    <n v="8356.94"/>
    <n v="20892.34"/>
    <n v="8356.94"/>
    <n v="25500"/>
    <n v="12500"/>
    <n v="8956"/>
    <n v="19494"/>
    <n v="49237"/>
    <n v="30576"/>
    <n v="23946"/>
    <n v="13866"/>
    <n v="133000"/>
    <n v="7628"/>
  </r>
  <r>
    <d v="2024-07-19T00:00:00"/>
    <x v="6"/>
    <n v="7"/>
    <n v="985"/>
    <n v="692"/>
    <n v="512"/>
    <n v="276"/>
    <n v="197"/>
    <n v="221"/>
    <n v="437"/>
    <n v="34"/>
    <n v="238"/>
    <n v="128"/>
    <n v="42"/>
    <n v="48"/>
    <n v="61"/>
    <n v="142"/>
    <n v="86"/>
    <n v="33"/>
    <n v="48"/>
    <n v="159"/>
    <n v="76"/>
    <n v="20"/>
    <n v="48"/>
    <n v="0"/>
    <n v="69"/>
    <n v="48"/>
    <n v="13"/>
    <n v="20"/>
    <n v="34"/>
    <n v="0"/>
    <n v="0"/>
    <n v="13"/>
    <n v="0"/>
    <n v="20"/>
    <n v="20"/>
    <n v="55"/>
    <n v="41"/>
    <n v="27"/>
    <n v="13"/>
    <n v="0"/>
    <n v="27"/>
    <n v="13"/>
    <n v="0"/>
    <n v="20"/>
    <n v="23"/>
    <n v="20"/>
    <n v="0"/>
    <n v="48"/>
    <n v="13"/>
    <n v="6"/>
    <n v="5"/>
    <n v="83"/>
    <n v="23283.01"/>
    <n v="18293.8"/>
    <n v="13304.58"/>
    <n v="14136.12"/>
    <n v="14136.12"/>
    <n v="25500"/>
    <n v="12500"/>
    <n v="8956"/>
    <n v="19494"/>
    <n v="49237"/>
    <n v="30576"/>
    <n v="23946"/>
    <n v="13866"/>
    <n v="133000"/>
    <n v="4245"/>
  </r>
  <r>
    <d v="2024-07-20T00:00:00"/>
    <x v="6"/>
    <n v="7"/>
    <n v="1010"/>
    <n v="723"/>
    <n v="535"/>
    <n v="385"/>
    <n v="90"/>
    <n v="303"/>
    <n v="355"/>
    <n v="65"/>
    <n v="288"/>
    <n v="206"/>
    <n v="75"/>
    <n v="43"/>
    <n v="25"/>
    <n v="130"/>
    <n v="61"/>
    <n v="46"/>
    <n v="19"/>
    <n v="117"/>
    <n v="36"/>
    <n v="21"/>
    <n v="43"/>
    <n v="21"/>
    <n v="43"/>
    <n v="50"/>
    <n v="0"/>
    <n v="7"/>
    <n v="21"/>
    <n v="21"/>
    <n v="7"/>
    <n v="36"/>
    <n v="21"/>
    <n v="21"/>
    <n v="0"/>
    <n v="28"/>
    <n v="21"/>
    <n v="28"/>
    <n v="14"/>
    <n v="0"/>
    <n v="21"/>
    <n v="21"/>
    <n v="50"/>
    <n v="21"/>
    <n v="50"/>
    <n v="28"/>
    <n v="7"/>
    <n v="21"/>
    <n v="7"/>
    <n v="7"/>
    <n v="51"/>
    <n v="83.12"/>
    <n v="27394.77"/>
    <n v="18263.18"/>
    <n v="19923.47"/>
    <n v="7433.04"/>
    <n v="10000"/>
    <n v="25500"/>
    <n v="12500"/>
    <n v="8956"/>
    <n v="19494"/>
    <n v="49237"/>
    <n v="30576"/>
    <n v="23946"/>
    <n v="13866"/>
    <n v="133000"/>
    <n v="1231"/>
  </r>
  <r>
    <d v="2024-07-21T00:00:00"/>
    <x v="6"/>
    <n v="7"/>
    <n v="1031"/>
    <n v="758"/>
    <n v="278"/>
    <n v="506"/>
    <n v="247"/>
    <n v="325"/>
    <n v="350"/>
    <n v="83"/>
    <n v="255"/>
    <n v="127"/>
    <n v="95"/>
    <n v="83"/>
    <n v="44"/>
    <n v="137"/>
    <n v="35"/>
    <n v="50"/>
    <n v="35"/>
    <n v="170"/>
    <n v="68"/>
    <n v="15"/>
    <n v="30"/>
    <n v="0"/>
    <n v="53"/>
    <n v="45"/>
    <n v="15"/>
    <n v="22"/>
    <n v="45"/>
    <n v="7"/>
    <n v="7"/>
    <n v="30"/>
    <n v="7"/>
    <n v="15"/>
    <n v="15"/>
    <n v="30"/>
    <n v="15"/>
    <n v="37"/>
    <n v="7"/>
    <n v="0"/>
    <n v="7"/>
    <n v="30"/>
    <n v="60"/>
    <n v="15"/>
    <n v="30"/>
    <n v="37"/>
    <n v="7"/>
    <n v="53"/>
    <n v="22"/>
    <n v="7"/>
    <n v="27"/>
    <n v="83.71"/>
    <n v="28256.5"/>
    <n v="13297.18"/>
    <n v="12466.1"/>
    <n v="11635.03"/>
    <n v="17452.55"/>
    <n v="25500"/>
    <n v="12500"/>
    <n v="8956"/>
    <n v="19494"/>
    <n v="49237"/>
    <n v="30576"/>
    <n v="23946"/>
    <n v="13866"/>
    <n v="133000"/>
    <n v="4160"/>
  </r>
  <r>
    <d v="2024-07-22T00:00:00"/>
    <x v="6"/>
    <n v="7"/>
    <n v="1050"/>
    <n v="782"/>
    <n v="514"/>
    <n v="400"/>
    <n v="136"/>
    <n v="172"/>
    <n v="493"/>
    <n v="117"/>
    <n v="351"/>
    <n v="195"/>
    <n v="65"/>
    <n v="39"/>
    <n v="45"/>
    <n v="135"/>
    <n v="51"/>
    <n v="59"/>
    <n v="19"/>
    <n v="91"/>
    <n v="54"/>
    <n v="15"/>
    <n v="31"/>
    <n v="0"/>
    <n v="70"/>
    <n v="54"/>
    <n v="7"/>
    <n v="7"/>
    <n v="15"/>
    <n v="23"/>
    <n v="0"/>
    <n v="31"/>
    <n v="15"/>
    <n v="23"/>
    <n v="7"/>
    <n v="46"/>
    <n v="46"/>
    <n v="23"/>
    <n v="15"/>
    <n v="0"/>
    <n v="0"/>
    <n v="15"/>
    <n v="70"/>
    <n v="15"/>
    <n v="39"/>
    <n v="39"/>
    <n v="0"/>
    <n v="39"/>
    <n v="23"/>
    <n v="23"/>
    <n v="37"/>
    <n v="85.29"/>
    <n v="22601.87"/>
    <n v="16742.13"/>
    <n v="15905.02"/>
    <n v="20090.55"/>
    <n v="8371.06"/>
    <n v="25500"/>
    <n v="12500"/>
    <n v="8956"/>
    <n v="19494"/>
    <n v="49237"/>
    <n v="30576"/>
    <n v="23946"/>
    <n v="13866"/>
    <n v="133000"/>
    <n v="2172"/>
  </r>
  <r>
    <d v="2024-07-23T00:00:00"/>
    <x v="6"/>
    <n v="7"/>
    <n v="1058"/>
    <n v="803"/>
    <n v="243"/>
    <n v="657"/>
    <n v="158"/>
    <n v="216"/>
    <n v="395"/>
    <n v="192"/>
    <n v="282"/>
    <n v="229"/>
    <n v="59"/>
    <n v="45"/>
    <n v="59"/>
    <n v="140"/>
    <n v="56"/>
    <n v="40"/>
    <n v="20"/>
    <n v="128"/>
    <n v="104"/>
    <n v="24"/>
    <n v="32"/>
    <n v="0"/>
    <n v="75"/>
    <n v="40"/>
    <n v="8"/>
    <n v="24"/>
    <n v="24"/>
    <n v="24"/>
    <n v="0"/>
    <n v="40"/>
    <n v="24"/>
    <n v="0"/>
    <n v="16"/>
    <n v="64"/>
    <n v="8"/>
    <n v="24"/>
    <n v="8"/>
    <n v="0"/>
    <n v="0"/>
    <n v="16"/>
    <n v="88"/>
    <n v="8"/>
    <n v="56"/>
    <n v="16"/>
    <n v="0"/>
    <n v="48"/>
    <n v="0"/>
    <n v="32"/>
    <n v="0"/>
    <n v="85.96"/>
    <n v="29847.7"/>
    <n v="15350.25"/>
    <n v="20467"/>
    <n v="17908.62"/>
    <n v="1705.58"/>
    <n v="25500"/>
    <n v="12500"/>
    <n v="8956"/>
    <n v="19494"/>
    <n v="49237"/>
    <n v="30576"/>
    <n v="23946"/>
    <n v="13866"/>
    <n v="133000"/>
    <n v="7165"/>
  </r>
  <r>
    <d v="2024-07-24T00:00:00"/>
    <x v="6"/>
    <n v="7"/>
    <n v="1064"/>
    <n v="814"/>
    <n v="329"/>
    <n v="523"/>
    <n v="212"/>
    <n v="211"/>
    <n v="522"/>
    <n v="81"/>
    <n v="336"/>
    <n v="65"/>
    <n v="98"/>
    <n v="72"/>
    <n v="13"/>
    <n v="181"/>
    <n v="36"/>
    <n v="56"/>
    <n v="28"/>
    <n v="179"/>
    <n v="56"/>
    <n v="24"/>
    <n v="48"/>
    <n v="0"/>
    <n v="56"/>
    <n v="56"/>
    <n v="0"/>
    <n v="24"/>
    <n v="24"/>
    <n v="24"/>
    <n v="0"/>
    <n v="32"/>
    <n v="0"/>
    <n v="24"/>
    <n v="0"/>
    <n v="32"/>
    <n v="24"/>
    <n v="32"/>
    <n v="16"/>
    <n v="8"/>
    <n v="16"/>
    <n v="24"/>
    <n v="73"/>
    <n v="16"/>
    <n v="65"/>
    <n v="24"/>
    <n v="8"/>
    <n v="56"/>
    <n v="0"/>
    <n v="0"/>
    <n v="52"/>
    <n v="86.15"/>
    <n v="28367.1"/>
    <n v="16332.57"/>
    <n v="18911.400000000001"/>
    <n v="16332.57"/>
    <n v="6017.26"/>
    <n v="25500"/>
    <n v="12500"/>
    <n v="8956"/>
    <n v="19494"/>
    <n v="49237"/>
    <n v="30576"/>
    <n v="23946"/>
    <n v="13866"/>
    <n v="133000"/>
    <n v="7677"/>
  </r>
  <r>
    <d v="2024-07-25T00:00:00"/>
    <x v="6"/>
    <n v="7"/>
    <n v="1063"/>
    <n v="822"/>
    <n v="233"/>
    <n v="724"/>
    <n v="106"/>
    <n v="221"/>
    <n v="478"/>
    <n v="123"/>
    <n v="336"/>
    <n v="204"/>
    <n v="72"/>
    <n v="46"/>
    <n v="32"/>
    <n v="145"/>
    <n v="44"/>
    <n v="60"/>
    <n v="60"/>
    <n v="64"/>
    <n v="106"/>
    <n v="16"/>
    <n v="49"/>
    <n v="16"/>
    <n v="37"/>
    <n v="57"/>
    <n v="0"/>
    <n v="8"/>
    <n v="49"/>
    <n v="8"/>
    <n v="0"/>
    <n v="16"/>
    <n v="24"/>
    <n v="16"/>
    <n v="16"/>
    <n v="32"/>
    <n v="49"/>
    <n v="8"/>
    <n v="8"/>
    <n v="8"/>
    <n v="32"/>
    <n v="32"/>
    <n v="82"/>
    <n v="16"/>
    <n v="41"/>
    <n v="32"/>
    <n v="8"/>
    <n v="24"/>
    <n v="0"/>
    <n v="32"/>
    <n v="0"/>
    <n v="86.149999999999991"/>
    <n v="28426.7"/>
    <n v="13782.64"/>
    <n v="21535.38"/>
    <n v="15505.47"/>
    <n v="6891.32"/>
    <n v="25500"/>
    <n v="12500"/>
    <n v="8956"/>
    <n v="19494"/>
    <n v="49237"/>
    <n v="30576"/>
    <n v="23946"/>
    <n v="13866"/>
    <n v="133000"/>
    <n v="8570"/>
  </r>
  <r>
    <d v="2024-07-26T00:00:00"/>
    <x v="6"/>
    <n v="7"/>
    <n v="1055"/>
    <n v="827"/>
    <n v="495"/>
    <n v="392"/>
    <n v="168"/>
    <n v="339"/>
    <n v="298"/>
    <n v="190"/>
    <n v="346"/>
    <n v="39"/>
    <n v="71"/>
    <n v="58"/>
    <n v="19"/>
    <n v="152"/>
    <n v="112"/>
    <n v="36"/>
    <n v="56"/>
    <n v="166"/>
    <n v="66"/>
    <n v="8"/>
    <n v="24"/>
    <n v="0"/>
    <n v="57"/>
    <n v="41"/>
    <n v="8"/>
    <n v="24"/>
    <n v="33"/>
    <n v="24"/>
    <n v="0"/>
    <n v="41"/>
    <n v="0"/>
    <n v="16"/>
    <n v="0"/>
    <n v="82"/>
    <n v="16"/>
    <n v="33"/>
    <n v="16"/>
    <n v="0"/>
    <n v="33"/>
    <n v="16"/>
    <n v="74"/>
    <n v="24"/>
    <n v="24"/>
    <n v="24"/>
    <n v="8"/>
    <n v="8"/>
    <n v="8"/>
    <n v="16"/>
    <n v="103"/>
    <n v="85.600000000000009"/>
    <n v="24119.63"/>
    <n v="21535.38"/>
    <n v="12059.81"/>
    <n v="12921.23"/>
    <n v="15505.47"/>
    <n v="25500"/>
    <n v="12500"/>
    <n v="8956"/>
    <n v="19494"/>
    <n v="49237"/>
    <n v="30576"/>
    <n v="23946"/>
    <n v="13866"/>
    <n v="133000"/>
    <n v="585"/>
  </r>
  <r>
    <d v="2024-07-27T00:00:00"/>
    <x v="6"/>
    <n v="7"/>
    <n v="1033"/>
    <n v="825"/>
    <n v="247"/>
    <n v="683"/>
    <n v="103"/>
    <n v="247"/>
    <n v="422"/>
    <n v="156"/>
    <n v="230"/>
    <n v="44"/>
    <n v="76"/>
    <n v="70"/>
    <n v="38"/>
    <n v="211"/>
    <n v="125"/>
    <n v="35"/>
    <n v="39"/>
    <n v="165"/>
    <n v="107"/>
    <n v="8"/>
    <n v="24"/>
    <n v="16"/>
    <n v="26"/>
    <n v="74"/>
    <n v="24"/>
    <n v="0"/>
    <n v="41"/>
    <n v="8"/>
    <n v="0"/>
    <n v="16"/>
    <n v="8"/>
    <n v="24"/>
    <n v="8"/>
    <n v="82"/>
    <n v="33"/>
    <n v="33"/>
    <n v="0"/>
    <n v="8"/>
    <n v="16"/>
    <n v="8"/>
    <n v="74"/>
    <n v="24"/>
    <n v="74"/>
    <n v="24"/>
    <n v="0"/>
    <n v="16"/>
    <n v="33"/>
    <n v="16"/>
    <n v="0"/>
    <n v="84.84"/>
    <n v="23112.15"/>
    <n v="13696.09"/>
    <n v="9416.06"/>
    <n v="18832.13"/>
    <n v="20544.14"/>
    <n v="25500"/>
    <n v="12500"/>
    <n v="8956"/>
    <n v="19494"/>
    <n v="49237"/>
    <n v="30576"/>
    <n v="23946"/>
    <n v="13866"/>
    <n v="133000"/>
    <n v="4413"/>
  </r>
  <r>
    <d v="2024-07-28T00:00:00"/>
    <x v="6"/>
    <n v="7"/>
    <n v="1007"/>
    <n v="811"/>
    <n v="211"/>
    <n v="726"/>
    <n v="70"/>
    <n v="162"/>
    <n v="495"/>
    <n v="154"/>
    <n v="280"/>
    <n v="43"/>
    <n v="74"/>
    <n v="37"/>
    <n v="43"/>
    <n v="198"/>
    <n v="99"/>
    <n v="38"/>
    <n v="38"/>
    <n v="157"/>
    <n v="81"/>
    <n v="16"/>
    <n v="40"/>
    <n v="24"/>
    <n v="81"/>
    <n v="72"/>
    <n v="8"/>
    <n v="8"/>
    <n v="48"/>
    <n v="16"/>
    <n v="0"/>
    <n v="16"/>
    <n v="0"/>
    <n v="16"/>
    <n v="8"/>
    <n v="48"/>
    <n v="56"/>
    <n v="8"/>
    <n v="16"/>
    <n v="0"/>
    <n v="16"/>
    <n v="24"/>
    <n v="0"/>
    <n v="24"/>
    <n v="72"/>
    <n v="9"/>
    <n v="8"/>
    <n v="56"/>
    <n v="24"/>
    <n v="16"/>
    <n v="0"/>
    <n v="83.82"/>
    <n v="22055.87"/>
    <n v="20359.259999999998"/>
    <n v="16966.05"/>
    <n v="11876.24"/>
    <n v="13572.84"/>
    <n v="25500"/>
    <n v="12500"/>
    <n v="8956"/>
    <n v="19494"/>
    <n v="49237"/>
    <n v="30576"/>
    <n v="23946"/>
    <n v="13866"/>
    <n v="133000"/>
    <n v="1425"/>
  </r>
  <r>
    <d v="2024-07-29T00:00:00"/>
    <x v="6"/>
    <n v="7"/>
    <n v="990"/>
    <n v="790"/>
    <n v="405"/>
    <n v="427"/>
    <n v="158"/>
    <n v="308"/>
    <n v="443"/>
    <n v="39"/>
    <n v="300"/>
    <n v="184"/>
    <n v="61"/>
    <n v="61"/>
    <n v="49"/>
    <n v="199"/>
    <n v="37"/>
    <n v="26"/>
    <n v="37"/>
    <n v="36"/>
    <n v="31"/>
    <n v="15"/>
    <n v="39"/>
    <n v="0"/>
    <n v="126"/>
    <n v="47"/>
    <n v="23"/>
    <n v="0"/>
    <n v="23"/>
    <n v="15"/>
    <n v="7"/>
    <n v="7"/>
    <n v="7"/>
    <n v="0"/>
    <n v="7"/>
    <n v="39"/>
    <n v="23"/>
    <n v="31"/>
    <n v="23"/>
    <n v="7"/>
    <n v="0"/>
    <n v="7"/>
    <n v="79"/>
    <n v="15"/>
    <n v="31"/>
    <n v="7"/>
    <n v="0"/>
    <n v="39"/>
    <n v="23"/>
    <n v="0"/>
    <n v="119"/>
    <n v="82.59"/>
    <n v="24309.51"/>
    <n v="20118.22"/>
    <n v="8382.59"/>
    <n v="13412.14"/>
    <n v="17603.439999999999"/>
    <n v="25500"/>
    <n v="12500"/>
    <n v="8956"/>
    <n v="19494"/>
    <n v="49237"/>
    <n v="30576"/>
    <n v="23946"/>
    <n v="13866"/>
    <n v="133000"/>
    <n v="1646"/>
  </r>
  <r>
    <d v="2024-07-30T00:00:00"/>
    <x v="6"/>
    <n v="7"/>
    <n v="984"/>
    <n v="757"/>
    <n v="511"/>
    <n v="395"/>
    <n v="78"/>
    <n v="295"/>
    <n v="394"/>
    <n v="68"/>
    <n v="311"/>
    <n v="54"/>
    <n v="48"/>
    <n v="85"/>
    <n v="54"/>
    <n v="183"/>
    <n v="104"/>
    <n v="44"/>
    <n v="44"/>
    <n v="57"/>
    <n v="68"/>
    <n v="7"/>
    <n v="22"/>
    <n v="15"/>
    <n v="57"/>
    <n v="60"/>
    <n v="15"/>
    <n v="15"/>
    <n v="37"/>
    <n v="15"/>
    <n v="7"/>
    <n v="15"/>
    <n v="22"/>
    <n v="0"/>
    <n v="22"/>
    <n v="60"/>
    <n v="45"/>
    <n v="22"/>
    <n v="0"/>
    <n v="7"/>
    <n v="0"/>
    <n v="15"/>
    <n v="68"/>
    <n v="22"/>
    <n v="60"/>
    <n v="7"/>
    <n v="7"/>
    <n v="22"/>
    <n v="30"/>
    <n v="15"/>
    <n v="0"/>
    <n v="81"/>
    <n v="26425.95"/>
    <n v="19819.46"/>
    <n v="15690.41"/>
    <n v="19819.46"/>
    <n v="825.81"/>
    <n v="25500"/>
    <n v="12500"/>
    <n v="8956"/>
    <n v="19494"/>
    <n v="49237"/>
    <n v="30576"/>
    <n v="23946"/>
    <n v="13866"/>
    <n v="133000"/>
    <n v="7764"/>
  </r>
  <r>
    <d v="2024-07-31T00:00:00"/>
    <x v="6"/>
    <n v="7"/>
    <n v="982"/>
    <n v="718"/>
    <n v="441"/>
    <n v="306"/>
    <n v="235"/>
    <n v="165"/>
    <n v="467"/>
    <n v="86"/>
    <n v="286"/>
    <n v="103"/>
    <n v="66"/>
    <n v="30"/>
    <n v="42"/>
    <n v="167"/>
    <n v="41"/>
    <n v="52"/>
    <n v="52"/>
    <n v="143"/>
    <n v="100"/>
    <n v="21"/>
    <n v="43"/>
    <n v="14"/>
    <n v="57"/>
    <n v="50"/>
    <n v="0"/>
    <n v="14"/>
    <n v="28"/>
    <n v="21"/>
    <n v="7"/>
    <n v="14"/>
    <n v="14"/>
    <n v="0"/>
    <n v="7"/>
    <n v="43"/>
    <n v="21"/>
    <n v="35"/>
    <n v="7"/>
    <n v="7"/>
    <n v="21"/>
    <n v="7"/>
    <n v="57"/>
    <n v="14"/>
    <n v="21"/>
    <n v="35"/>
    <n v="0"/>
    <n v="21"/>
    <n v="0"/>
    <n v="14"/>
    <n v="25"/>
    <n v="81"/>
    <n v="22680"/>
    <n v="12150"/>
    <n v="11340"/>
    <n v="7290"/>
    <n v="27540"/>
    <n v="25500"/>
    <n v="12500"/>
    <n v="8956"/>
    <n v="19494"/>
    <n v="49237"/>
    <n v="30576"/>
    <n v="23946"/>
    <n v="13866"/>
    <n v="133000"/>
    <n v="8795"/>
  </r>
  <r>
    <d v="2024-08-01T00:00:00"/>
    <x v="7"/>
    <n v="8"/>
    <n v="988"/>
    <n v="686"/>
    <n v="316"/>
    <n v="584"/>
    <n v="88"/>
    <n v="260"/>
    <n v="337"/>
    <n v="89"/>
    <n v="295"/>
    <n v="208"/>
    <n v="49"/>
    <n v="67"/>
    <n v="30"/>
    <n v="202"/>
    <n v="48"/>
    <n v="37"/>
    <n v="52"/>
    <n v="0"/>
    <n v="96"/>
    <n v="20"/>
    <n v="41"/>
    <n v="6"/>
    <n v="14"/>
    <n v="61"/>
    <n v="6"/>
    <n v="20"/>
    <n v="34"/>
    <n v="20"/>
    <n v="0"/>
    <n v="6"/>
    <n v="0"/>
    <n v="13"/>
    <n v="0"/>
    <n v="34"/>
    <n v="27"/>
    <n v="13"/>
    <n v="20"/>
    <n v="0"/>
    <n v="0"/>
    <n v="27"/>
    <n v="68"/>
    <n v="6"/>
    <n v="61"/>
    <n v="20"/>
    <n v="6"/>
    <n v="34"/>
    <n v="27"/>
    <n v="6"/>
    <n v="0"/>
    <n v="81.87"/>
    <n v="22680"/>
    <n v="12150"/>
    <n v="11340"/>
    <n v="7290"/>
    <n v="27540"/>
    <n v="25500"/>
    <n v="11250"/>
    <n v="8956"/>
    <n v="19494"/>
    <n v="51528"/>
    <n v="40447"/>
    <n v="28127"/>
    <n v="18319"/>
    <n v="148000"/>
    <n v="5662"/>
  </r>
  <r>
    <d v="2024-08-02T00:00:00"/>
    <x v="7"/>
    <n v="8"/>
    <n v="996"/>
    <n v="671"/>
    <n v="328"/>
    <n v="419"/>
    <n v="249"/>
    <n v="248"/>
    <n v="377"/>
    <n v="46"/>
    <n v="321"/>
    <n v="55"/>
    <n v="80"/>
    <n v="61"/>
    <n v="30"/>
    <n v="140"/>
    <n v="41"/>
    <n v="56"/>
    <n v="56"/>
    <n v="156"/>
    <n v="33"/>
    <n v="20"/>
    <n v="26"/>
    <n v="20"/>
    <n v="80"/>
    <n v="46"/>
    <n v="20"/>
    <n v="6"/>
    <n v="20"/>
    <n v="13"/>
    <n v="6"/>
    <n v="6"/>
    <n v="20"/>
    <n v="6"/>
    <n v="6"/>
    <n v="60"/>
    <n v="33"/>
    <n v="13"/>
    <n v="0"/>
    <n v="0"/>
    <n v="0"/>
    <n v="6"/>
    <n v="53"/>
    <n v="6"/>
    <n v="33"/>
    <n v="13"/>
    <n v="6"/>
    <n v="6"/>
    <n v="0"/>
    <n v="20"/>
    <n v="94"/>
    <n v="83.77000000000001"/>
    <n v="25384.48"/>
    <n v="13101.67"/>
    <n v="11463.96"/>
    <n v="13101.67"/>
    <n v="18833.650000000001"/>
    <n v="25500"/>
    <n v="11250"/>
    <n v="8956"/>
    <n v="19494"/>
    <n v="51528"/>
    <n v="40447"/>
    <n v="28127"/>
    <n v="18319"/>
    <n v="148000"/>
    <n v="8792"/>
  </r>
  <r>
    <d v="2024-08-03T00:00:00"/>
    <x v="7"/>
    <n v="8"/>
    <n v="1013"/>
    <n v="663"/>
    <n v="253"/>
    <n v="649"/>
    <n v="111"/>
    <n v="278"/>
    <n v="293"/>
    <n v="92"/>
    <n v="320"/>
    <n v="43"/>
    <n v="43"/>
    <n v="75"/>
    <n v="50"/>
    <n v="165"/>
    <n v="76"/>
    <n v="57"/>
    <n v="53"/>
    <n v="131"/>
    <n v="92"/>
    <n v="13"/>
    <n v="46"/>
    <n v="0"/>
    <n v="37"/>
    <n v="33"/>
    <n v="0"/>
    <n v="19"/>
    <n v="13"/>
    <n v="13"/>
    <n v="0"/>
    <n v="19"/>
    <n v="0"/>
    <n v="0"/>
    <n v="13"/>
    <n v="39"/>
    <n v="13"/>
    <n v="13"/>
    <n v="19"/>
    <n v="0"/>
    <n v="0"/>
    <n v="26"/>
    <n v="66"/>
    <n v="13"/>
    <n v="59"/>
    <n v="33"/>
    <n v="6"/>
    <n v="46"/>
    <n v="6"/>
    <n v="26"/>
    <n v="0"/>
    <n v="86"/>
    <n v="29320.29"/>
    <n v="10890.39"/>
    <n v="13403.56"/>
    <n v="12565.84"/>
    <n v="17592.169999999998"/>
    <n v="25500"/>
    <n v="11250"/>
    <n v="8956"/>
    <n v="17395"/>
    <n v="51528"/>
    <n v="40447"/>
    <n v="28127"/>
    <n v="18319"/>
    <n v="148000"/>
    <n v="4524"/>
  </r>
  <r>
    <d v="2024-08-04T00:00:00"/>
    <x v="7"/>
    <n v="8"/>
    <n v="1033"/>
    <n v="666"/>
    <n v="227"/>
    <n v="600"/>
    <n v="206"/>
    <n v="173"/>
    <n v="460"/>
    <n v="33"/>
    <n v="256"/>
    <n v="64"/>
    <n v="51"/>
    <n v="83"/>
    <n v="12"/>
    <n v="133"/>
    <n v="23"/>
    <n v="51"/>
    <n v="23"/>
    <n v="337"/>
    <n v="59"/>
    <n v="0"/>
    <n v="19"/>
    <n v="13"/>
    <n v="59"/>
    <n v="33"/>
    <n v="13"/>
    <n v="19"/>
    <n v="39"/>
    <n v="6"/>
    <n v="0"/>
    <n v="6"/>
    <n v="6"/>
    <n v="0"/>
    <n v="0"/>
    <n v="53"/>
    <n v="26"/>
    <n v="26"/>
    <n v="6"/>
    <n v="6"/>
    <n v="26"/>
    <n v="19"/>
    <n v="46"/>
    <n v="13"/>
    <n v="53"/>
    <n v="19"/>
    <n v="0"/>
    <n v="33"/>
    <n v="26"/>
    <n v="0"/>
    <n v="42"/>
    <n v="88.81"/>
    <n v="25801.52"/>
    <n v="20641.22"/>
    <n v="12040.71"/>
    <n v="18061.060000000001"/>
    <n v="9460.56"/>
    <n v="25500"/>
    <n v="11250"/>
    <n v="8956"/>
    <n v="17395"/>
    <n v="51528"/>
    <n v="40447"/>
    <n v="28127"/>
    <n v="18319"/>
    <n v="148000"/>
    <n v="16"/>
  </r>
  <r>
    <d v="2024-08-05T00:00:00"/>
    <x v="7"/>
    <n v="8"/>
    <n v="1058"/>
    <n v="680"/>
    <n v="465"/>
    <n v="509"/>
    <n v="84"/>
    <n v="251"/>
    <n v="389"/>
    <n v="40"/>
    <n v="268"/>
    <n v="137"/>
    <n v="85"/>
    <n v="52"/>
    <n v="13"/>
    <n v="156"/>
    <n v="68"/>
    <n v="40"/>
    <n v="44"/>
    <n v="195"/>
    <n v="74"/>
    <n v="20"/>
    <n v="20"/>
    <n v="20"/>
    <n v="4"/>
    <n v="34"/>
    <n v="20"/>
    <n v="6"/>
    <n v="13"/>
    <n v="0"/>
    <n v="6"/>
    <n v="20"/>
    <n v="6"/>
    <n v="20"/>
    <n v="20"/>
    <n v="68"/>
    <n v="34"/>
    <n v="34"/>
    <n v="20"/>
    <n v="0"/>
    <n v="0"/>
    <n v="13"/>
    <n v="74"/>
    <n v="13"/>
    <n v="54"/>
    <n v="20"/>
    <n v="0"/>
    <n v="34"/>
    <n v="13"/>
    <n v="20"/>
    <n v="0"/>
    <n v="91.65"/>
    <n v="23980.05"/>
    <n v="22203.75"/>
    <n v="20427.45"/>
    <n v="8881.5"/>
    <n v="13322.25"/>
    <n v="25500"/>
    <n v="11250"/>
    <n v="8956"/>
    <n v="17395"/>
    <n v="51528"/>
    <n v="40447"/>
    <n v="28127"/>
    <n v="18319"/>
    <n v="148000"/>
    <n v="8620"/>
  </r>
  <r>
    <d v="2024-08-06T00:00:00"/>
    <x v="7"/>
    <n v="8"/>
    <n v="1083"/>
    <n v="706"/>
    <n v="314"/>
    <n v="596"/>
    <n v="173"/>
    <n v="225"/>
    <n v="404"/>
    <n v="77"/>
    <n v="362"/>
    <n v="100"/>
    <n v="94"/>
    <n v="47"/>
    <n v="20"/>
    <n v="193"/>
    <n v="111"/>
    <n v="45"/>
    <n v="20"/>
    <n v="91"/>
    <n v="49"/>
    <n v="14"/>
    <n v="49"/>
    <n v="21"/>
    <n v="56"/>
    <n v="56"/>
    <n v="7"/>
    <n v="14"/>
    <n v="42"/>
    <n v="7"/>
    <n v="0"/>
    <n v="28"/>
    <n v="7"/>
    <n v="14"/>
    <n v="0"/>
    <n v="56"/>
    <n v="42"/>
    <n v="28"/>
    <n v="21"/>
    <n v="0"/>
    <n v="0"/>
    <n v="21"/>
    <n v="0"/>
    <n v="7"/>
    <n v="56"/>
    <n v="28"/>
    <n v="6"/>
    <n v="28"/>
    <n v="28"/>
    <n v="21"/>
    <n v="0"/>
    <n v="94.39"/>
    <n v="28410.94"/>
    <n v="22912.05"/>
    <n v="21995.57"/>
    <n v="16496.669999999998"/>
    <n v="1832.96"/>
    <n v="25500"/>
    <n v="11250"/>
    <n v="8956"/>
    <n v="17395"/>
    <n v="51528"/>
    <n v="40447"/>
    <n v="28127"/>
    <n v="18319"/>
    <n v="148000"/>
    <n v="1278"/>
  </r>
  <r>
    <d v="2024-08-07T00:00:00"/>
    <x v="7"/>
    <n v="8"/>
    <n v="1107"/>
    <n v="737"/>
    <n v="365"/>
    <n v="521"/>
    <n v="221"/>
    <n v="162"/>
    <n v="406"/>
    <n v="169"/>
    <n v="324"/>
    <n v="157"/>
    <n v="82"/>
    <n v="48"/>
    <n v="34"/>
    <n v="227"/>
    <n v="147"/>
    <n v="63"/>
    <n v="25"/>
    <n v="0"/>
    <n v="44"/>
    <n v="14"/>
    <n v="36"/>
    <n v="22"/>
    <n v="88"/>
    <n v="36"/>
    <n v="14"/>
    <n v="7"/>
    <n v="14"/>
    <n v="14"/>
    <n v="0"/>
    <n v="29"/>
    <n v="22"/>
    <n v="0"/>
    <n v="22"/>
    <n v="29"/>
    <n v="7"/>
    <n v="22"/>
    <n v="22"/>
    <n v="7"/>
    <n v="22"/>
    <n v="7"/>
    <n v="51"/>
    <n v="22"/>
    <n v="66"/>
    <n v="22"/>
    <n v="0"/>
    <n v="51"/>
    <n v="0"/>
    <n v="22"/>
    <n v="25"/>
    <n v="97.050000000000011"/>
    <n v="32092.61"/>
    <n v="16046.3"/>
    <n v="20765.8"/>
    <n v="17934.099999999999"/>
    <n v="7551.2"/>
    <n v="25500"/>
    <n v="11250"/>
    <n v="8956"/>
    <n v="17395"/>
    <n v="51528"/>
    <n v="40447"/>
    <n v="28127"/>
    <n v="18319"/>
    <n v="148000"/>
    <n v="2458"/>
  </r>
  <r>
    <d v="2024-08-08T00:00:00"/>
    <x v="7"/>
    <n v="8"/>
    <n v="1130"/>
    <n v="768"/>
    <n v="350"/>
    <n v="566"/>
    <n v="214"/>
    <n v="376"/>
    <n v="216"/>
    <n v="176"/>
    <n v="252"/>
    <n v="182"/>
    <n v="63"/>
    <n v="56"/>
    <n v="63"/>
    <n v="201"/>
    <n v="72"/>
    <n v="64"/>
    <n v="60"/>
    <n v="117"/>
    <n v="107"/>
    <n v="7"/>
    <n v="53"/>
    <n v="7"/>
    <n v="107"/>
    <n v="53"/>
    <n v="0"/>
    <n v="15"/>
    <n v="30"/>
    <n v="7"/>
    <n v="0"/>
    <n v="7"/>
    <n v="0"/>
    <n v="7"/>
    <n v="0"/>
    <n v="76"/>
    <n v="23"/>
    <n v="30"/>
    <n v="0"/>
    <n v="7"/>
    <n v="7"/>
    <n v="7"/>
    <n v="61"/>
    <n v="7"/>
    <n v="61"/>
    <n v="23"/>
    <n v="0"/>
    <n v="46"/>
    <n v="0"/>
    <n v="0"/>
    <n v="20"/>
    <n v="98.77"/>
    <n v="28140.89"/>
    <n v="17466.759999999998"/>
    <n v="21348.26"/>
    <n v="15526.01"/>
    <n v="14555.63"/>
    <n v="25500"/>
    <n v="11250"/>
    <n v="8956"/>
    <n v="17395"/>
    <n v="51528"/>
    <n v="40447"/>
    <n v="28127"/>
    <n v="18319"/>
    <n v="148000"/>
    <n v="5172"/>
  </r>
  <r>
    <d v="2024-08-09T00:00:00"/>
    <x v="7"/>
    <n v="8"/>
    <n v="1145"/>
    <n v="782"/>
    <n v="400"/>
    <n v="665"/>
    <n v="80"/>
    <n v="195"/>
    <n v="541"/>
    <n v="46"/>
    <n v="255"/>
    <n v="78"/>
    <n v="56"/>
    <n v="85"/>
    <n v="35"/>
    <n v="182"/>
    <n v="82"/>
    <n v="39"/>
    <n v="47"/>
    <n v="286"/>
    <n v="78"/>
    <n v="0"/>
    <n v="54"/>
    <n v="7"/>
    <n v="30"/>
    <n v="62"/>
    <n v="23"/>
    <n v="7"/>
    <n v="39"/>
    <n v="7"/>
    <n v="7"/>
    <n v="23"/>
    <n v="15"/>
    <n v="7"/>
    <n v="7"/>
    <n v="31"/>
    <n v="54"/>
    <n v="31"/>
    <n v="23"/>
    <n v="7"/>
    <n v="7"/>
    <n v="15"/>
    <n v="62"/>
    <n v="7"/>
    <n v="39"/>
    <n v="39"/>
    <n v="0"/>
    <n v="39"/>
    <n v="31"/>
    <n v="31"/>
    <n v="0"/>
    <n v="99.820000000000007"/>
    <n v="34571.769999999997"/>
    <n v="14816.47"/>
    <n v="11853.18"/>
    <n v="12840.94"/>
    <n v="24694.12"/>
    <n v="25500"/>
    <n v="11250"/>
    <n v="8956"/>
    <n v="17395"/>
    <n v="51528"/>
    <n v="40447"/>
    <n v="28127"/>
    <n v="18319"/>
    <n v="148000"/>
    <n v="7313"/>
  </r>
  <r>
    <d v="2024-08-10T00:00:00"/>
    <x v="7"/>
    <n v="8"/>
    <n v="1154"/>
    <n v="784"/>
    <n v="288"/>
    <n v="659"/>
    <n v="207"/>
    <n v="368"/>
    <n v="252"/>
    <n v="164"/>
    <n v="343"/>
    <n v="186"/>
    <n v="50"/>
    <n v="57"/>
    <n v="35"/>
    <n v="179"/>
    <n v="105"/>
    <n v="48"/>
    <n v="21"/>
    <n v="130"/>
    <n v="62"/>
    <n v="15"/>
    <n v="23"/>
    <n v="0"/>
    <n v="62"/>
    <n v="39"/>
    <n v="15"/>
    <n v="15"/>
    <n v="47"/>
    <n v="0"/>
    <n v="0"/>
    <n v="7"/>
    <n v="0"/>
    <n v="23"/>
    <n v="15"/>
    <n v="70"/>
    <n v="31"/>
    <n v="23"/>
    <n v="0"/>
    <n v="0"/>
    <n v="0"/>
    <n v="15"/>
    <n v="70"/>
    <n v="7"/>
    <n v="23"/>
    <n v="7"/>
    <n v="0"/>
    <n v="54"/>
    <n v="15"/>
    <n v="23"/>
    <n v="123"/>
    <n v="100.52"/>
    <n v="34938.629999999997"/>
    <n v="20963.18"/>
    <n v="10980.71"/>
    <n v="17968.439999999999"/>
    <n v="14973.7"/>
    <n v="25500"/>
    <n v="11250"/>
    <n v="8956"/>
    <n v="12014"/>
    <n v="51528"/>
    <n v="40447"/>
    <n v="28127"/>
    <n v="18319"/>
    <n v="148000"/>
    <n v="8949"/>
  </r>
  <r>
    <d v="2024-08-11T00:00:00"/>
    <x v="7"/>
    <n v="8"/>
    <n v="1160"/>
    <n v="774"/>
    <n v="371"/>
    <n v="581"/>
    <n v="208"/>
    <n v="363"/>
    <n v="334"/>
    <n v="77"/>
    <n v="244"/>
    <n v="136"/>
    <n v="71"/>
    <n v="86"/>
    <n v="21"/>
    <n v="185"/>
    <n v="145"/>
    <n v="39"/>
    <n v="30"/>
    <n v="203"/>
    <n v="54"/>
    <n v="0"/>
    <n v="30"/>
    <n v="0"/>
    <n v="92"/>
    <n v="38"/>
    <n v="0"/>
    <n v="23"/>
    <n v="38"/>
    <n v="23"/>
    <n v="0"/>
    <n v="30"/>
    <n v="23"/>
    <n v="23"/>
    <n v="0"/>
    <n v="54"/>
    <n v="15"/>
    <n v="15"/>
    <n v="0"/>
    <n v="0"/>
    <n v="30"/>
    <n v="15"/>
    <n v="69"/>
    <n v="23"/>
    <n v="23"/>
    <n v="15"/>
    <n v="7"/>
    <n v="54"/>
    <n v="23"/>
    <n v="23"/>
    <n v="34"/>
    <n v="100.75"/>
    <n v="26136.58"/>
    <n v="14073.54"/>
    <n v="10052.530000000001"/>
    <n v="16084.05"/>
    <n v="34178.61"/>
    <n v="25500"/>
    <n v="11250"/>
    <n v="8956"/>
    <n v="12014"/>
    <n v="51528"/>
    <n v="40447"/>
    <n v="28127"/>
    <n v="18319"/>
    <n v="148000"/>
    <n v="2847"/>
  </r>
  <r>
    <d v="2024-08-12T00:00:00"/>
    <x v="7"/>
    <n v="8"/>
    <n v="1162"/>
    <n v="748"/>
    <n v="499"/>
    <n v="419"/>
    <n v="244"/>
    <n v="321"/>
    <n v="240"/>
    <n v="187"/>
    <n v="396"/>
    <n v="72"/>
    <n v="50"/>
    <n v="72"/>
    <n v="43"/>
    <n v="194"/>
    <n v="114"/>
    <n v="48"/>
    <n v="61"/>
    <n v="112"/>
    <n v="82"/>
    <n v="0"/>
    <n v="44"/>
    <n v="22"/>
    <n v="44"/>
    <n v="44"/>
    <n v="0"/>
    <n v="22"/>
    <n v="29"/>
    <n v="0"/>
    <n v="0"/>
    <n v="37"/>
    <n v="14"/>
    <n v="22"/>
    <n v="7"/>
    <n v="67"/>
    <n v="7"/>
    <n v="7"/>
    <n v="0"/>
    <n v="7"/>
    <n v="7"/>
    <n v="29"/>
    <n v="74"/>
    <n v="14"/>
    <n v="37"/>
    <n v="37"/>
    <n v="7"/>
    <n v="7"/>
    <n v="22"/>
    <n v="29"/>
    <n v="30"/>
    <n v="100.53"/>
    <n v="33250.57"/>
    <n v="24182.23"/>
    <n v="21159.45"/>
    <n v="11083.52"/>
    <n v="11083.52"/>
    <n v="25500"/>
    <n v="11250"/>
    <n v="8956"/>
    <n v="12014"/>
    <n v="51528"/>
    <n v="40447"/>
    <n v="28127"/>
    <n v="18319"/>
    <n v="148000"/>
    <n v="3555"/>
  </r>
  <r>
    <d v="2024-08-13T00:00:00"/>
    <x v="7"/>
    <n v="8"/>
    <n v="1160"/>
    <n v="711"/>
    <n v="232"/>
    <n v="847"/>
    <n v="81"/>
    <n v="277"/>
    <n v="399"/>
    <n v="35"/>
    <n v="381"/>
    <n v="129"/>
    <n v="79"/>
    <n v="93"/>
    <n v="35"/>
    <n v="171"/>
    <n v="39"/>
    <n v="52"/>
    <n v="35"/>
    <n v="146"/>
    <n v="78"/>
    <n v="21"/>
    <n v="35"/>
    <n v="0"/>
    <n v="49"/>
    <n v="42"/>
    <n v="0"/>
    <n v="14"/>
    <n v="21"/>
    <n v="14"/>
    <n v="0"/>
    <n v="21"/>
    <n v="0"/>
    <n v="14"/>
    <n v="14"/>
    <n v="35"/>
    <n v="7"/>
    <n v="14"/>
    <n v="21"/>
    <n v="0"/>
    <n v="14"/>
    <n v="21"/>
    <n v="78"/>
    <n v="21"/>
    <n v="49"/>
    <n v="7"/>
    <n v="7"/>
    <n v="7"/>
    <n v="7"/>
    <n v="14"/>
    <n v="86"/>
    <n v="98.31"/>
    <n v="26136.55"/>
    <n v="15078.78"/>
    <n v="17089.28"/>
    <n v="9047.27"/>
    <n v="33173.31"/>
    <n v="25500"/>
    <n v="11250"/>
    <n v="7688"/>
    <n v="12014"/>
    <n v="51528"/>
    <n v="40447"/>
    <n v="28127"/>
    <n v="18319"/>
    <n v="148000"/>
    <n v="5572"/>
  </r>
  <r>
    <d v="2024-08-14T00:00:00"/>
    <x v="7"/>
    <n v="8"/>
    <n v="1141"/>
    <n v="682"/>
    <n v="273"/>
    <n v="732"/>
    <n v="136"/>
    <n v="231"/>
    <n v="404"/>
    <n v="47"/>
    <n v="269"/>
    <n v="219"/>
    <n v="56"/>
    <n v="99"/>
    <n v="49"/>
    <n v="238"/>
    <n v="147"/>
    <n v="30"/>
    <n v="34"/>
    <n v="0"/>
    <n v="75"/>
    <n v="6"/>
    <n v="27"/>
    <n v="20"/>
    <n v="54"/>
    <n v="47"/>
    <n v="6"/>
    <n v="13"/>
    <n v="13"/>
    <n v="13"/>
    <n v="0"/>
    <n v="34"/>
    <n v="0"/>
    <n v="13"/>
    <n v="20"/>
    <n v="61"/>
    <n v="34"/>
    <n v="13"/>
    <n v="6"/>
    <n v="0"/>
    <n v="6"/>
    <n v="27"/>
    <n v="54"/>
    <n v="13"/>
    <n v="61"/>
    <n v="20"/>
    <n v="0"/>
    <n v="40"/>
    <n v="0"/>
    <n v="6"/>
    <n v="0"/>
    <n v="95.399999999999991"/>
    <n v="28507.68"/>
    <n v="18677.45"/>
    <n v="14745.35"/>
    <n v="13762.33"/>
    <n v="22609.54"/>
    <n v="25500"/>
    <n v="11250"/>
    <n v="7688"/>
    <n v="12014"/>
    <n v="51528"/>
    <n v="40447"/>
    <n v="28127"/>
    <n v="18319"/>
    <n v="148000"/>
    <n v="5252"/>
  </r>
  <r>
    <d v="2024-08-15T00:00:00"/>
    <x v="7"/>
    <n v="8"/>
    <n v="1116"/>
    <n v="667"/>
    <n v="468"/>
    <n v="425"/>
    <n v="223"/>
    <n v="340"/>
    <n v="181"/>
    <n v="146"/>
    <n v="243"/>
    <n v="228"/>
    <n v="69"/>
    <n v="76"/>
    <n v="48"/>
    <n v="203"/>
    <n v="144"/>
    <n v="46"/>
    <n v="59"/>
    <n v="0"/>
    <n v="86"/>
    <n v="6"/>
    <n v="46"/>
    <n v="13"/>
    <n v="85"/>
    <n v="40"/>
    <n v="6"/>
    <n v="0"/>
    <n v="40"/>
    <n v="6"/>
    <n v="0"/>
    <n v="6"/>
    <n v="13"/>
    <n v="13"/>
    <n v="0"/>
    <n v="26"/>
    <n v="33"/>
    <n v="6"/>
    <n v="6"/>
    <n v="6"/>
    <n v="26"/>
    <n v="6"/>
    <n v="60"/>
    <n v="20"/>
    <n v="46"/>
    <n v="13"/>
    <n v="6"/>
    <n v="33"/>
    <n v="0"/>
    <n v="20"/>
    <n v="0"/>
    <n v="93.429999999999993"/>
    <n v="33388.129999999997"/>
    <n v="20986.82"/>
    <n v="17171.04"/>
    <n v="7631.57"/>
    <n v="16217.09"/>
    <n v="22000"/>
    <n v="11250"/>
    <n v="7688"/>
    <n v="12014"/>
    <n v="51528"/>
    <n v="40447"/>
    <n v="28127"/>
    <n v="18319"/>
    <n v="148000"/>
    <n v="4251"/>
  </r>
  <r>
    <d v="2024-08-16T00:00:00"/>
    <x v="7"/>
    <n v="8"/>
    <n v="1099"/>
    <n v="666"/>
    <n v="274"/>
    <n v="639"/>
    <n v="186"/>
    <n v="159"/>
    <n v="474"/>
    <n v="33"/>
    <n v="279"/>
    <n v="156"/>
    <n v="74"/>
    <n v="68"/>
    <n v="47"/>
    <n v="217"/>
    <n v="79"/>
    <n v="45"/>
    <n v="20"/>
    <n v="114"/>
    <n v="39"/>
    <n v="6"/>
    <n v="46"/>
    <n v="13"/>
    <n v="46"/>
    <n v="39"/>
    <n v="6"/>
    <n v="19"/>
    <n v="33"/>
    <n v="19"/>
    <n v="0"/>
    <n v="19"/>
    <n v="0"/>
    <n v="19"/>
    <n v="13"/>
    <n v="53"/>
    <n v="13"/>
    <n v="6"/>
    <n v="19"/>
    <n v="6"/>
    <n v="6"/>
    <n v="13"/>
    <n v="66"/>
    <n v="19"/>
    <n v="59"/>
    <n v="26"/>
    <n v="0"/>
    <n v="39"/>
    <n v="13"/>
    <n v="6"/>
    <n v="5"/>
    <n v="92.52"/>
    <n v="28964.2"/>
    <n v="17752.25"/>
    <n v="15883.59"/>
    <n v="20555.240000000002"/>
    <n v="10277.620000000001"/>
    <n v="22000"/>
    <n v="11250"/>
    <n v="7688"/>
    <n v="20765"/>
    <n v="51528"/>
    <n v="40447"/>
    <n v="28127"/>
    <n v="18319"/>
    <n v="148000"/>
    <n v="6810"/>
  </r>
  <r>
    <d v="2024-08-17T00:00:00"/>
    <x v="7"/>
    <n v="8"/>
    <n v="1091"/>
    <n v="679"/>
    <n v="490"/>
    <n v="525"/>
    <n v="76"/>
    <n v="251"/>
    <n v="381"/>
    <n v="47"/>
    <n v="284"/>
    <n v="101"/>
    <n v="94"/>
    <n v="74"/>
    <n v="40"/>
    <n v="215"/>
    <n v="66"/>
    <n v="45"/>
    <n v="41"/>
    <n v="131"/>
    <n v="74"/>
    <n v="0"/>
    <n v="20"/>
    <n v="6"/>
    <n v="95"/>
    <n v="47"/>
    <n v="6"/>
    <n v="0"/>
    <n v="13"/>
    <n v="20"/>
    <n v="6"/>
    <n v="6"/>
    <n v="13"/>
    <n v="20"/>
    <n v="6"/>
    <n v="61"/>
    <n v="20"/>
    <n v="13"/>
    <n v="6"/>
    <n v="6"/>
    <n v="27"/>
    <n v="13"/>
    <n v="74"/>
    <n v="20"/>
    <n v="20"/>
    <n v="6"/>
    <n v="6"/>
    <n v="47"/>
    <n v="0"/>
    <n v="27"/>
    <n v="1"/>
    <n v="92.969999999999985"/>
    <n v="23128.68"/>
    <n v="17577.8"/>
    <n v="12952.06"/>
    <n v="21278.39"/>
    <n v="17577.8"/>
    <n v="22000"/>
    <n v="11250"/>
    <n v="7688"/>
    <n v="20765"/>
    <n v="51528"/>
    <n v="40447"/>
    <n v="28127"/>
    <n v="18319"/>
    <n v="148000"/>
    <n v="4290"/>
  </r>
  <r>
    <d v="2024-08-18T00:00:00"/>
    <x v="7"/>
    <n v="8"/>
    <n v="1095"/>
    <n v="702"/>
    <n v="470"/>
    <n v="549"/>
    <n v="76"/>
    <n v="266"/>
    <n v="289"/>
    <n v="147"/>
    <n v="305"/>
    <n v="81"/>
    <n v="81"/>
    <n v="61"/>
    <n v="54"/>
    <n v="187"/>
    <n v="112"/>
    <n v="41"/>
    <n v="41"/>
    <n v="132"/>
    <n v="56"/>
    <n v="14"/>
    <n v="21"/>
    <n v="14"/>
    <n v="100"/>
    <n v="42"/>
    <n v="7"/>
    <n v="14"/>
    <n v="35"/>
    <n v="7"/>
    <n v="0"/>
    <n v="28"/>
    <n v="0"/>
    <n v="14"/>
    <n v="14"/>
    <n v="56"/>
    <n v="49"/>
    <n v="7"/>
    <n v="21"/>
    <n v="7"/>
    <n v="7"/>
    <n v="7"/>
    <n v="49"/>
    <n v="14"/>
    <n v="28"/>
    <n v="14"/>
    <n v="7"/>
    <n v="21"/>
    <n v="28"/>
    <n v="21"/>
    <n v="0"/>
    <n v="93.78"/>
    <n v="29751.24"/>
    <n v="13016.17"/>
    <n v="11156.72"/>
    <n v="21383.71"/>
    <n v="17664.8"/>
    <n v="22000"/>
    <n v="11250"/>
    <n v="7688"/>
    <n v="20765"/>
    <n v="51528"/>
    <n v="40447"/>
    <n v="28127"/>
    <n v="18319"/>
    <n v="148000"/>
    <n v="1211"/>
  </r>
  <r>
    <d v="2024-08-19T00:00:00"/>
    <x v="7"/>
    <n v="8"/>
    <n v="1102"/>
    <n v="734"/>
    <n v="264"/>
    <n v="739"/>
    <n v="99"/>
    <n v="381"/>
    <n v="251"/>
    <n v="102"/>
    <n v="321"/>
    <n v="47"/>
    <n v="95"/>
    <n v="75"/>
    <n v="47"/>
    <n v="167"/>
    <n v="113"/>
    <n v="37"/>
    <n v="29"/>
    <n v="171"/>
    <n v="29"/>
    <n v="7"/>
    <n v="44"/>
    <n v="0"/>
    <n v="44"/>
    <n v="36"/>
    <n v="7"/>
    <n v="0"/>
    <n v="22"/>
    <n v="0"/>
    <n v="7"/>
    <n v="7"/>
    <n v="7"/>
    <n v="0"/>
    <n v="7"/>
    <n v="44"/>
    <n v="7"/>
    <n v="7"/>
    <n v="0"/>
    <n v="7"/>
    <n v="7"/>
    <n v="14"/>
    <n v="58"/>
    <n v="7"/>
    <n v="29"/>
    <n v="36"/>
    <n v="7"/>
    <n v="51"/>
    <n v="29"/>
    <n v="22"/>
    <n v="192"/>
    <n v="94.81"/>
    <n v="25319.25"/>
    <n v="15004"/>
    <n v="16879.5"/>
    <n v="10315.25"/>
    <n v="26257"/>
    <n v="22000"/>
    <n v="11250"/>
    <n v="7688"/>
    <n v="20765"/>
    <n v="51528"/>
    <n v="40447"/>
    <n v="28127"/>
    <n v="18319"/>
    <n v="148000"/>
    <n v="8963"/>
  </r>
  <r>
    <d v="2024-08-20T00:00:00"/>
    <x v="7"/>
    <n v="8"/>
    <n v="1111"/>
    <n v="769"/>
    <n v="411"/>
    <n v="501"/>
    <n v="199"/>
    <n v="315"/>
    <n v="278"/>
    <n v="176"/>
    <n v="316"/>
    <n v="55"/>
    <n v="75"/>
    <n v="48"/>
    <n v="20"/>
    <n v="168"/>
    <n v="143"/>
    <n v="59"/>
    <n v="63"/>
    <n v="164"/>
    <n v="76"/>
    <n v="23"/>
    <n v="23"/>
    <n v="15"/>
    <n v="61"/>
    <n v="38"/>
    <n v="0"/>
    <n v="15"/>
    <n v="38"/>
    <n v="7"/>
    <n v="7"/>
    <n v="38"/>
    <n v="23"/>
    <n v="23"/>
    <n v="0"/>
    <n v="30"/>
    <n v="30"/>
    <n v="38"/>
    <n v="0"/>
    <n v="7"/>
    <n v="0"/>
    <n v="30"/>
    <n v="53"/>
    <n v="7"/>
    <n v="30"/>
    <n v="30"/>
    <n v="7"/>
    <n v="7"/>
    <n v="0"/>
    <n v="7"/>
    <n v="106"/>
    <n v="96.77"/>
    <n v="23702.23"/>
    <n v="21806.05"/>
    <n v="9480.89"/>
    <n v="21806.05"/>
    <n v="18013.689999999999"/>
    <n v="22000"/>
    <n v="11250"/>
    <n v="7688"/>
    <n v="20765"/>
    <n v="51528"/>
    <n v="40447"/>
    <n v="28127"/>
    <n v="18319"/>
    <n v="148000"/>
    <n v="3306"/>
  </r>
  <r>
    <d v="2024-08-21T00:00:00"/>
    <x v="7"/>
    <n v="8"/>
    <n v="1128"/>
    <n v="787"/>
    <n v="360"/>
    <n v="599"/>
    <n v="169"/>
    <n v="173"/>
    <n v="552"/>
    <n v="62"/>
    <n v="370"/>
    <n v="69"/>
    <n v="90"/>
    <n v="97"/>
    <n v="34"/>
    <n v="150"/>
    <n v="137"/>
    <n v="51"/>
    <n v="34"/>
    <n v="96"/>
    <n v="62"/>
    <n v="0"/>
    <n v="39"/>
    <n v="23"/>
    <n v="94"/>
    <n v="62"/>
    <n v="15"/>
    <n v="15"/>
    <n v="31"/>
    <n v="23"/>
    <n v="0"/>
    <n v="15"/>
    <n v="7"/>
    <n v="0"/>
    <n v="15"/>
    <n v="62"/>
    <n v="47"/>
    <n v="15"/>
    <n v="7"/>
    <n v="0"/>
    <n v="31"/>
    <n v="15"/>
    <n v="78"/>
    <n v="7"/>
    <n v="23"/>
    <n v="23"/>
    <n v="0"/>
    <n v="23"/>
    <n v="0"/>
    <n v="23"/>
    <n v="32"/>
    <n v="99.320000000000007"/>
    <n v="28062.54"/>
    <n v="13547.43"/>
    <n v="14515.11"/>
    <n v="15482.78"/>
    <n v="25159.52"/>
    <n v="22000"/>
    <n v="11250"/>
    <n v="7688"/>
    <n v="20765"/>
    <n v="51528"/>
    <n v="40447"/>
    <n v="28127"/>
    <n v="18319"/>
    <n v="148000"/>
    <n v="470"/>
  </r>
  <r>
    <d v="2024-08-22T00:00:00"/>
    <x v="7"/>
    <n v="8"/>
    <n v="1150"/>
    <n v="791"/>
    <n v="506"/>
    <n v="575"/>
    <n v="69"/>
    <n v="348"/>
    <n v="356"/>
    <n v="87"/>
    <n v="370"/>
    <n v="121"/>
    <n v="49"/>
    <n v="92"/>
    <n v="49"/>
    <n v="218"/>
    <n v="152"/>
    <n v="30"/>
    <n v="48"/>
    <n v="21"/>
    <n v="87"/>
    <n v="23"/>
    <n v="31"/>
    <n v="15"/>
    <n v="115"/>
    <n v="47"/>
    <n v="0"/>
    <n v="15"/>
    <n v="23"/>
    <n v="7"/>
    <n v="7"/>
    <n v="39"/>
    <n v="15"/>
    <n v="23"/>
    <n v="15"/>
    <n v="47"/>
    <n v="15"/>
    <n v="7"/>
    <n v="15"/>
    <n v="7"/>
    <n v="7"/>
    <n v="7"/>
    <n v="87"/>
    <n v="15"/>
    <n v="47"/>
    <n v="31"/>
    <n v="7"/>
    <n v="15"/>
    <n v="7"/>
    <n v="15"/>
    <n v="0"/>
    <n v="102.33999999999999"/>
    <n v="27808.27"/>
    <n v="22842.51"/>
    <n v="14897.29"/>
    <n v="14897.29"/>
    <n v="18869.900000000001"/>
    <n v="22000"/>
    <n v="11250"/>
    <n v="7688"/>
    <n v="20765"/>
    <n v="51528"/>
    <n v="40447"/>
    <n v="28127"/>
    <n v="18319"/>
    <n v="148000"/>
    <n v="7079"/>
  </r>
  <r>
    <d v="2024-08-23T00:00:00"/>
    <x v="7"/>
    <n v="8"/>
    <n v="1176"/>
    <n v="787"/>
    <n v="364"/>
    <n v="566"/>
    <n v="246"/>
    <n v="362"/>
    <n v="378"/>
    <n v="47"/>
    <n v="277"/>
    <n v="247"/>
    <n v="58"/>
    <n v="87"/>
    <n v="14"/>
    <n v="169"/>
    <n v="111"/>
    <n v="67"/>
    <n v="49"/>
    <n v="97"/>
    <n v="62"/>
    <n v="7"/>
    <n v="55"/>
    <n v="15"/>
    <n v="17"/>
    <n v="62"/>
    <n v="0"/>
    <n v="23"/>
    <n v="23"/>
    <n v="7"/>
    <n v="0"/>
    <n v="23"/>
    <n v="23"/>
    <n v="15"/>
    <n v="15"/>
    <n v="70"/>
    <n v="39"/>
    <n v="23"/>
    <n v="23"/>
    <n v="0"/>
    <n v="31"/>
    <n v="23"/>
    <n v="70"/>
    <n v="23"/>
    <n v="47"/>
    <n v="15"/>
    <n v="7"/>
    <n v="23"/>
    <n v="23"/>
    <n v="23"/>
    <n v="0"/>
    <n v="105.06"/>
    <n v="26610.1"/>
    <n v="24563.16"/>
    <n v="18422.37"/>
    <n v="17398.91"/>
    <n v="15351.98"/>
    <n v="22000"/>
    <n v="11250"/>
    <n v="7688"/>
    <n v="20765"/>
    <n v="51528"/>
    <n v="40447"/>
    <n v="28127"/>
    <n v="18319"/>
    <n v="148000"/>
    <n v="872"/>
  </r>
  <r>
    <d v="2024-08-24T00:00:00"/>
    <x v="7"/>
    <n v="8"/>
    <n v="1199"/>
    <n v="770"/>
    <n v="515"/>
    <n v="589"/>
    <n v="95"/>
    <n v="231"/>
    <n v="470"/>
    <n v="69"/>
    <n v="319"/>
    <n v="81"/>
    <n v="52"/>
    <n v="81"/>
    <n v="59"/>
    <n v="200"/>
    <n v="91"/>
    <n v="50"/>
    <n v="50"/>
    <n v="216"/>
    <n v="100"/>
    <n v="0"/>
    <n v="23"/>
    <n v="0"/>
    <n v="62"/>
    <n v="46"/>
    <n v="15"/>
    <n v="23"/>
    <n v="46"/>
    <n v="7"/>
    <n v="0"/>
    <n v="15"/>
    <n v="0"/>
    <n v="23"/>
    <n v="23"/>
    <n v="38"/>
    <n v="23"/>
    <n v="7"/>
    <n v="7"/>
    <n v="0"/>
    <n v="23"/>
    <n v="30"/>
    <n v="84"/>
    <n v="23"/>
    <n v="46"/>
    <n v="23"/>
    <n v="0"/>
    <n v="46"/>
    <n v="7"/>
    <n v="30"/>
    <n v="0"/>
    <n v="108.11000000000001"/>
    <n v="34666.1"/>
    <n v="19959.27"/>
    <n v="16807.8"/>
    <n v="12605.85"/>
    <n v="21009.759999999998"/>
    <n v="22000"/>
    <n v="11250"/>
    <n v="7688"/>
    <n v="20765"/>
    <n v="51528"/>
    <n v="40447"/>
    <n v="28127"/>
    <n v="18319"/>
    <n v="148000"/>
    <n v="953"/>
  </r>
  <r>
    <d v="2024-08-25T00:00:00"/>
    <x v="7"/>
    <n v="8"/>
    <n v="1225"/>
    <n v="742"/>
    <n v="514"/>
    <n v="479"/>
    <n v="232"/>
    <n v="363"/>
    <n v="246"/>
    <n v="133"/>
    <n v="318"/>
    <n v="250"/>
    <n v="106"/>
    <n v="68"/>
    <n v="68"/>
    <n v="200"/>
    <n v="55"/>
    <n v="51"/>
    <n v="27"/>
    <n v="82"/>
    <n v="66"/>
    <n v="22"/>
    <n v="22"/>
    <n v="22"/>
    <n v="25"/>
    <n v="37"/>
    <n v="22"/>
    <n v="0"/>
    <n v="44"/>
    <n v="14"/>
    <n v="7"/>
    <n v="14"/>
    <n v="0"/>
    <n v="14"/>
    <n v="7"/>
    <n v="51"/>
    <n v="37"/>
    <n v="37"/>
    <n v="0"/>
    <n v="0"/>
    <n v="22"/>
    <n v="22"/>
    <n v="81"/>
    <n v="22"/>
    <n v="44"/>
    <n v="37"/>
    <n v="7"/>
    <n v="44"/>
    <n v="22"/>
    <n v="0"/>
    <n v="0"/>
    <n v="110.64"/>
    <n v="37843.410000000003"/>
    <n v="25949.759999999998"/>
    <n v="12974.88"/>
    <n v="9731.16"/>
    <n v="21624.799999999999"/>
    <n v="22000"/>
    <n v="11250"/>
    <n v="7688"/>
    <n v="20765"/>
    <n v="51528"/>
    <n v="40447"/>
    <n v="28127"/>
    <n v="18319"/>
    <n v="148000"/>
    <n v="996"/>
  </r>
  <r>
    <d v="2024-08-26T00:00:00"/>
    <x v="7"/>
    <n v="8"/>
    <n v="1246"/>
    <n v="701"/>
    <n v="361"/>
    <n v="711"/>
    <n v="174"/>
    <n v="224"/>
    <n v="337"/>
    <n v="140"/>
    <n v="316"/>
    <n v="100"/>
    <n v="108"/>
    <n v="100"/>
    <n v="30"/>
    <n v="236"/>
    <n v="137"/>
    <n v="56"/>
    <n v="66"/>
    <n v="97"/>
    <n v="49"/>
    <n v="7"/>
    <n v="21"/>
    <n v="21"/>
    <n v="50"/>
    <n v="56"/>
    <n v="7"/>
    <n v="0"/>
    <n v="28"/>
    <n v="21"/>
    <n v="0"/>
    <n v="14"/>
    <n v="21"/>
    <n v="14"/>
    <n v="14"/>
    <n v="35"/>
    <n v="21"/>
    <n v="7"/>
    <n v="21"/>
    <n v="7"/>
    <n v="21"/>
    <n v="7"/>
    <n v="49"/>
    <n v="21"/>
    <n v="56"/>
    <n v="35"/>
    <n v="7"/>
    <n v="49"/>
    <n v="28"/>
    <n v="14"/>
    <n v="0"/>
    <n v="112.42999999999999"/>
    <n v="36506.69"/>
    <n v="26550.32"/>
    <n v="27656.58"/>
    <n v="13275.16"/>
    <n v="6637.58"/>
    <n v="22000"/>
    <n v="11250"/>
    <n v="7688"/>
    <n v="20765"/>
    <n v="51528"/>
    <n v="40447"/>
    <n v="28127"/>
    <n v="18319"/>
    <n v="148000"/>
    <n v="6559"/>
  </r>
  <r>
    <d v="2024-08-27T00:00:00"/>
    <x v="7"/>
    <n v="8"/>
    <n v="1261"/>
    <n v="676"/>
    <n v="403"/>
    <n v="606"/>
    <n v="252"/>
    <n v="155"/>
    <n v="420"/>
    <n v="101"/>
    <n v="297"/>
    <n v="195"/>
    <n v="70"/>
    <n v="39"/>
    <n v="15"/>
    <n v="196"/>
    <n v="162"/>
    <n v="71"/>
    <n v="47"/>
    <n v="169"/>
    <n v="54"/>
    <n v="13"/>
    <n v="40"/>
    <n v="20"/>
    <n v="51"/>
    <n v="54"/>
    <n v="20"/>
    <n v="20"/>
    <n v="20"/>
    <n v="6"/>
    <n v="6"/>
    <n v="20"/>
    <n v="0"/>
    <n v="13"/>
    <n v="0"/>
    <n v="54"/>
    <n v="40"/>
    <n v="13"/>
    <n v="6"/>
    <n v="0"/>
    <n v="13"/>
    <n v="27"/>
    <n v="54"/>
    <n v="20"/>
    <n v="54"/>
    <n v="20"/>
    <n v="6"/>
    <n v="13"/>
    <n v="6"/>
    <n v="13"/>
    <n v="0"/>
    <n v="113.51000000000002"/>
    <n v="28106.05"/>
    <n v="28106.05"/>
    <n v="20236.36"/>
    <n v="26981.81"/>
    <n v="8993.94"/>
    <n v="22000"/>
    <n v="11250"/>
    <n v="7688"/>
    <n v="20765"/>
    <n v="51528"/>
    <n v="40447"/>
    <n v="28127"/>
    <n v="18319"/>
    <n v="148000"/>
    <n v="3836"/>
  </r>
  <r>
    <d v="2024-08-28T00:00:00"/>
    <x v="7"/>
    <n v="8"/>
    <n v="1270"/>
    <n v="671"/>
    <n v="571"/>
    <n v="572"/>
    <n v="127"/>
    <n v="308"/>
    <n v="236"/>
    <n v="127"/>
    <n v="425"/>
    <n v="141"/>
    <n v="110"/>
    <n v="39"/>
    <n v="39"/>
    <n v="241"/>
    <n v="91"/>
    <n v="53"/>
    <n v="57"/>
    <n v="74"/>
    <n v="93"/>
    <n v="0"/>
    <n v="40"/>
    <n v="6"/>
    <n v="67"/>
    <n v="60"/>
    <n v="6"/>
    <n v="20"/>
    <n v="40"/>
    <n v="20"/>
    <n v="6"/>
    <n v="26"/>
    <n v="13"/>
    <n v="13"/>
    <n v="20"/>
    <n v="46"/>
    <n v="20"/>
    <n v="26"/>
    <n v="13"/>
    <n v="0"/>
    <n v="26"/>
    <n v="26"/>
    <n v="0"/>
    <n v="0"/>
    <n v="0"/>
    <n v="12"/>
    <n v="6"/>
    <n v="26"/>
    <n v="20"/>
    <n v="20"/>
    <n v="0"/>
    <n v="114"/>
    <n v="29511.94"/>
    <n v="24971.64"/>
    <n v="20431.34"/>
    <n v="17026.12"/>
    <n v="21566.42"/>
    <n v="22000"/>
    <n v="11250"/>
    <n v="7688"/>
    <n v="20765"/>
    <n v="51528"/>
    <n v="40447"/>
    <n v="28127"/>
    <n v="18319"/>
    <n v="148000"/>
    <n v="3781"/>
  </r>
  <r>
    <d v="2024-08-29T00:00:00"/>
    <x v="7"/>
    <n v="8"/>
    <n v="1274"/>
    <n v="672"/>
    <n v="267"/>
    <n v="944"/>
    <n v="63"/>
    <n v="349"/>
    <n v="276"/>
    <n v="47"/>
    <n v="363"/>
    <n v="78"/>
    <n v="110"/>
    <n v="47"/>
    <n v="23"/>
    <n v="198"/>
    <n v="33"/>
    <n v="62"/>
    <n v="53"/>
    <n v="307"/>
    <n v="47"/>
    <n v="0"/>
    <n v="47"/>
    <n v="13"/>
    <n v="73"/>
    <n v="40"/>
    <n v="6"/>
    <n v="20"/>
    <n v="40"/>
    <n v="6"/>
    <n v="0"/>
    <n v="13"/>
    <n v="13"/>
    <n v="6"/>
    <n v="20"/>
    <n v="47"/>
    <n v="20"/>
    <n v="13"/>
    <n v="6"/>
    <n v="6"/>
    <n v="26"/>
    <n v="26"/>
    <n v="47"/>
    <n v="6"/>
    <n v="40"/>
    <n v="26"/>
    <n v="0"/>
    <n v="20"/>
    <n v="13"/>
    <n v="26"/>
    <n v="6"/>
    <n v="114.11"/>
    <n v="29637.42"/>
    <n v="21658.12"/>
    <n v="15958.61"/>
    <n v="21658.12"/>
    <n v="25077.82"/>
    <n v="22000"/>
    <n v="11250"/>
    <n v="7688"/>
    <n v="12052"/>
    <n v="51528"/>
    <n v="40447"/>
    <n v="28127"/>
    <n v="18319"/>
    <n v="148000"/>
    <n v="312"/>
  </r>
  <r>
    <d v="2024-08-30T00:00:00"/>
    <x v="7"/>
    <n v="8"/>
    <n v="1275"/>
    <n v="685"/>
    <n v="459"/>
    <n v="600"/>
    <n v="216"/>
    <n v="226"/>
    <n v="364"/>
    <n v="95"/>
    <n v="337"/>
    <n v="245"/>
    <n v="118"/>
    <n v="102"/>
    <n v="39"/>
    <n v="203"/>
    <n v="130"/>
    <n v="48"/>
    <n v="53"/>
    <n v="0"/>
    <n v="47"/>
    <n v="6"/>
    <n v="41"/>
    <n v="0"/>
    <n v="36"/>
    <n v="61"/>
    <n v="6"/>
    <n v="6"/>
    <n v="27"/>
    <n v="20"/>
    <n v="0"/>
    <n v="27"/>
    <n v="20"/>
    <n v="0"/>
    <n v="13"/>
    <n v="54"/>
    <n v="20"/>
    <n v="34"/>
    <n v="6"/>
    <n v="6"/>
    <n v="20"/>
    <n v="6"/>
    <n v="75"/>
    <n v="20"/>
    <n v="47"/>
    <n v="20"/>
    <n v="0"/>
    <n v="13"/>
    <n v="27"/>
    <n v="27"/>
    <n v="0"/>
    <n v="113"/>
    <n v="34233.26"/>
    <n v="28527.72"/>
    <n v="17116.63"/>
    <n v="14834.41"/>
    <n v="19398.849999999999"/>
    <n v="22000"/>
    <n v="11250"/>
    <n v="7688"/>
    <n v="12052"/>
    <n v="51528"/>
    <n v="40447"/>
    <n v="28127"/>
    <n v="18319"/>
    <n v="148000"/>
    <n v="2451"/>
  </r>
  <r>
    <d v="2024-08-31T00:00:00"/>
    <x v="7"/>
    <n v="8"/>
    <n v="1271"/>
    <n v="706"/>
    <n v="317"/>
    <n v="815"/>
    <n v="139"/>
    <n v="367"/>
    <n v="290"/>
    <n v="49"/>
    <n v="338"/>
    <n v="55"/>
    <n v="70"/>
    <n v="86"/>
    <n v="78"/>
    <n v="193"/>
    <n v="48"/>
    <n v="72"/>
    <n v="67"/>
    <n v="264"/>
    <n v="70"/>
    <n v="21"/>
    <n v="35"/>
    <n v="14"/>
    <n v="70"/>
    <n v="56"/>
    <n v="0"/>
    <n v="7"/>
    <n v="35"/>
    <n v="0"/>
    <n v="0"/>
    <n v="35"/>
    <n v="7"/>
    <n v="14"/>
    <n v="0"/>
    <n v="56"/>
    <n v="28"/>
    <n v="21"/>
    <n v="14"/>
    <n v="7"/>
    <n v="14"/>
    <n v="14"/>
    <n v="77"/>
    <n v="7"/>
    <n v="42"/>
    <n v="21"/>
    <n v="0"/>
    <n v="14"/>
    <n v="7"/>
    <n v="7"/>
    <n v="13"/>
    <n v="113"/>
    <n v="38420"/>
    <n v="24860"/>
    <n v="13560"/>
    <n v="18080"/>
    <n v="18080"/>
    <n v="22000"/>
    <n v="11250"/>
    <n v="7688"/>
    <n v="12052"/>
    <n v="51528"/>
    <n v="40447"/>
    <n v="28127"/>
    <n v="18319"/>
    <n v="148000"/>
    <n v="7538"/>
  </r>
  <r>
    <d v="2024-09-01T00:00:00"/>
    <x v="8"/>
    <n v="9"/>
    <n v="1258"/>
    <n v="842"/>
    <n v="490"/>
    <n v="504"/>
    <n v="264"/>
    <n v="328"/>
    <n v="380"/>
    <n v="134"/>
    <n v="272"/>
    <n v="132"/>
    <n v="116"/>
    <n v="93"/>
    <n v="23"/>
    <n v="224"/>
    <n v="152"/>
    <n v="62"/>
    <n v="57"/>
    <n v="127"/>
    <n v="42"/>
    <n v="16"/>
    <n v="42"/>
    <n v="8"/>
    <n v="67"/>
    <n v="42"/>
    <n v="16"/>
    <n v="16"/>
    <n v="16"/>
    <n v="16"/>
    <n v="8"/>
    <n v="42"/>
    <n v="16"/>
    <n v="0"/>
    <n v="25"/>
    <n v="75"/>
    <n v="50"/>
    <n v="8"/>
    <n v="8"/>
    <n v="8"/>
    <n v="0"/>
    <n v="16"/>
    <n v="75"/>
    <n v="25"/>
    <n v="25"/>
    <n v="25"/>
    <n v="8"/>
    <n v="33"/>
    <n v="0"/>
    <n v="33"/>
    <n v="81"/>
    <n v="114.19"/>
    <n v="38420"/>
    <n v="24860"/>
    <n v="13560"/>
    <n v="18080"/>
    <n v="18080"/>
    <n v="22000"/>
    <n v="10000"/>
    <n v="7688"/>
    <n v="12052"/>
    <n v="60889"/>
    <n v="47668"/>
    <n v="34859"/>
    <n v="23168"/>
    <n v="187000"/>
    <n v="7011"/>
  </r>
  <r>
    <d v="2024-09-02T00:00:00"/>
    <x v="8"/>
    <n v="9"/>
    <n v="1242"/>
    <n v="879"/>
    <n v="521"/>
    <n v="423"/>
    <n v="298"/>
    <n v="246"/>
    <n v="423"/>
    <n v="210"/>
    <n v="331"/>
    <n v="238"/>
    <n v="61"/>
    <n v="92"/>
    <n v="69"/>
    <n v="231"/>
    <n v="94"/>
    <n v="56"/>
    <n v="70"/>
    <n v="0"/>
    <n v="105"/>
    <n v="17"/>
    <n v="26"/>
    <n v="17"/>
    <n v="118"/>
    <n v="61"/>
    <n v="26"/>
    <n v="8"/>
    <n v="35"/>
    <n v="8"/>
    <n v="8"/>
    <n v="26"/>
    <n v="17"/>
    <n v="17"/>
    <n v="0"/>
    <n v="43"/>
    <n v="43"/>
    <n v="26"/>
    <n v="26"/>
    <n v="0"/>
    <n v="17"/>
    <n v="35"/>
    <n v="79"/>
    <n v="26"/>
    <n v="26"/>
    <n v="17"/>
    <n v="0"/>
    <n v="26"/>
    <n v="0"/>
    <n v="26"/>
    <n v="0"/>
    <n v="115.78"/>
    <n v="28546.42"/>
    <n v="22837.14"/>
    <n v="15986"/>
    <n v="14844.14"/>
    <n v="31971.99"/>
    <n v="22000"/>
    <n v="10000"/>
    <n v="7453"/>
    <n v="12052"/>
    <n v="60889"/>
    <n v="47668"/>
    <n v="34859"/>
    <n v="23168"/>
    <n v="187000"/>
    <n v="7254"/>
  </r>
  <r>
    <d v="2024-09-03T00:00:00"/>
    <x v="8"/>
    <n v="9"/>
    <n v="1213"/>
    <n v="899"/>
    <n v="254"/>
    <n v="729"/>
    <n v="230"/>
    <n v="251"/>
    <n v="550"/>
    <n v="98"/>
    <n v="320"/>
    <n v="248"/>
    <n v="105"/>
    <n v="97"/>
    <n v="22"/>
    <n v="230"/>
    <n v="82"/>
    <n v="50"/>
    <n v="59"/>
    <n v="0"/>
    <n v="71"/>
    <n v="26"/>
    <n v="62"/>
    <n v="26"/>
    <n v="89"/>
    <n v="44"/>
    <n v="0"/>
    <n v="8"/>
    <n v="44"/>
    <n v="8"/>
    <n v="0"/>
    <n v="8"/>
    <n v="17"/>
    <n v="26"/>
    <n v="26"/>
    <n v="44"/>
    <n v="53"/>
    <n v="17"/>
    <n v="0"/>
    <n v="0"/>
    <n v="35"/>
    <n v="17"/>
    <n v="71"/>
    <n v="8"/>
    <n v="35"/>
    <n v="8"/>
    <n v="0"/>
    <n v="26"/>
    <n v="26"/>
    <n v="0"/>
    <n v="104"/>
    <n v="117.44999999999999"/>
    <n v="31262.77"/>
    <n v="15052.44"/>
    <n v="13894.56"/>
    <n v="28947.01"/>
    <n v="26631.25"/>
    <n v="22000"/>
    <n v="10000"/>
    <n v="7453"/>
    <n v="12052"/>
    <n v="60889"/>
    <n v="47668"/>
    <n v="34859"/>
    <n v="23168"/>
    <n v="187000"/>
    <n v="5595"/>
  </r>
  <r>
    <d v="2024-09-04T00:00:00"/>
    <x v="8"/>
    <n v="9"/>
    <n v="1189"/>
    <n v="906"/>
    <n v="404"/>
    <n v="595"/>
    <n v="190"/>
    <n v="416"/>
    <n v="400"/>
    <n v="90"/>
    <n v="250"/>
    <n v="213"/>
    <n v="58"/>
    <n v="73"/>
    <n v="14"/>
    <n v="198"/>
    <n v="103"/>
    <n v="31"/>
    <n v="63"/>
    <n v="186"/>
    <n v="36"/>
    <n v="18"/>
    <n v="45"/>
    <n v="9"/>
    <n v="144"/>
    <n v="45"/>
    <n v="18"/>
    <n v="27"/>
    <n v="27"/>
    <n v="18"/>
    <n v="9"/>
    <n v="36"/>
    <n v="18"/>
    <n v="27"/>
    <n v="27"/>
    <n v="45"/>
    <n v="45"/>
    <n v="27"/>
    <n v="0"/>
    <n v="0"/>
    <n v="9"/>
    <n v="9"/>
    <n v="81"/>
    <n v="9"/>
    <n v="54"/>
    <n v="18"/>
    <n v="9"/>
    <n v="18"/>
    <n v="18"/>
    <n v="0"/>
    <n v="60"/>
    <n v="118.62"/>
    <n v="39932.559999999998"/>
    <n v="19966.28"/>
    <n v="24664.23"/>
    <n v="22315.26"/>
    <n v="10570.38"/>
    <n v="22000"/>
    <n v="10000"/>
    <n v="7453"/>
    <n v="12052"/>
    <n v="60889"/>
    <n v="47668"/>
    <n v="34859"/>
    <n v="23168"/>
    <n v="187000"/>
    <n v="677"/>
  </r>
  <r>
    <d v="2024-09-05T00:00:00"/>
    <x v="8"/>
    <n v="9"/>
    <n v="1169"/>
    <n v="905"/>
    <n v="514"/>
    <n v="480"/>
    <n v="175"/>
    <n v="199"/>
    <n v="634"/>
    <n v="72"/>
    <n v="282"/>
    <n v="173"/>
    <n v="57"/>
    <n v="50"/>
    <n v="43"/>
    <n v="235"/>
    <n v="119"/>
    <n v="57"/>
    <n v="22"/>
    <n v="131"/>
    <n v="90"/>
    <n v="9"/>
    <n v="63"/>
    <n v="18"/>
    <n v="68"/>
    <n v="81"/>
    <n v="27"/>
    <n v="9"/>
    <n v="36"/>
    <n v="0"/>
    <n v="9"/>
    <n v="27"/>
    <n v="27"/>
    <n v="0"/>
    <n v="9"/>
    <n v="81"/>
    <n v="45"/>
    <n v="27"/>
    <n v="18"/>
    <n v="0"/>
    <n v="0"/>
    <n v="27"/>
    <n v="81"/>
    <n v="9"/>
    <n v="45"/>
    <n v="18"/>
    <n v="9"/>
    <n v="18"/>
    <n v="18"/>
    <n v="36"/>
    <n v="0"/>
    <n v="119.04"/>
    <n v="33213.61"/>
    <n v="15420.6"/>
    <n v="24910.2"/>
    <n v="26096.400000000001"/>
    <n v="18979.2"/>
    <n v="22000"/>
    <n v="10000"/>
    <n v="7453"/>
    <n v="12052"/>
    <n v="60889"/>
    <n v="47668"/>
    <n v="34859"/>
    <n v="23168"/>
    <n v="187000"/>
    <n v="1290"/>
  </r>
  <r>
    <d v="2024-09-06T00:00:00"/>
    <x v="8"/>
    <n v="9"/>
    <n v="1156"/>
    <n v="895"/>
    <n v="254"/>
    <n v="845"/>
    <n v="57"/>
    <n v="474"/>
    <n v="269"/>
    <n v="152"/>
    <n v="293"/>
    <n v="186"/>
    <n v="107"/>
    <n v="35"/>
    <n v="64"/>
    <n v="228"/>
    <n v="83"/>
    <n v="57"/>
    <n v="48"/>
    <n v="55"/>
    <n v="116"/>
    <n v="26"/>
    <n v="62"/>
    <n v="8"/>
    <n v="125"/>
    <n v="53"/>
    <n v="17"/>
    <n v="0"/>
    <n v="53"/>
    <n v="17"/>
    <n v="0"/>
    <n v="8"/>
    <n v="8"/>
    <n v="0"/>
    <n v="0"/>
    <n v="44"/>
    <n v="17"/>
    <n v="35"/>
    <n v="0"/>
    <n v="0"/>
    <n v="26"/>
    <n v="8"/>
    <n v="71"/>
    <n v="8"/>
    <n v="35"/>
    <n v="35"/>
    <n v="0"/>
    <n v="8"/>
    <n v="17"/>
    <n v="8"/>
    <n v="90"/>
    <n v="118.97000000000001"/>
    <n v="39284.54"/>
    <n v="16666.169999999998"/>
    <n v="22618.37"/>
    <n v="9523.52"/>
    <n v="30951.45"/>
    <n v="22000"/>
    <n v="10000"/>
    <n v="7453"/>
    <n v="12052"/>
    <n v="60889"/>
    <n v="47668"/>
    <n v="34859"/>
    <n v="23168"/>
    <n v="187000"/>
    <n v="2931"/>
  </r>
  <r>
    <d v="2024-09-07T00:00:00"/>
    <x v="8"/>
    <n v="9"/>
    <n v="1152"/>
    <n v="879"/>
    <n v="311"/>
    <n v="565"/>
    <n v="276"/>
    <n v="430"/>
    <n v="309"/>
    <n v="140"/>
    <n v="285"/>
    <n v="92"/>
    <n v="85"/>
    <n v="35"/>
    <n v="35"/>
    <n v="192"/>
    <n v="109"/>
    <n v="48"/>
    <n v="65"/>
    <n v="206"/>
    <n v="123"/>
    <n v="26"/>
    <n v="26"/>
    <n v="0"/>
    <n v="22"/>
    <n v="43"/>
    <n v="17"/>
    <n v="26"/>
    <n v="26"/>
    <n v="17"/>
    <n v="0"/>
    <n v="26"/>
    <n v="17"/>
    <n v="17"/>
    <n v="17"/>
    <n v="79"/>
    <n v="26"/>
    <n v="43"/>
    <n v="8"/>
    <n v="8"/>
    <n v="26"/>
    <n v="26"/>
    <n v="79"/>
    <n v="8"/>
    <n v="79"/>
    <n v="35"/>
    <n v="8"/>
    <n v="43"/>
    <n v="0"/>
    <n v="8"/>
    <n v="0"/>
    <n v="117.77"/>
    <n v="41640.46"/>
    <n v="22604.82"/>
    <n v="13087"/>
    <n v="27363.73"/>
    <n v="14276.73"/>
    <n v="22000"/>
    <n v="10000"/>
    <n v="7453"/>
    <n v="12052"/>
    <n v="60889"/>
    <n v="47668"/>
    <n v="34859"/>
    <n v="23168"/>
    <n v="187000"/>
    <n v="317"/>
  </r>
  <r>
    <d v="2024-09-08T00:00:00"/>
    <x v="8"/>
    <n v="9"/>
    <n v="1151"/>
    <n v="853"/>
    <n v="230"/>
    <n v="818"/>
    <n v="103"/>
    <n v="392"/>
    <n v="342"/>
    <n v="119"/>
    <n v="392"/>
    <n v="121"/>
    <n v="107"/>
    <n v="57"/>
    <n v="49"/>
    <n v="170"/>
    <n v="48"/>
    <n v="52"/>
    <n v="30"/>
    <n v="125"/>
    <n v="59"/>
    <n v="25"/>
    <n v="59"/>
    <n v="17"/>
    <n v="68"/>
    <n v="59"/>
    <n v="8"/>
    <n v="8"/>
    <n v="17"/>
    <n v="0"/>
    <n v="8"/>
    <n v="8"/>
    <n v="8"/>
    <n v="25"/>
    <n v="0"/>
    <n v="51"/>
    <n v="17"/>
    <n v="34"/>
    <n v="8"/>
    <n v="0"/>
    <n v="8"/>
    <n v="8"/>
    <n v="93"/>
    <n v="8"/>
    <n v="68"/>
    <n v="17"/>
    <n v="0"/>
    <n v="17"/>
    <n v="34"/>
    <n v="25"/>
    <n v="96"/>
    <n v="116.08999999999999"/>
    <n v="41216.769999999997"/>
    <n v="24730.06"/>
    <n v="11776.22"/>
    <n v="10598.6"/>
    <n v="29440.55"/>
    <n v="22000"/>
    <n v="10000"/>
    <n v="7453"/>
    <n v="12052"/>
    <n v="60889"/>
    <n v="47668"/>
    <n v="34859"/>
    <n v="23168"/>
    <n v="187000"/>
    <n v="7097"/>
  </r>
  <r>
    <d v="2024-09-09T00:00:00"/>
    <x v="8"/>
    <n v="9"/>
    <n v="1162"/>
    <n v="822"/>
    <n v="418"/>
    <n v="547"/>
    <n v="197"/>
    <n v="337"/>
    <n v="412"/>
    <n v="73"/>
    <n v="331"/>
    <n v="36"/>
    <n v="64"/>
    <n v="93"/>
    <n v="43"/>
    <n v="194"/>
    <n v="101"/>
    <n v="44"/>
    <n v="26"/>
    <n v="230"/>
    <n v="90"/>
    <n v="24"/>
    <n v="24"/>
    <n v="24"/>
    <n v="73"/>
    <n v="65"/>
    <n v="0"/>
    <n v="16"/>
    <n v="16"/>
    <n v="24"/>
    <n v="0"/>
    <n v="32"/>
    <n v="0"/>
    <n v="0"/>
    <n v="8"/>
    <n v="82"/>
    <n v="32"/>
    <n v="8"/>
    <n v="8"/>
    <n v="8"/>
    <n v="8"/>
    <n v="16"/>
    <n v="90"/>
    <n v="16"/>
    <n v="41"/>
    <n v="24"/>
    <n v="8"/>
    <n v="16"/>
    <n v="24"/>
    <n v="24"/>
    <n v="21"/>
    <n v="115.16"/>
    <n v="35989.96"/>
    <n v="22058.36"/>
    <n v="26702.23"/>
    <n v="13931.6"/>
    <n v="17414.5"/>
    <n v="22000"/>
    <n v="10000"/>
    <n v="7453"/>
    <n v="11745"/>
    <n v="60889"/>
    <n v="47668"/>
    <n v="34859"/>
    <n v="23168"/>
    <n v="187000"/>
    <n v="6243"/>
  </r>
  <r>
    <d v="2024-09-10T00:00:00"/>
    <x v="8"/>
    <n v="9"/>
    <n v="1189"/>
    <n v="789"/>
    <n v="273"/>
    <n v="702"/>
    <n v="214"/>
    <n v="276"/>
    <n v="379"/>
    <n v="134"/>
    <n v="250"/>
    <n v="176"/>
    <n v="73"/>
    <n v="58"/>
    <n v="58"/>
    <n v="221"/>
    <n v="103"/>
    <n v="36"/>
    <n v="36"/>
    <n v="178"/>
    <n v="47"/>
    <n v="15"/>
    <n v="39"/>
    <n v="0"/>
    <n v="102"/>
    <n v="55"/>
    <n v="7"/>
    <n v="7"/>
    <n v="23"/>
    <n v="0"/>
    <n v="7"/>
    <n v="7"/>
    <n v="15"/>
    <n v="0"/>
    <n v="23"/>
    <n v="55"/>
    <n v="15"/>
    <n v="23"/>
    <n v="0"/>
    <n v="7"/>
    <n v="15"/>
    <n v="15"/>
    <n v="63"/>
    <n v="7"/>
    <n v="39"/>
    <n v="39"/>
    <n v="7"/>
    <n v="47"/>
    <n v="7"/>
    <n v="31"/>
    <n v="72"/>
    <n v="115.16999999999999"/>
    <n v="32244.58"/>
    <n v="16122.29"/>
    <n v="19577.07"/>
    <n v="19577.07"/>
    <n v="27638.21"/>
    <n v="22000"/>
    <n v="10000"/>
    <n v="7453"/>
    <n v="11745"/>
    <n v="60889"/>
    <n v="47668"/>
    <n v="34859"/>
    <n v="23168"/>
    <n v="187000"/>
    <n v="6526"/>
  </r>
  <r>
    <d v="2024-09-11T00:00:00"/>
    <x v="8"/>
    <n v="9"/>
    <n v="1210"/>
    <n v="753"/>
    <n v="447"/>
    <n v="521"/>
    <n v="242"/>
    <n v="173"/>
    <n v="407"/>
    <n v="173"/>
    <n v="307"/>
    <n v="262"/>
    <n v="67"/>
    <n v="112"/>
    <n v="67"/>
    <n v="156"/>
    <n v="110"/>
    <n v="41"/>
    <n v="36"/>
    <n v="52"/>
    <n v="60"/>
    <n v="0"/>
    <n v="45"/>
    <n v="22"/>
    <n v="56"/>
    <n v="45"/>
    <n v="7"/>
    <n v="0"/>
    <n v="37"/>
    <n v="7"/>
    <n v="7"/>
    <n v="15"/>
    <n v="0"/>
    <n v="7"/>
    <n v="22"/>
    <n v="60"/>
    <n v="37"/>
    <n v="37"/>
    <n v="7"/>
    <n v="0"/>
    <n v="30"/>
    <n v="15"/>
    <n v="82"/>
    <n v="7"/>
    <n v="52"/>
    <n v="30"/>
    <n v="7"/>
    <n v="7"/>
    <n v="30"/>
    <n v="22"/>
    <n v="0"/>
    <n v="115.48000000000002"/>
    <n v="33396.18"/>
    <n v="19577.07"/>
    <n v="12667.52"/>
    <n v="11515.92"/>
    <n v="38002.550000000003"/>
    <n v="22000"/>
    <n v="10000"/>
    <n v="7453"/>
    <n v="11745"/>
    <n v="60889"/>
    <n v="47668"/>
    <n v="34859"/>
    <n v="23168"/>
    <n v="187000"/>
    <n v="281"/>
  </r>
  <r>
    <d v="2024-09-12T00:00:00"/>
    <x v="8"/>
    <n v="9"/>
    <n v="1216"/>
    <n v="731"/>
    <n v="279"/>
    <n v="694"/>
    <n v="243"/>
    <n v="285"/>
    <n v="322"/>
    <n v="124"/>
    <n v="354"/>
    <n v="135"/>
    <n v="98"/>
    <n v="82"/>
    <n v="52"/>
    <n v="244"/>
    <n v="32"/>
    <n v="64"/>
    <n v="69"/>
    <n v="86"/>
    <n v="65"/>
    <n v="21"/>
    <n v="43"/>
    <n v="0"/>
    <n v="56"/>
    <n v="43"/>
    <n v="7"/>
    <n v="0"/>
    <n v="43"/>
    <n v="7"/>
    <n v="0"/>
    <n v="36"/>
    <n v="7"/>
    <n v="14"/>
    <n v="14"/>
    <n v="73"/>
    <n v="21"/>
    <n v="29"/>
    <n v="0"/>
    <n v="0"/>
    <n v="29"/>
    <n v="29"/>
    <n v="73"/>
    <n v="21"/>
    <n v="51"/>
    <n v="21"/>
    <n v="0"/>
    <n v="14"/>
    <n v="0"/>
    <n v="14"/>
    <n v="0"/>
    <n v="116.47"/>
    <n v="39265.660000000003"/>
    <n v="21942.58"/>
    <n v="15013.34"/>
    <n v="24252.32"/>
    <n v="15013.34"/>
    <n v="22000"/>
    <n v="10000"/>
    <n v="7453"/>
    <n v="11745"/>
    <n v="60889"/>
    <n v="47668"/>
    <n v="34859"/>
    <n v="23168"/>
    <n v="187000"/>
    <n v="2930"/>
  </r>
  <r>
    <d v="2024-09-13T00:00:00"/>
    <x v="8"/>
    <n v="9"/>
    <n v="1212"/>
    <n v="718"/>
    <n v="303"/>
    <n v="837"/>
    <n v="72"/>
    <n v="150"/>
    <n v="389"/>
    <n v="179"/>
    <n v="383"/>
    <n v="210"/>
    <n v="67"/>
    <n v="60"/>
    <n v="67"/>
    <n v="225"/>
    <n v="41"/>
    <n v="69"/>
    <n v="64"/>
    <n v="26"/>
    <n v="93"/>
    <n v="0"/>
    <n v="43"/>
    <n v="0"/>
    <n v="74"/>
    <n v="43"/>
    <n v="14"/>
    <n v="7"/>
    <n v="21"/>
    <n v="14"/>
    <n v="7"/>
    <n v="21"/>
    <n v="0"/>
    <n v="7"/>
    <n v="21"/>
    <n v="71"/>
    <n v="35"/>
    <n v="28"/>
    <n v="7"/>
    <n v="0"/>
    <n v="14"/>
    <n v="21"/>
    <n v="57"/>
    <n v="7"/>
    <n v="57"/>
    <n v="7"/>
    <n v="7"/>
    <n v="14"/>
    <n v="14"/>
    <n v="14"/>
    <n v="0"/>
    <n v="118.16999999999999"/>
    <n v="33778.75"/>
    <n v="19801.34"/>
    <n v="15142.2"/>
    <n v="19801.34"/>
    <n v="27954.83"/>
    <n v="22000"/>
    <n v="10000"/>
    <n v="7453"/>
    <n v="11745"/>
    <n v="60889"/>
    <n v="47668"/>
    <n v="34859"/>
    <n v="23168"/>
    <n v="187000"/>
    <n v="2085"/>
  </r>
  <r>
    <d v="2024-09-14T00:00:00"/>
    <x v="8"/>
    <n v="9"/>
    <n v="1197"/>
    <n v="714"/>
    <n v="335"/>
    <n v="683"/>
    <n v="179"/>
    <n v="171"/>
    <n v="501"/>
    <n v="42"/>
    <n v="371"/>
    <n v="215"/>
    <n v="81"/>
    <n v="51"/>
    <n v="37"/>
    <n v="209"/>
    <n v="109"/>
    <n v="63"/>
    <n v="50"/>
    <n v="11"/>
    <n v="64"/>
    <n v="0"/>
    <n v="21"/>
    <n v="21"/>
    <n v="114"/>
    <n v="57"/>
    <n v="14"/>
    <n v="21"/>
    <n v="42"/>
    <n v="7"/>
    <n v="0"/>
    <n v="21"/>
    <n v="14"/>
    <n v="0"/>
    <n v="7"/>
    <n v="42"/>
    <n v="14"/>
    <n v="14"/>
    <n v="7"/>
    <n v="0"/>
    <n v="7"/>
    <n v="28"/>
    <n v="57"/>
    <n v="14"/>
    <n v="49"/>
    <n v="21"/>
    <n v="7"/>
    <n v="7"/>
    <n v="21"/>
    <n v="0"/>
    <n v="23"/>
    <n v="120.21"/>
    <n v="34268.400000000001"/>
    <n v="28360.06"/>
    <n v="29541.73"/>
    <n v="24815.05"/>
    <n v="1181.67"/>
    <n v="22000"/>
    <n v="10000"/>
    <n v="7453"/>
    <n v="11745"/>
    <n v="60889"/>
    <n v="47668"/>
    <n v="34859"/>
    <n v="23168"/>
    <n v="187000"/>
    <n v="5282"/>
  </r>
  <r>
    <d v="2024-09-15T00:00:00"/>
    <x v="8"/>
    <n v="9"/>
    <n v="1171"/>
    <n v="717"/>
    <n v="597"/>
    <n v="329"/>
    <n v="245"/>
    <n v="308"/>
    <n v="230"/>
    <n v="179"/>
    <n v="268"/>
    <n v="196"/>
    <n v="58"/>
    <n v="58"/>
    <n v="14"/>
    <n v="222"/>
    <n v="57"/>
    <n v="48"/>
    <n v="66"/>
    <n v="184"/>
    <n v="35"/>
    <n v="21"/>
    <n v="21"/>
    <n v="7"/>
    <n v="78"/>
    <n v="64"/>
    <n v="14"/>
    <n v="7"/>
    <n v="28"/>
    <n v="14"/>
    <n v="0"/>
    <n v="7"/>
    <n v="14"/>
    <n v="7"/>
    <n v="0"/>
    <n v="64"/>
    <n v="7"/>
    <n v="28"/>
    <n v="21"/>
    <n v="0"/>
    <n v="28"/>
    <n v="28"/>
    <n v="71"/>
    <n v="7"/>
    <n v="21"/>
    <n v="35"/>
    <n v="7"/>
    <n v="7"/>
    <n v="21"/>
    <n v="0"/>
    <n v="55"/>
    <n v="121.30000000000001"/>
    <n v="37261.769999999997"/>
    <n v="15625.9"/>
    <n v="16827.900000000001"/>
    <n v="10817.93"/>
    <n v="39665.75"/>
    <n v="18500"/>
    <n v="10000"/>
    <n v="7453"/>
    <n v="11745"/>
    <n v="60889"/>
    <n v="47668"/>
    <n v="34859"/>
    <n v="23168"/>
    <n v="187000"/>
    <n v="2945"/>
  </r>
  <r>
    <d v="2024-09-16T00:00:00"/>
    <x v="8"/>
    <n v="9"/>
    <n v="1153"/>
    <n v="725"/>
    <n v="495"/>
    <n v="416"/>
    <n v="242"/>
    <n v="340"/>
    <n v="313"/>
    <n v="72"/>
    <n v="378"/>
    <n v="185"/>
    <n v="78"/>
    <n v="107"/>
    <n v="21"/>
    <n v="205"/>
    <n v="39"/>
    <n v="35"/>
    <n v="35"/>
    <n v="70"/>
    <n v="43"/>
    <n v="21"/>
    <n v="36"/>
    <n v="21"/>
    <n v="87"/>
    <n v="36"/>
    <n v="14"/>
    <n v="7"/>
    <n v="14"/>
    <n v="7"/>
    <n v="7"/>
    <n v="7"/>
    <n v="0"/>
    <n v="21"/>
    <n v="14"/>
    <n v="50"/>
    <n v="7"/>
    <n v="7"/>
    <n v="21"/>
    <n v="0"/>
    <n v="29"/>
    <n v="29"/>
    <n v="58"/>
    <n v="7"/>
    <n v="21"/>
    <n v="14"/>
    <n v="7"/>
    <n v="50"/>
    <n v="0"/>
    <n v="29"/>
    <n v="61"/>
    <n v="122.03999999999999"/>
    <n v="36389.279999999999"/>
    <n v="15768.69"/>
    <n v="13342.74"/>
    <n v="20620.59"/>
    <n v="35176.31"/>
    <n v="18500"/>
    <n v="10000"/>
    <n v="7453"/>
    <n v="11745"/>
    <n v="60889"/>
    <n v="47668"/>
    <n v="34859"/>
    <n v="23168"/>
    <n v="187000"/>
    <n v="3018"/>
  </r>
  <r>
    <d v="2024-09-17T00:00:00"/>
    <x v="8"/>
    <n v="9"/>
    <n v="1150"/>
    <n v="738"/>
    <n v="356"/>
    <n v="622"/>
    <n v="172"/>
    <n v="177"/>
    <n v="480"/>
    <n v="81"/>
    <n v="392"/>
    <n v="163"/>
    <n v="49"/>
    <n v="35"/>
    <n v="21"/>
    <n v="192"/>
    <n v="61"/>
    <n v="56"/>
    <n v="48"/>
    <n v="133"/>
    <n v="73"/>
    <n v="0"/>
    <n v="29"/>
    <n v="14"/>
    <n v="81"/>
    <n v="59"/>
    <n v="22"/>
    <n v="22"/>
    <n v="44"/>
    <n v="7"/>
    <n v="7"/>
    <n v="29"/>
    <n v="7"/>
    <n v="7"/>
    <n v="7"/>
    <n v="29"/>
    <n v="14"/>
    <n v="7"/>
    <n v="22"/>
    <n v="7"/>
    <n v="7"/>
    <n v="29"/>
    <n v="59"/>
    <n v="14"/>
    <n v="66"/>
    <n v="14"/>
    <n v="0"/>
    <n v="29"/>
    <n v="0"/>
    <n v="0"/>
    <n v="33"/>
    <n v="122.35"/>
    <n v="37834.589999999997"/>
    <n v="30511.77"/>
    <n v="28070.83"/>
    <n v="24409.41"/>
    <n v="1220.47"/>
    <n v="18500"/>
    <n v="10000"/>
    <n v="7453"/>
    <n v="11745"/>
    <n v="60889"/>
    <n v="47668"/>
    <n v="34859"/>
    <n v="23168"/>
    <n v="187000"/>
    <n v="2277"/>
  </r>
  <r>
    <d v="2024-09-18T00:00:00"/>
    <x v="8"/>
    <n v="9"/>
    <n v="1157"/>
    <n v="760"/>
    <n v="578"/>
    <n v="418"/>
    <n v="161"/>
    <n v="182"/>
    <n v="426"/>
    <n v="152"/>
    <n v="380"/>
    <n v="193"/>
    <n v="86"/>
    <n v="50"/>
    <n v="35"/>
    <n v="167"/>
    <n v="30"/>
    <n v="39"/>
    <n v="30"/>
    <n v="147"/>
    <n v="30"/>
    <n v="15"/>
    <n v="30"/>
    <n v="0"/>
    <n v="114"/>
    <n v="60"/>
    <n v="7"/>
    <n v="0"/>
    <n v="30"/>
    <n v="0"/>
    <n v="0"/>
    <n v="30"/>
    <n v="0"/>
    <n v="15"/>
    <n v="7"/>
    <n v="60"/>
    <n v="30"/>
    <n v="38"/>
    <n v="7"/>
    <n v="0"/>
    <n v="22"/>
    <n v="15"/>
    <n v="83"/>
    <n v="22"/>
    <n v="38"/>
    <n v="22"/>
    <n v="0"/>
    <n v="15"/>
    <n v="15"/>
    <n v="22"/>
    <n v="33"/>
    <n v="121.44"/>
    <n v="42823.06"/>
    <n v="19576.259999999998"/>
    <n v="29364.38"/>
    <n v="17129.22"/>
    <n v="13458.68"/>
    <n v="18500"/>
    <n v="10000"/>
    <n v="7453"/>
    <n v="11745"/>
    <n v="60889"/>
    <n v="47668"/>
    <n v="34859"/>
    <n v="23168"/>
    <n v="187000"/>
    <n v="8344"/>
  </r>
  <r>
    <d v="2024-09-19T00:00:00"/>
    <x v="8"/>
    <n v="9"/>
    <n v="1182"/>
    <n v="782"/>
    <n v="425"/>
    <n v="616"/>
    <n v="141"/>
    <n v="172"/>
    <n v="540"/>
    <n v="70"/>
    <n v="381"/>
    <n v="161"/>
    <n v="102"/>
    <n v="43"/>
    <n v="36"/>
    <n v="170"/>
    <n v="76"/>
    <n v="58"/>
    <n v="44"/>
    <n v="111"/>
    <n v="78"/>
    <n v="15"/>
    <n v="31"/>
    <n v="15"/>
    <n v="62"/>
    <n v="54"/>
    <n v="7"/>
    <n v="15"/>
    <n v="46"/>
    <n v="15"/>
    <n v="0"/>
    <n v="31"/>
    <n v="7"/>
    <n v="15"/>
    <n v="7"/>
    <n v="70"/>
    <n v="39"/>
    <n v="31"/>
    <n v="15"/>
    <n v="7"/>
    <n v="31"/>
    <n v="31"/>
    <n v="0"/>
    <n v="7"/>
    <n v="47"/>
    <n v="7"/>
    <n v="7"/>
    <n v="54"/>
    <n v="31"/>
    <n v="7"/>
    <n v="0"/>
    <n v="119.62"/>
    <n v="30358.05"/>
    <n v="24286.44"/>
    <n v="19429.150000000001"/>
    <n v="13357.54"/>
    <n v="34001.019999999997"/>
    <n v="18500"/>
    <n v="10000"/>
    <n v="7453"/>
    <n v="11745"/>
    <n v="60889"/>
    <n v="47668"/>
    <n v="34859"/>
    <n v="23168"/>
    <n v="187000"/>
    <n v="5115"/>
  </r>
  <r>
    <d v="2024-09-20T00:00:00"/>
    <x v="8"/>
    <n v="9"/>
    <n v="1193"/>
    <n v="816"/>
    <n v="274"/>
    <n v="836"/>
    <n v="83"/>
    <n v="228"/>
    <n v="458"/>
    <n v="130"/>
    <n v="370"/>
    <n v="229"/>
    <n v="51"/>
    <n v="88"/>
    <n v="44"/>
    <n v="217"/>
    <n v="77"/>
    <n v="54"/>
    <n v="63"/>
    <n v="0"/>
    <n v="89"/>
    <n v="0"/>
    <n v="40"/>
    <n v="0"/>
    <n v="52"/>
    <n v="40"/>
    <n v="0"/>
    <n v="24"/>
    <n v="40"/>
    <n v="16"/>
    <n v="0"/>
    <n v="24"/>
    <n v="16"/>
    <n v="24"/>
    <n v="24"/>
    <n v="57"/>
    <n v="40"/>
    <n v="40"/>
    <n v="24"/>
    <n v="0"/>
    <n v="8"/>
    <n v="24"/>
    <n v="57"/>
    <n v="16"/>
    <n v="65"/>
    <n v="16"/>
    <n v="0"/>
    <n v="48"/>
    <n v="16"/>
    <n v="16"/>
    <n v="0"/>
    <n v="118.47"/>
    <n v="34692.14"/>
    <n v="19140.490000000002"/>
    <n v="21533.05"/>
    <n v="26318.17"/>
    <n v="17944.21"/>
    <n v="18500"/>
    <n v="10000"/>
    <n v="7453"/>
    <n v="11745"/>
    <n v="60889"/>
    <n v="47668"/>
    <n v="34859"/>
    <n v="23168"/>
    <n v="187000"/>
    <n v="3085"/>
  </r>
  <r>
    <d v="2024-09-21T00:00:00"/>
    <x v="8"/>
    <n v="9"/>
    <n v="1192"/>
    <n v="851"/>
    <n v="596"/>
    <n v="346"/>
    <n v="250"/>
    <n v="348"/>
    <n v="299"/>
    <n v="204"/>
    <n v="295"/>
    <n v="184"/>
    <n v="96"/>
    <n v="73"/>
    <n v="36"/>
    <n v="226"/>
    <n v="144"/>
    <n v="54"/>
    <n v="31"/>
    <n v="53"/>
    <n v="34"/>
    <n v="8"/>
    <n v="25"/>
    <n v="25"/>
    <n v="67"/>
    <n v="76"/>
    <n v="17"/>
    <n v="0"/>
    <n v="51"/>
    <n v="17"/>
    <n v="0"/>
    <n v="34"/>
    <n v="0"/>
    <n v="8"/>
    <n v="17"/>
    <n v="76"/>
    <n v="34"/>
    <n v="42"/>
    <n v="17"/>
    <n v="0"/>
    <n v="0"/>
    <n v="8"/>
    <n v="85"/>
    <n v="8"/>
    <n v="51"/>
    <n v="42"/>
    <n v="8"/>
    <n v="51"/>
    <n v="25"/>
    <n v="25"/>
    <n v="0"/>
    <n v="118.33"/>
    <n v="37910.29"/>
    <n v="18955.14"/>
    <n v="23693.93"/>
    <n v="29617.41"/>
    <n v="8292.8799999999992"/>
    <n v="18500"/>
    <n v="10000"/>
    <n v="7453"/>
    <n v="11745"/>
    <n v="60889"/>
    <n v="47668"/>
    <n v="34859"/>
    <n v="23168"/>
    <n v="187000"/>
    <n v="7640"/>
  </r>
  <r>
    <d v="2024-09-22T00:00:00"/>
    <x v="8"/>
    <n v="9"/>
    <n v="1175"/>
    <n v="885"/>
    <n v="470"/>
    <n v="541"/>
    <n v="164"/>
    <n v="389"/>
    <n v="337"/>
    <n v="159"/>
    <n v="342"/>
    <n v="101"/>
    <n v="50"/>
    <n v="94"/>
    <n v="21"/>
    <n v="169"/>
    <n v="75"/>
    <n v="44"/>
    <n v="53"/>
    <n v="226"/>
    <n v="70"/>
    <n v="17"/>
    <n v="26"/>
    <n v="17"/>
    <n v="88"/>
    <n v="70"/>
    <n v="26"/>
    <n v="26"/>
    <n v="17"/>
    <n v="0"/>
    <n v="8"/>
    <n v="26"/>
    <n v="17"/>
    <n v="0"/>
    <n v="0"/>
    <n v="53"/>
    <n v="17"/>
    <n v="8"/>
    <n v="17"/>
    <n v="8"/>
    <n v="0"/>
    <n v="35"/>
    <n v="97"/>
    <n v="17"/>
    <n v="79"/>
    <n v="8"/>
    <n v="0"/>
    <n v="61"/>
    <n v="17"/>
    <n v="35"/>
    <n v="25"/>
    <n v="118.88"/>
    <n v="35498.51"/>
    <n v="29582.09"/>
    <n v="13016.12"/>
    <n v="14199.4"/>
    <n v="26032.240000000002"/>
    <n v="18500"/>
    <n v="10000"/>
    <n v="7453"/>
    <n v="11745"/>
    <n v="60889"/>
    <n v="47668"/>
    <n v="34859"/>
    <n v="23168"/>
    <n v="187000"/>
    <n v="917"/>
  </r>
  <r>
    <d v="2024-09-23T00:00:00"/>
    <x v="8"/>
    <n v="9"/>
    <n v="1149"/>
    <n v="913"/>
    <n v="310"/>
    <n v="782"/>
    <n v="57"/>
    <n v="319"/>
    <n v="439"/>
    <n v="155"/>
    <n v="263"/>
    <n v="85"/>
    <n v="71"/>
    <n v="85"/>
    <n v="42"/>
    <n v="218"/>
    <n v="148"/>
    <n v="39"/>
    <n v="52"/>
    <n v="146"/>
    <n v="82"/>
    <n v="27"/>
    <n v="54"/>
    <n v="9"/>
    <n v="127"/>
    <n v="54"/>
    <n v="9"/>
    <n v="9"/>
    <n v="54"/>
    <n v="0"/>
    <n v="9"/>
    <n v="18"/>
    <n v="0"/>
    <n v="18"/>
    <n v="27"/>
    <n v="36"/>
    <n v="9"/>
    <n v="18"/>
    <n v="18"/>
    <n v="9"/>
    <n v="27"/>
    <n v="18"/>
    <n v="73"/>
    <n v="9"/>
    <n v="63"/>
    <n v="18"/>
    <n v="0"/>
    <n v="27"/>
    <n v="9"/>
    <n v="36"/>
    <n v="46"/>
    <n v="120.10000000000001"/>
    <n v="30911.87"/>
    <n v="17833.77"/>
    <n v="28534.04"/>
    <n v="16644.86"/>
    <n v="24967.279999999999"/>
    <n v="18500"/>
    <n v="10000"/>
    <n v="7453"/>
    <n v="11745"/>
    <n v="60889"/>
    <n v="47668"/>
    <n v="34859"/>
    <n v="23168"/>
    <n v="187000"/>
    <n v="2265"/>
  </r>
  <r>
    <d v="2024-09-24T00:00:00"/>
    <x v="8"/>
    <n v="9"/>
    <n v="1127"/>
    <n v="942"/>
    <n v="518"/>
    <n v="519"/>
    <n v="90"/>
    <n v="254"/>
    <n v="585"/>
    <n v="103"/>
    <n v="370"/>
    <n v="41"/>
    <n v="97"/>
    <n v="55"/>
    <n v="27"/>
    <n v="192"/>
    <n v="128"/>
    <n v="34"/>
    <n v="42"/>
    <n v="141"/>
    <n v="47"/>
    <n v="18"/>
    <n v="47"/>
    <n v="18"/>
    <n v="103"/>
    <n v="65"/>
    <n v="9"/>
    <n v="18"/>
    <n v="56"/>
    <n v="28"/>
    <n v="0"/>
    <n v="47"/>
    <n v="18"/>
    <n v="0"/>
    <n v="0"/>
    <n v="47"/>
    <n v="47"/>
    <n v="9"/>
    <n v="0"/>
    <n v="0"/>
    <n v="0"/>
    <n v="9"/>
    <n v="84"/>
    <n v="9"/>
    <n v="65"/>
    <n v="37"/>
    <n v="0"/>
    <n v="47"/>
    <n v="9"/>
    <n v="18"/>
    <n v="87"/>
    <n v="121.86"/>
    <n v="33629.06"/>
    <n v="30025.94"/>
    <n v="26422.83"/>
    <n v="14412.45"/>
    <n v="15613.49"/>
    <n v="18500"/>
    <n v="10000"/>
    <n v="7453"/>
    <n v="17915"/>
    <n v="60889"/>
    <n v="47668"/>
    <n v="34859"/>
    <n v="23168"/>
    <n v="187000"/>
    <n v="4422"/>
  </r>
  <r>
    <d v="2024-09-25T00:00:00"/>
    <x v="8"/>
    <n v="9"/>
    <n v="1123"/>
    <n v="955"/>
    <n v="303"/>
    <n v="641"/>
    <n v="179"/>
    <n v="382"/>
    <n v="440"/>
    <n v="133"/>
    <n v="327"/>
    <n v="48"/>
    <n v="55"/>
    <n v="104"/>
    <n v="27"/>
    <n v="230"/>
    <n v="76"/>
    <n v="46"/>
    <n v="34"/>
    <n v="176"/>
    <n v="76"/>
    <n v="0"/>
    <n v="28"/>
    <n v="9"/>
    <n v="143"/>
    <n v="47"/>
    <n v="28"/>
    <n v="9"/>
    <n v="38"/>
    <n v="19"/>
    <n v="9"/>
    <n v="38"/>
    <n v="0"/>
    <n v="0"/>
    <n v="19"/>
    <n v="57"/>
    <n v="47"/>
    <n v="9"/>
    <n v="9"/>
    <n v="9"/>
    <n v="19"/>
    <n v="19"/>
    <n v="85"/>
    <n v="9"/>
    <n v="38"/>
    <n v="19"/>
    <n v="0"/>
    <n v="66"/>
    <n v="28"/>
    <n v="28"/>
    <n v="50"/>
    <n v="123.75999999999999"/>
    <n v="40213.72"/>
    <n v="15841.77"/>
    <n v="29246.34"/>
    <n v="10967.38"/>
    <n v="25590.55"/>
    <n v="18500"/>
    <n v="10000"/>
    <n v="7453"/>
    <n v="17915"/>
    <n v="60889"/>
    <n v="47668"/>
    <n v="34859"/>
    <n v="23168"/>
    <n v="187000"/>
    <n v="5411"/>
  </r>
  <r>
    <d v="2024-09-26T00:00:00"/>
    <x v="8"/>
    <n v="9"/>
    <n v="1125"/>
    <n v="967"/>
    <n v="303"/>
    <n v="665"/>
    <n v="157"/>
    <n v="203"/>
    <n v="697"/>
    <n v="67"/>
    <n v="237"/>
    <n v="48"/>
    <n v="90"/>
    <n v="90"/>
    <n v="62"/>
    <n v="153"/>
    <n v="64"/>
    <n v="47"/>
    <n v="59"/>
    <n v="275"/>
    <n v="87"/>
    <n v="19"/>
    <n v="58"/>
    <n v="29"/>
    <n v="37"/>
    <n v="77"/>
    <n v="29"/>
    <n v="0"/>
    <n v="29"/>
    <n v="29"/>
    <n v="0"/>
    <n v="38"/>
    <n v="9"/>
    <n v="9"/>
    <n v="9"/>
    <n v="38"/>
    <n v="38"/>
    <n v="38"/>
    <n v="19"/>
    <n v="0"/>
    <n v="29"/>
    <n v="38"/>
    <n v="106"/>
    <n v="29"/>
    <n v="87"/>
    <n v="29"/>
    <n v="9"/>
    <n v="19"/>
    <n v="29"/>
    <n v="0"/>
    <n v="0"/>
    <n v="125.33"/>
    <n v="35889.919999999998"/>
    <n v="16088.58"/>
    <n v="28464.42"/>
    <n v="30939.58"/>
    <n v="12375.83"/>
    <n v="18500"/>
    <n v="10000"/>
    <n v="8119"/>
    <n v="17915"/>
    <n v="60889"/>
    <n v="47668"/>
    <n v="34859"/>
    <n v="23168"/>
    <n v="187000"/>
    <n v="439"/>
  </r>
  <r>
    <d v="2024-09-27T00:00:00"/>
    <x v="8"/>
    <n v="9"/>
    <n v="1145"/>
    <n v="972"/>
    <n v="480"/>
    <n v="528"/>
    <n v="137"/>
    <n v="379"/>
    <n v="516"/>
    <n v="77"/>
    <n v="347"/>
    <n v="205"/>
    <n v="56"/>
    <n v="63"/>
    <n v="42"/>
    <n v="226"/>
    <n v="82"/>
    <n v="47"/>
    <n v="52"/>
    <n v="25"/>
    <n v="126"/>
    <n v="29"/>
    <n v="29"/>
    <n v="9"/>
    <n v="97"/>
    <n v="48"/>
    <n v="19"/>
    <n v="19"/>
    <n v="19"/>
    <n v="0"/>
    <n v="9"/>
    <n v="38"/>
    <n v="9"/>
    <n v="9"/>
    <n v="9"/>
    <n v="97"/>
    <n v="38"/>
    <n v="48"/>
    <n v="0"/>
    <n v="9"/>
    <n v="9"/>
    <n v="19"/>
    <n v="106"/>
    <n v="29"/>
    <n v="38"/>
    <n v="38"/>
    <n v="0"/>
    <n v="29"/>
    <n v="29"/>
    <n v="9"/>
    <n v="5"/>
    <n v="125.91000000000001"/>
    <n v="41361.78"/>
    <n v="16294.04"/>
    <n v="18800.810000000001"/>
    <n v="25067.75"/>
    <n v="23814.36"/>
    <n v="18500"/>
    <n v="10000"/>
    <n v="8119"/>
    <n v="17915"/>
    <n v="60889"/>
    <n v="47668"/>
    <n v="34859"/>
    <n v="23168"/>
    <n v="187000"/>
    <n v="2410"/>
  </r>
  <r>
    <d v="2024-09-28T00:00:00"/>
    <x v="8"/>
    <n v="9"/>
    <n v="1170"/>
    <n v="972"/>
    <n v="269"/>
    <n v="609"/>
    <n v="292"/>
    <n v="417"/>
    <n v="497"/>
    <n v="58"/>
    <n v="326"/>
    <n v="43"/>
    <n v="108"/>
    <n v="58"/>
    <n v="50"/>
    <n v="200"/>
    <n v="71"/>
    <n v="62"/>
    <n v="26"/>
    <n v="226"/>
    <n v="58"/>
    <n v="19"/>
    <n v="48"/>
    <n v="9"/>
    <n v="87"/>
    <n v="87"/>
    <n v="0"/>
    <n v="9"/>
    <n v="48"/>
    <n v="0"/>
    <n v="0"/>
    <n v="38"/>
    <n v="9"/>
    <n v="29"/>
    <n v="19"/>
    <n v="48"/>
    <n v="58"/>
    <n v="48"/>
    <n v="0"/>
    <n v="0"/>
    <n v="19"/>
    <n v="38"/>
    <n v="87"/>
    <n v="19"/>
    <n v="68"/>
    <n v="19"/>
    <n v="9"/>
    <n v="58"/>
    <n v="0"/>
    <n v="9"/>
    <n v="32"/>
    <n v="125.91999999999999"/>
    <n v="32736.639999999999"/>
    <n v="26441.14"/>
    <n v="15109.22"/>
    <n v="16368.32"/>
    <n v="35254.85"/>
    <n v="18500"/>
    <n v="10000"/>
    <n v="8119"/>
    <n v="17915"/>
    <n v="60889"/>
    <n v="47668"/>
    <n v="34859"/>
    <n v="23168"/>
    <n v="187000"/>
    <n v="2293"/>
  </r>
  <r>
    <d v="2024-09-29T00:00:00"/>
    <x v="8"/>
    <n v="9"/>
    <n v="1184"/>
    <n v="966"/>
    <n v="438"/>
    <n v="450"/>
    <n v="296"/>
    <n v="415"/>
    <n v="387"/>
    <n v="164"/>
    <n v="396"/>
    <n v="198"/>
    <n v="95"/>
    <n v="73"/>
    <n v="29"/>
    <n v="175"/>
    <n v="49"/>
    <n v="49"/>
    <n v="31"/>
    <n v="89"/>
    <n v="115"/>
    <n v="9"/>
    <n v="67"/>
    <n v="28"/>
    <n v="106"/>
    <n v="57"/>
    <n v="19"/>
    <n v="19"/>
    <n v="38"/>
    <n v="9"/>
    <n v="0"/>
    <n v="38"/>
    <n v="19"/>
    <n v="9"/>
    <n v="19"/>
    <n v="86"/>
    <n v="48"/>
    <n v="28"/>
    <n v="0"/>
    <n v="9"/>
    <n v="19"/>
    <n v="19"/>
    <n v="0"/>
    <n v="9"/>
    <n v="49"/>
    <n v="19"/>
    <n v="0"/>
    <n v="67"/>
    <n v="38"/>
    <n v="19"/>
    <n v="4"/>
    <n v="125"/>
    <n v="44068.56"/>
    <n v="31477.54"/>
    <n v="17627.419999999998"/>
    <n v="26441.14"/>
    <n v="6295.51"/>
    <n v="18500"/>
    <n v="10000"/>
    <n v="8119"/>
    <n v="17915"/>
    <n v="60889"/>
    <n v="47668"/>
    <n v="34859"/>
    <n v="23168"/>
    <n v="187000"/>
    <n v="8423"/>
  </r>
  <r>
    <d v="2024-09-30T00:00:00"/>
    <x v="8"/>
    <n v="9"/>
    <n v="1184"/>
    <n v="961"/>
    <n v="414"/>
    <n v="474"/>
    <n v="296"/>
    <n v="211"/>
    <n v="635"/>
    <n v="115"/>
    <n v="308"/>
    <n v="58"/>
    <n v="95"/>
    <n v="58"/>
    <n v="36"/>
    <n v="184"/>
    <n v="31"/>
    <n v="67"/>
    <n v="62"/>
    <n v="285"/>
    <n v="67"/>
    <n v="19"/>
    <n v="57"/>
    <n v="0"/>
    <n v="78"/>
    <n v="76"/>
    <n v="19"/>
    <n v="19"/>
    <n v="19"/>
    <n v="0"/>
    <n v="0"/>
    <n v="48"/>
    <n v="9"/>
    <n v="28"/>
    <n v="28"/>
    <n v="96"/>
    <n v="38"/>
    <n v="38"/>
    <n v="28"/>
    <n v="9"/>
    <n v="28"/>
    <n v="19"/>
    <n v="67"/>
    <n v="19"/>
    <n v="48"/>
    <n v="9"/>
    <n v="0"/>
    <n v="19"/>
    <n v="38"/>
    <n v="38"/>
    <n v="0"/>
    <n v="124.84000000000002"/>
    <n v="37500"/>
    <n v="18750"/>
    <n v="30000"/>
    <n v="12500"/>
    <n v="26250"/>
    <n v="18500"/>
    <n v="10000"/>
    <n v="8119"/>
    <n v="17915"/>
    <n v="60889"/>
    <n v="47668"/>
    <n v="34859"/>
    <n v="23168"/>
    <n v="187000"/>
    <n v="6146"/>
  </r>
  <r>
    <d v="2024-10-01T00:00:00"/>
    <x v="9"/>
    <n v="10"/>
    <n v="1177"/>
    <n v="846"/>
    <n v="541"/>
    <n v="448"/>
    <n v="188"/>
    <n v="194"/>
    <n v="543"/>
    <n v="109"/>
    <n v="321"/>
    <n v="211"/>
    <n v="87"/>
    <n v="72"/>
    <n v="29"/>
    <n v="174"/>
    <n v="111"/>
    <n v="53"/>
    <n v="49"/>
    <n v="70"/>
    <n v="101"/>
    <n v="0"/>
    <n v="59"/>
    <n v="16"/>
    <n v="89"/>
    <n v="50"/>
    <n v="25"/>
    <n v="25"/>
    <n v="33"/>
    <n v="8"/>
    <n v="0"/>
    <n v="33"/>
    <n v="0"/>
    <n v="16"/>
    <n v="8"/>
    <n v="59"/>
    <n v="25"/>
    <n v="8"/>
    <n v="0"/>
    <n v="8"/>
    <n v="16"/>
    <n v="33"/>
    <n v="59"/>
    <n v="25"/>
    <n v="25"/>
    <n v="25"/>
    <n v="0"/>
    <n v="59"/>
    <n v="33"/>
    <n v="8"/>
    <n v="0"/>
    <n v="100"/>
    <n v="32458.29"/>
    <n v="17477.54"/>
    <n v="12483.96"/>
    <n v="28713.11"/>
    <n v="33706.69"/>
    <n v="18500"/>
    <n v="8750"/>
    <n v="8119"/>
    <n v="17915"/>
    <n v="64151"/>
    <n v="49709"/>
    <n v="39758"/>
    <n v="24250"/>
    <n v="195000"/>
    <n v="4480"/>
  </r>
  <r>
    <d v="2024-10-02T00:00:00"/>
    <x v="9"/>
    <n v="10"/>
    <n v="1158"/>
    <n v="821"/>
    <n v="590"/>
    <n v="430"/>
    <n v="138"/>
    <n v="213"/>
    <n v="436"/>
    <n v="172"/>
    <n v="351"/>
    <n v="143"/>
    <n v="78"/>
    <n v="78"/>
    <n v="57"/>
    <n v="167"/>
    <n v="96"/>
    <n v="30"/>
    <n v="61"/>
    <n v="97"/>
    <n v="82"/>
    <n v="16"/>
    <n v="24"/>
    <n v="8"/>
    <n v="131"/>
    <n v="41"/>
    <n v="8"/>
    <n v="8"/>
    <n v="16"/>
    <n v="8"/>
    <n v="0"/>
    <n v="16"/>
    <n v="8"/>
    <n v="0"/>
    <n v="24"/>
    <n v="82"/>
    <n v="57"/>
    <n v="41"/>
    <n v="8"/>
    <n v="0"/>
    <n v="0"/>
    <n v="16"/>
    <n v="90"/>
    <n v="16"/>
    <n v="65"/>
    <n v="16"/>
    <n v="0"/>
    <n v="16"/>
    <n v="8"/>
    <n v="16"/>
    <n v="0"/>
    <n v="97.456000000000003"/>
    <n v="37500"/>
    <n v="18750"/>
    <n v="30000"/>
    <n v="12500"/>
    <n v="26250"/>
    <n v="18500"/>
    <n v="8750"/>
    <n v="8119"/>
    <n v="17915"/>
    <n v="64151"/>
    <n v="49709"/>
    <n v="39758"/>
    <n v="24250"/>
    <n v="195000"/>
    <n v="413"/>
  </r>
  <r>
    <d v="2024-10-03T00:00:00"/>
    <x v="9"/>
    <n v="10"/>
    <n v="1133"/>
    <n v="799"/>
    <n v="475"/>
    <n v="534"/>
    <n v="124"/>
    <n v="335"/>
    <n v="425"/>
    <n v="39"/>
    <n v="358"/>
    <n v="112"/>
    <n v="56"/>
    <n v="84"/>
    <n v="14"/>
    <n v="198"/>
    <n v="90"/>
    <n v="64"/>
    <n v="43"/>
    <n v="114"/>
    <n v="71"/>
    <n v="7"/>
    <n v="39"/>
    <n v="23"/>
    <n v="103"/>
    <n v="63"/>
    <n v="15"/>
    <n v="15"/>
    <n v="31"/>
    <n v="23"/>
    <n v="0"/>
    <n v="7"/>
    <n v="15"/>
    <n v="23"/>
    <n v="23"/>
    <n v="47"/>
    <n v="23"/>
    <n v="31"/>
    <n v="15"/>
    <n v="0"/>
    <n v="7"/>
    <n v="15"/>
    <n v="71"/>
    <n v="15"/>
    <n v="23"/>
    <n v="31"/>
    <n v="7"/>
    <n v="7"/>
    <n v="0"/>
    <n v="31"/>
    <n v="18"/>
    <n v="92.904000000000025"/>
    <n v="40200.720000000001"/>
    <n v="28018.68"/>
    <n v="18273.05"/>
    <n v="14618.44"/>
    <n v="20709.46"/>
    <n v="18500"/>
    <n v="8750"/>
    <n v="8119"/>
    <n v="17915"/>
    <n v="64151"/>
    <n v="49709"/>
    <n v="39758"/>
    <n v="24250"/>
    <n v="195000"/>
    <n v="5940"/>
  </r>
  <r>
    <d v="2024-10-04T00:00:00"/>
    <x v="9"/>
    <n v="10"/>
    <n v="1108"/>
    <n v="771"/>
    <n v="343"/>
    <n v="544"/>
    <n v="221"/>
    <n v="185"/>
    <n v="432"/>
    <n v="154"/>
    <n v="267"/>
    <n v="171"/>
    <n v="103"/>
    <n v="54"/>
    <n v="68"/>
    <n v="231"/>
    <n v="67"/>
    <n v="37"/>
    <n v="37"/>
    <n v="73"/>
    <n v="30"/>
    <n v="7"/>
    <n v="30"/>
    <n v="15"/>
    <n v="77"/>
    <n v="53"/>
    <n v="7"/>
    <n v="0"/>
    <n v="38"/>
    <n v="23"/>
    <n v="0"/>
    <n v="38"/>
    <n v="7"/>
    <n v="7"/>
    <n v="7"/>
    <n v="30"/>
    <n v="46"/>
    <n v="15"/>
    <n v="23"/>
    <n v="7"/>
    <n v="7"/>
    <n v="7"/>
    <n v="84"/>
    <n v="7"/>
    <n v="53"/>
    <n v="23"/>
    <n v="0"/>
    <n v="46"/>
    <n v="7"/>
    <n v="30"/>
    <n v="47"/>
    <n v="89.231999999999999"/>
    <n v="34839.440000000002"/>
    <n v="29032.87"/>
    <n v="12774.46"/>
    <n v="23226.3"/>
    <n v="16258.41"/>
    <n v="18500"/>
    <n v="8750"/>
    <n v="8119"/>
    <n v="17915"/>
    <n v="64151"/>
    <n v="49709"/>
    <n v="39758"/>
    <n v="24250"/>
    <n v="195000"/>
    <n v="7884"/>
  </r>
  <r>
    <d v="2024-10-05T00:00:00"/>
    <x v="9"/>
    <n v="10"/>
    <n v="1091"/>
    <n v="733"/>
    <n v="305"/>
    <n v="645"/>
    <n v="141"/>
    <n v="205"/>
    <n v="433"/>
    <n v="95"/>
    <n v="372"/>
    <n v="40"/>
    <n v="81"/>
    <n v="74"/>
    <n v="40"/>
    <n v="178"/>
    <n v="41"/>
    <n v="41"/>
    <n v="33"/>
    <n v="191"/>
    <n v="87"/>
    <n v="21"/>
    <n v="43"/>
    <n v="21"/>
    <n v="11"/>
    <n v="36"/>
    <n v="21"/>
    <n v="14"/>
    <n v="29"/>
    <n v="7"/>
    <n v="7"/>
    <n v="21"/>
    <n v="21"/>
    <n v="21"/>
    <n v="21"/>
    <n v="58"/>
    <n v="7"/>
    <n v="14"/>
    <n v="0"/>
    <n v="7"/>
    <n v="7"/>
    <n v="21"/>
    <n v="73"/>
    <n v="21"/>
    <n v="58"/>
    <n v="29"/>
    <n v="0"/>
    <n v="14"/>
    <n v="14"/>
    <n v="29"/>
    <n v="0"/>
    <n v="86.232000000000014"/>
    <n v="31230.080000000002"/>
    <n v="20076.48"/>
    <n v="27884"/>
    <n v="26768.639999999999"/>
    <n v="5576.8"/>
    <n v="18500"/>
    <n v="8750"/>
    <n v="8119"/>
    <n v="17915"/>
    <n v="64151"/>
    <n v="49709"/>
    <n v="39758"/>
    <n v="24250"/>
    <n v="195000"/>
    <n v="8619"/>
  </r>
  <r>
    <d v="2024-10-06T00:00:00"/>
    <x v="9"/>
    <n v="10"/>
    <n v="1085"/>
    <n v="699"/>
    <n v="444"/>
    <n v="381"/>
    <n v="260"/>
    <n v="167"/>
    <n v="449"/>
    <n v="83"/>
    <n v="309"/>
    <n v="161"/>
    <n v="73"/>
    <n v="100"/>
    <n v="60"/>
    <n v="189"/>
    <n v="82"/>
    <n v="41"/>
    <n v="53"/>
    <n v="17"/>
    <n v="69"/>
    <n v="6"/>
    <n v="41"/>
    <n v="20"/>
    <n v="41"/>
    <n v="41"/>
    <n v="20"/>
    <n v="0"/>
    <n v="20"/>
    <n v="6"/>
    <n v="6"/>
    <n v="13"/>
    <n v="20"/>
    <n v="13"/>
    <n v="6"/>
    <n v="48"/>
    <n v="27"/>
    <n v="20"/>
    <n v="13"/>
    <n v="6"/>
    <n v="27"/>
    <n v="20"/>
    <n v="69"/>
    <n v="6"/>
    <n v="34"/>
    <n v="13"/>
    <n v="0"/>
    <n v="13"/>
    <n v="27"/>
    <n v="6"/>
    <n v="48"/>
    <n v="84.304000000000016"/>
    <n v="34490.800000000003"/>
    <n v="18323.240000000002"/>
    <n v="21556.75"/>
    <n v="26945.93"/>
    <n v="6467.02"/>
    <n v="18500"/>
    <n v="8750"/>
    <n v="8119"/>
    <n v="17923"/>
    <n v="64151"/>
    <n v="49709"/>
    <n v="39758"/>
    <n v="24250"/>
    <n v="195000"/>
    <n v="1404"/>
  </r>
  <r>
    <d v="2024-10-07T00:00:00"/>
    <x v="9"/>
    <n v="10"/>
    <n v="1086"/>
    <n v="662"/>
    <n v="217"/>
    <n v="631"/>
    <n v="238"/>
    <n v="145"/>
    <n v="359"/>
    <n v="158"/>
    <n v="350"/>
    <n v="235"/>
    <n v="94"/>
    <n v="47"/>
    <n v="26"/>
    <n v="189"/>
    <n v="24"/>
    <n v="37"/>
    <n v="37"/>
    <n v="47"/>
    <n v="59"/>
    <n v="19"/>
    <n v="33"/>
    <n v="19"/>
    <n v="16"/>
    <n v="52"/>
    <n v="0"/>
    <n v="13"/>
    <n v="26"/>
    <n v="6"/>
    <n v="6"/>
    <n v="33"/>
    <n v="19"/>
    <n v="19"/>
    <n v="13"/>
    <n v="52"/>
    <n v="26"/>
    <n v="6"/>
    <n v="19"/>
    <n v="0"/>
    <n v="0"/>
    <n v="19"/>
    <n v="52"/>
    <n v="19"/>
    <n v="52"/>
    <n v="33"/>
    <n v="6"/>
    <n v="26"/>
    <n v="6"/>
    <n v="13"/>
    <n v="0"/>
    <n v="83.728000000000009"/>
    <n v="30562.080000000002"/>
    <n v="22131.16"/>
    <n v="20023.43"/>
    <n v="16861.84"/>
    <n v="15807.97"/>
    <n v="18500"/>
    <n v="8750"/>
    <n v="8119"/>
    <n v="17923"/>
    <n v="64151"/>
    <n v="49709"/>
    <n v="39758"/>
    <n v="24250"/>
    <n v="195000"/>
    <n v="1962"/>
  </r>
  <r>
    <d v="2024-10-08T00:00:00"/>
    <x v="9"/>
    <n v="10"/>
    <n v="1103"/>
    <n v="633"/>
    <n v="529"/>
    <n v="464"/>
    <n v="110"/>
    <n v="145"/>
    <n v="419"/>
    <n v="69"/>
    <n v="348"/>
    <n v="95"/>
    <n v="82"/>
    <n v="54"/>
    <n v="34"/>
    <n v="213"/>
    <n v="138"/>
    <n v="50"/>
    <n v="50"/>
    <n v="39"/>
    <n v="82"/>
    <n v="12"/>
    <n v="25"/>
    <n v="18"/>
    <n v="33"/>
    <n v="37"/>
    <n v="12"/>
    <n v="0"/>
    <n v="31"/>
    <n v="12"/>
    <n v="6"/>
    <n v="12"/>
    <n v="12"/>
    <n v="0"/>
    <n v="12"/>
    <n v="31"/>
    <n v="44"/>
    <n v="12"/>
    <n v="12"/>
    <n v="6"/>
    <n v="0"/>
    <n v="25"/>
    <n v="69"/>
    <n v="18"/>
    <n v="31"/>
    <n v="25"/>
    <n v="6"/>
    <n v="25"/>
    <n v="25"/>
    <n v="0"/>
    <n v="0"/>
    <n v="83.584000000000003"/>
    <n v="29304.01"/>
    <n v="26164.29"/>
    <n v="10465.719999999999"/>
    <n v="21978.01"/>
    <n v="16745.150000000001"/>
    <n v="18500"/>
    <n v="8750"/>
    <n v="8119"/>
    <n v="17923"/>
    <n v="64151"/>
    <n v="49709"/>
    <n v="39758"/>
    <n v="24250"/>
    <n v="195000"/>
    <n v="2274"/>
  </r>
  <r>
    <d v="2024-10-09T00:00:00"/>
    <x v="9"/>
    <n v="10"/>
    <n v="1127"/>
    <n v="614"/>
    <n v="552"/>
    <n v="294"/>
    <n v="281"/>
    <n v="184"/>
    <n v="302"/>
    <n v="128"/>
    <n v="300"/>
    <n v="76"/>
    <n v="62"/>
    <n v="69"/>
    <n v="27"/>
    <n v="209"/>
    <n v="145"/>
    <n v="47"/>
    <n v="21"/>
    <n v="171"/>
    <n v="85"/>
    <n v="0"/>
    <n v="42"/>
    <n v="0"/>
    <n v="28"/>
    <n v="49"/>
    <n v="6"/>
    <n v="18"/>
    <n v="30"/>
    <n v="0"/>
    <n v="0"/>
    <n v="6"/>
    <n v="6"/>
    <n v="6"/>
    <n v="0"/>
    <n v="55"/>
    <n v="24"/>
    <n v="18"/>
    <n v="18"/>
    <n v="6"/>
    <n v="6"/>
    <n v="18"/>
    <n v="61"/>
    <n v="12"/>
    <n v="36"/>
    <n v="12"/>
    <n v="0"/>
    <n v="36"/>
    <n v="12"/>
    <n v="24"/>
    <n v="0"/>
    <n v="85.176000000000002"/>
    <n v="30297.89"/>
    <n v="16716.080000000002"/>
    <n v="16716.080000000002"/>
    <n v="22984.61"/>
    <n v="17760.830000000002"/>
    <n v="18500"/>
    <n v="8750"/>
    <n v="8119"/>
    <n v="17923"/>
    <n v="64151"/>
    <n v="49709"/>
    <n v="39758"/>
    <n v="24250"/>
    <n v="195000"/>
    <n v="668"/>
  </r>
  <r>
    <d v="2024-10-10T00:00:00"/>
    <x v="9"/>
    <n v="10"/>
    <n v="1141"/>
    <n v="599"/>
    <n v="456"/>
    <n v="571"/>
    <n v="114"/>
    <n v="215"/>
    <n v="295"/>
    <n v="89"/>
    <n v="367"/>
    <n v="63"/>
    <n v="49"/>
    <n v="49"/>
    <n v="42"/>
    <n v="216"/>
    <n v="39"/>
    <n v="65"/>
    <n v="39"/>
    <n v="212"/>
    <n v="23"/>
    <n v="17"/>
    <n v="29"/>
    <n v="11"/>
    <n v="77"/>
    <n v="53"/>
    <n v="0"/>
    <n v="0"/>
    <n v="11"/>
    <n v="5"/>
    <n v="5"/>
    <n v="29"/>
    <n v="0"/>
    <n v="17"/>
    <n v="0"/>
    <n v="47"/>
    <n v="41"/>
    <n v="5"/>
    <n v="5"/>
    <n v="0"/>
    <n v="23"/>
    <n v="17"/>
    <n v="53"/>
    <n v="11"/>
    <n v="35"/>
    <n v="5"/>
    <n v="5"/>
    <n v="5"/>
    <n v="11"/>
    <n v="0"/>
    <n v="59"/>
    <n v="89.143999999999991"/>
    <n v="31941.72"/>
    <n v="18100.310000000001"/>
    <n v="10647.24"/>
    <n v="21294.48"/>
    <n v="24488.65"/>
    <n v="18500"/>
    <n v="8750"/>
    <n v="8119"/>
    <n v="17923"/>
    <n v="64151"/>
    <n v="49709"/>
    <n v="39758"/>
    <n v="24250"/>
    <n v="195000"/>
    <n v="7570"/>
  </r>
  <r>
    <d v="2024-10-11T00:00:00"/>
    <x v="9"/>
    <n v="10"/>
    <n v="1141"/>
    <n v="591"/>
    <n v="319"/>
    <n v="571"/>
    <n v="251"/>
    <n v="248"/>
    <n v="196"/>
    <n v="147"/>
    <n v="304"/>
    <n v="176"/>
    <n v="49"/>
    <n v="42"/>
    <n v="42"/>
    <n v="190"/>
    <n v="47"/>
    <n v="47"/>
    <n v="56"/>
    <n v="188"/>
    <n v="82"/>
    <n v="17"/>
    <n v="17"/>
    <n v="0"/>
    <n v="11"/>
    <n v="47"/>
    <n v="17"/>
    <n v="11"/>
    <n v="35"/>
    <n v="17"/>
    <n v="5"/>
    <n v="17"/>
    <n v="17"/>
    <n v="5"/>
    <n v="0"/>
    <n v="53"/>
    <n v="35"/>
    <n v="29"/>
    <n v="11"/>
    <n v="0"/>
    <n v="23"/>
    <n v="17"/>
    <n v="41"/>
    <n v="5"/>
    <n v="17"/>
    <n v="5"/>
    <n v="5"/>
    <n v="35"/>
    <n v="17"/>
    <n v="0"/>
    <n v="0"/>
    <n v="92.288000000000011"/>
    <n v="38997.120000000003"/>
    <n v="27855.09"/>
    <n v="17827.259999999998"/>
    <n v="15598.85"/>
    <n v="11142.03"/>
    <n v="18500"/>
    <n v="8750"/>
    <n v="8119"/>
    <n v="17923"/>
    <n v="64151"/>
    <n v="49709"/>
    <n v="39758"/>
    <n v="24250"/>
    <n v="195000"/>
    <n v="5265"/>
  </r>
  <r>
    <d v="2024-10-12T00:00:00"/>
    <x v="9"/>
    <n v="10"/>
    <n v="1136"/>
    <n v="587"/>
    <n v="499"/>
    <n v="535"/>
    <n v="102"/>
    <n v="228"/>
    <n v="271"/>
    <n v="88"/>
    <n v="260"/>
    <n v="147"/>
    <n v="91"/>
    <n v="70"/>
    <n v="49"/>
    <n v="220"/>
    <n v="116"/>
    <n v="43"/>
    <n v="51"/>
    <n v="89"/>
    <n v="58"/>
    <n v="5"/>
    <n v="17"/>
    <n v="17"/>
    <n v="46"/>
    <n v="29"/>
    <n v="0"/>
    <n v="17"/>
    <n v="17"/>
    <n v="17"/>
    <n v="5"/>
    <n v="5"/>
    <n v="5"/>
    <n v="11"/>
    <n v="11"/>
    <n v="23"/>
    <n v="41"/>
    <n v="29"/>
    <n v="17"/>
    <n v="5"/>
    <n v="5"/>
    <n v="5"/>
    <n v="41"/>
    <n v="5"/>
    <n v="46"/>
    <n v="5"/>
    <n v="5"/>
    <n v="29"/>
    <n v="17"/>
    <n v="23"/>
    <n v="31"/>
    <n v="93.216000000000008"/>
    <n v="31146.16"/>
    <n v="19610.54"/>
    <n v="26531.91"/>
    <n v="10382.049999999999"/>
    <n v="27685.47"/>
    <n v="18500"/>
    <n v="8750"/>
    <n v="8119"/>
    <n v="17923"/>
    <n v="64151"/>
    <n v="49709"/>
    <n v="39758"/>
    <n v="24250"/>
    <n v="195000"/>
    <n v="7245"/>
  </r>
  <r>
    <d v="2024-10-13T00:00:00"/>
    <x v="9"/>
    <n v="10"/>
    <n v="1121"/>
    <n v="588"/>
    <n v="358"/>
    <n v="629"/>
    <n v="134"/>
    <n v="235"/>
    <n v="254"/>
    <n v="99"/>
    <n v="347"/>
    <n v="236"/>
    <n v="48"/>
    <n v="97"/>
    <n v="34"/>
    <n v="178"/>
    <n v="76"/>
    <n v="63"/>
    <n v="42"/>
    <n v="0"/>
    <n v="82"/>
    <n v="5"/>
    <n v="17"/>
    <n v="17"/>
    <n v="78"/>
    <n v="47"/>
    <n v="5"/>
    <n v="0"/>
    <n v="17"/>
    <n v="5"/>
    <n v="5"/>
    <n v="23"/>
    <n v="0"/>
    <n v="0"/>
    <n v="0"/>
    <n v="35"/>
    <n v="29"/>
    <n v="29"/>
    <n v="0"/>
    <n v="5"/>
    <n v="17"/>
    <n v="17"/>
    <n v="47"/>
    <n v="11"/>
    <n v="17"/>
    <n v="5"/>
    <n v="0"/>
    <n v="41"/>
    <n v="23"/>
    <n v="11"/>
    <n v="0"/>
    <n v="92.592000000000013"/>
    <n v="40775.06"/>
    <n v="22135.03"/>
    <n v="12815.02"/>
    <n v="15145.02"/>
    <n v="25630.04"/>
    <n v="18500"/>
    <n v="8750"/>
    <n v="8119"/>
    <n v="17923"/>
    <n v="64151"/>
    <n v="49709"/>
    <n v="39758"/>
    <n v="24250"/>
    <n v="195000"/>
    <n v="1492"/>
  </r>
  <r>
    <d v="2024-10-14T00:00:00"/>
    <x v="9"/>
    <n v="10"/>
    <n v="1096"/>
    <n v="601"/>
    <n v="394"/>
    <n v="516"/>
    <n v="186"/>
    <n v="132"/>
    <n v="391"/>
    <n v="78"/>
    <n v="251"/>
    <n v="54"/>
    <n v="47"/>
    <n v="95"/>
    <n v="40"/>
    <n v="174"/>
    <n v="137"/>
    <n v="37"/>
    <n v="24"/>
    <n v="237"/>
    <n v="84"/>
    <n v="6"/>
    <n v="36"/>
    <n v="18"/>
    <n v="42"/>
    <n v="48"/>
    <n v="18"/>
    <n v="18"/>
    <n v="30"/>
    <n v="18"/>
    <n v="0"/>
    <n v="24"/>
    <n v="12"/>
    <n v="0"/>
    <n v="12"/>
    <n v="24"/>
    <n v="12"/>
    <n v="12"/>
    <n v="0"/>
    <n v="6"/>
    <n v="24"/>
    <n v="24"/>
    <n v="0"/>
    <n v="12"/>
    <n v="37"/>
    <n v="30"/>
    <n v="6"/>
    <n v="24"/>
    <n v="18"/>
    <n v="6"/>
    <n v="0"/>
    <n v="90.296000000000006"/>
    <n v="30090.77"/>
    <n v="15045.38"/>
    <n v="28933.43"/>
    <n v="13888.05"/>
    <n v="27776.09"/>
    <n v="18500"/>
    <n v="8750"/>
    <n v="8119"/>
    <n v="17923"/>
    <n v="64151"/>
    <n v="49709"/>
    <n v="39758"/>
    <n v="24250"/>
    <n v="195000"/>
    <n v="7318"/>
  </r>
  <r>
    <d v="2024-10-15T00:00:00"/>
    <x v="9"/>
    <n v="10"/>
    <n v="1067"/>
    <n v="628"/>
    <n v="256"/>
    <n v="726"/>
    <n v="85"/>
    <n v="263"/>
    <n v="221"/>
    <n v="144"/>
    <n v="291"/>
    <n v="165"/>
    <n v="92"/>
    <n v="72"/>
    <n v="52"/>
    <n v="141"/>
    <n v="125"/>
    <n v="44"/>
    <n v="60"/>
    <n v="25"/>
    <n v="37"/>
    <n v="12"/>
    <n v="31"/>
    <n v="6"/>
    <n v="3"/>
    <n v="50"/>
    <n v="12"/>
    <n v="6"/>
    <n v="25"/>
    <n v="18"/>
    <n v="6"/>
    <n v="18"/>
    <n v="18"/>
    <n v="18"/>
    <n v="0"/>
    <n v="37"/>
    <n v="43"/>
    <n v="25"/>
    <n v="6"/>
    <n v="6"/>
    <n v="6"/>
    <n v="18"/>
    <n v="56"/>
    <n v="12"/>
    <n v="56"/>
    <n v="18"/>
    <n v="6"/>
    <n v="43"/>
    <n v="18"/>
    <n v="18"/>
    <n v="0"/>
    <n v="86.376000000000005"/>
    <n v="28217.26"/>
    <n v="24831.19"/>
    <n v="24831.19"/>
    <n v="20316.419999999998"/>
    <n v="14672.97"/>
    <n v="15000"/>
    <n v="8750"/>
    <n v="8119"/>
    <n v="12923"/>
    <n v="64151"/>
    <n v="49709"/>
    <n v="39758"/>
    <n v="24250"/>
    <n v="195000"/>
    <n v="3099"/>
  </r>
  <r>
    <d v="2024-10-16T00:00:00"/>
    <x v="9"/>
    <n v="10"/>
    <n v="1052"/>
    <n v="659"/>
    <n v="336"/>
    <n v="622"/>
    <n v="94"/>
    <n v="336"/>
    <n v="284"/>
    <n v="39"/>
    <n v="332"/>
    <n v="189"/>
    <n v="71"/>
    <n v="32"/>
    <n v="19"/>
    <n v="171"/>
    <n v="47"/>
    <n v="31"/>
    <n v="23"/>
    <n v="137"/>
    <n v="32"/>
    <n v="6"/>
    <n v="19"/>
    <n v="0"/>
    <n v="33"/>
    <n v="46"/>
    <n v="19"/>
    <n v="0"/>
    <n v="13"/>
    <n v="6"/>
    <n v="6"/>
    <n v="32"/>
    <n v="0"/>
    <n v="19"/>
    <n v="19"/>
    <n v="59"/>
    <n v="39"/>
    <n v="13"/>
    <n v="13"/>
    <n v="0"/>
    <n v="26"/>
    <n v="26"/>
    <n v="65"/>
    <n v="6"/>
    <n v="59"/>
    <n v="26"/>
    <n v="6"/>
    <n v="39"/>
    <n v="19"/>
    <n v="13"/>
    <n v="0"/>
    <n v="83.72"/>
    <n v="32389.73"/>
    <n v="15115.21"/>
    <n v="24832.13"/>
    <n v="15115.21"/>
    <n v="20513.5"/>
    <n v="15000"/>
    <n v="8750"/>
    <n v="8119"/>
    <n v="12923"/>
    <n v="64151"/>
    <n v="49709"/>
    <n v="39758"/>
    <n v="24250"/>
    <n v="195000"/>
    <n v="5613"/>
  </r>
  <r>
    <d v="2024-10-17T00:00:00"/>
    <x v="9"/>
    <n v="10"/>
    <n v="1042"/>
    <n v="692"/>
    <n v="510"/>
    <n v="303"/>
    <n v="229"/>
    <n v="242"/>
    <n v="409"/>
    <n v="41"/>
    <n v="277"/>
    <n v="83"/>
    <n v="58"/>
    <n v="77"/>
    <n v="51"/>
    <n v="182"/>
    <n v="102"/>
    <n v="51"/>
    <n v="51"/>
    <n v="110"/>
    <n v="76"/>
    <n v="0"/>
    <n v="41"/>
    <n v="0"/>
    <n v="41"/>
    <n v="62"/>
    <n v="13"/>
    <n v="20"/>
    <n v="27"/>
    <n v="6"/>
    <n v="6"/>
    <n v="20"/>
    <n v="6"/>
    <n v="0"/>
    <n v="20"/>
    <n v="34"/>
    <n v="20"/>
    <n v="6"/>
    <n v="13"/>
    <n v="0"/>
    <n v="20"/>
    <n v="20"/>
    <n v="76"/>
    <n v="6"/>
    <n v="62"/>
    <n v="6"/>
    <n v="0"/>
    <n v="13"/>
    <n v="20"/>
    <n v="20"/>
    <n v="38"/>
    <n v="83.28"/>
    <n v="35579.839999999997"/>
    <n v="17789.919999999998"/>
    <n v="16743.45"/>
    <n v="18836.39"/>
    <n v="15696.99"/>
    <n v="15000"/>
    <n v="8750"/>
    <n v="6132"/>
    <n v="12923"/>
    <n v="64151"/>
    <n v="49709"/>
    <n v="39758"/>
    <n v="24250"/>
    <n v="195000"/>
    <n v="2959"/>
  </r>
  <r>
    <d v="2024-10-18T00:00:00"/>
    <x v="9"/>
    <n v="10"/>
    <n v="1038"/>
    <n v="712"/>
    <n v="487"/>
    <n v="479"/>
    <n v="72"/>
    <n v="377"/>
    <n v="179"/>
    <n v="156"/>
    <n v="283"/>
    <n v="109"/>
    <n v="64"/>
    <n v="77"/>
    <n v="51"/>
    <n v="149"/>
    <n v="35"/>
    <n v="51"/>
    <n v="27"/>
    <n v="192"/>
    <n v="99"/>
    <n v="0"/>
    <n v="21"/>
    <n v="21"/>
    <n v="8"/>
    <n v="42"/>
    <n v="7"/>
    <n v="7"/>
    <n v="28"/>
    <n v="14"/>
    <n v="0"/>
    <n v="7"/>
    <n v="21"/>
    <n v="14"/>
    <n v="7"/>
    <n v="71"/>
    <n v="35"/>
    <n v="35"/>
    <n v="7"/>
    <n v="7"/>
    <n v="28"/>
    <n v="7"/>
    <n v="64"/>
    <n v="7"/>
    <n v="64"/>
    <n v="35"/>
    <n v="0"/>
    <n v="35"/>
    <n v="14"/>
    <n v="7"/>
    <n v="0"/>
    <n v="84.304000000000002"/>
    <n v="32271.63"/>
    <n v="17697.34"/>
    <n v="24984.49"/>
    <n v="11451.22"/>
    <n v="17697.34"/>
    <n v="15000"/>
    <n v="8750"/>
    <n v="6132"/>
    <n v="12923"/>
    <n v="64151"/>
    <n v="49709"/>
    <n v="39758"/>
    <n v="24250"/>
    <n v="195000"/>
    <n v="7812"/>
  </r>
  <r>
    <d v="2024-10-19T00:00:00"/>
    <x v="9"/>
    <n v="10"/>
    <n v="1050"/>
    <n v="722"/>
    <n v="462"/>
    <n v="462"/>
    <n v="126"/>
    <n v="216"/>
    <n v="377"/>
    <n v="129"/>
    <n v="266"/>
    <n v="195"/>
    <n v="97"/>
    <n v="91"/>
    <n v="45"/>
    <n v="135"/>
    <n v="107"/>
    <n v="27"/>
    <n v="31"/>
    <n v="56"/>
    <n v="28"/>
    <n v="0"/>
    <n v="36"/>
    <n v="21"/>
    <n v="101"/>
    <n v="36"/>
    <n v="14"/>
    <n v="14"/>
    <n v="14"/>
    <n v="14"/>
    <n v="0"/>
    <n v="14"/>
    <n v="7"/>
    <n v="21"/>
    <n v="21"/>
    <n v="43"/>
    <n v="14"/>
    <n v="7"/>
    <n v="0"/>
    <n v="7"/>
    <n v="28"/>
    <n v="7"/>
    <n v="79"/>
    <n v="21"/>
    <n v="50"/>
    <n v="28"/>
    <n v="0"/>
    <n v="14"/>
    <n v="7"/>
    <n v="21"/>
    <n v="55"/>
    <n v="87.936000000000007"/>
    <n v="28449.73"/>
    <n v="15805.4"/>
    <n v="25288.65"/>
    <n v="15805.4"/>
    <n v="20020.18"/>
    <n v="15000"/>
    <n v="8750"/>
    <n v="6132"/>
    <n v="12923"/>
    <n v="64151"/>
    <n v="49709"/>
    <n v="39758"/>
    <n v="24250"/>
    <n v="195000"/>
    <n v="6170"/>
  </r>
  <r>
    <d v="2024-10-20T00:00:00"/>
    <x v="9"/>
    <n v="10"/>
    <n v="1074"/>
    <n v="721"/>
    <n v="386"/>
    <n v="538"/>
    <n v="150"/>
    <n v="273"/>
    <n v="275"/>
    <n v="173"/>
    <n v="246"/>
    <n v="39"/>
    <n v="93"/>
    <n v="46"/>
    <n v="46"/>
    <n v="163"/>
    <n v="114"/>
    <n v="48"/>
    <n v="53"/>
    <n v="226"/>
    <n v="64"/>
    <n v="7"/>
    <n v="43"/>
    <n v="21"/>
    <n v="86"/>
    <n v="57"/>
    <n v="0"/>
    <n v="7"/>
    <n v="36"/>
    <n v="21"/>
    <n v="7"/>
    <n v="21"/>
    <n v="7"/>
    <n v="0"/>
    <n v="7"/>
    <n v="50"/>
    <n v="50"/>
    <n v="21"/>
    <n v="21"/>
    <n v="7"/>
    <n v="0"/>
    <n v="7"/>
    <n v="72"/>
    <n v="7"/>
    <n v="21"/>
    <n v="21"/>
    <n v="7"/>
    <n v="21"/>
    <n v="0"/>
    <n v="7"/>
    <n v="25"/>
    <n v="89.575999999999993"/>
    <n v="34076.1"/>
    <n v="27480.73"/>
    <n v="10992.29"/>
    <n v="8793.83"/>
    <n v="28579.96"/>
    <n v="15000"/>
    <n v="8750"/>
    <n v="6132"/>
    <n v="12923"/>
    <n v="64151"/>
    <n v="49709"/>
    <n v="39758"/>
    <n v="24250"/>
    <n v="195000"/>
    <n v="2896"/>
  </r>
  <r>
    <d v="2024-10-21T00:00:00"/>
    <x v="9"/>
    <n v="10"/>
    <n v="1090"/>
    <n v="710"/>
    <n v="468"/>
    <n v="481"/>
    <n v="141"/>
    <n v="177"/>
    <n v="391"/>
    <n v="142"/>
    <n v="270"/>
    <n v="74"/>
    <n v="87"/>
    <n v="54"/>
    <n v="27"/>
    <n v="140"/>
    <n v="144"/>
    <n v="33"/>
    <n v="49"/>
    <n v="212"/>
    <n v="56"/>
    <n v="21"/>
    <n v="42"/>
    <n v="14"/>
    <n v="71"/>
    <n v="63"/>
    <n v="7"/>
    <n v="0"/>
    <n v="21"/>
    <n v="14"/>
    <n v="0"/>
    <n v="21"/>
    <n v="21"/>
    <n v="7"/>
    <n v="0"/>
    <n v="42"/>
    <n v="28"/>
    <n v="28"/>
    <n v="14"/>
    <n v="7"/>
    <n v="21"/>
    <n v="21"/>
    <n v="49"/>
    <n v="7"/>
    <n v="42"/>
    <n v="28"/>
    <n v="0"/>
    <n v="14"/>
    <n v="14"/>
    <n v="21"/>
    <n v="16"/>
    <n v="89.415999999999997"/>
    <n v="39189.1"/>
    <n v="14555.95"/>
    <n v="27992.21"/>
    <n v="26872.53"/>
    <n v="3359.07"/>
    <n v="15000"/>
    <n v="8750"/>
    <n v="6132"/>
    <n v="12923"/>
    <n v="64151"/>
    <n v="49709"/>
    <n v="39758"/>
    <n v="24250"/>
    <n v="195000"/>
    <n v="4126"/>
  </r>
  <r>
    <d v="2024-10-22T00:00:00"/>
    <x v="9"/>
    <n v="10"/>
    <n v="1092"/>
    <n v="682"/>
    <n v="480"/>
    <n v="350"/>
    <n v="262"/>
    <n v="306"/>
    <n v="233"/>
    <n v="143"/>
    <n v="291"/>
    <n v="176"/>
    <n v="88"/>
    <n v="81"/>
    <n v="47"/>
    <n v="203"/>
    <n v="41"/>
    <n v="49"/>
    <n v="62"/>
    <n v="54"/>
    <n v="95"/>
    <n v="20"/>
    <n v="47"/>
    <n v="0"/>
    <n v="68"/>
    <n v="54"/>
    <n v="0"/>
    <n v="20"/>
    <n v="27"/>
    <n v="0"/>
    <n v="0"/>
    <n v="34"/>
    <n v="13"/>
    <n v="6"/>
    <n v="0"/>
    <n v="47"/>
    <n v="27"/>
    <n v="6"/>
    <n v="13"/>
    <n v="6"/>
    <n v="27"/>
    <n v="13"/>
    <n v="0"/>
    <n v="20"/>
    <n v="51"/>
    <n v="27"/>
    <n v="0"/>
    <n v="40"/>
    <n v="13"/>
    <n v="6"/>
    <n v="2"/>
    <n v="86.88"/>
    <n v="33534.339999999997"/>
    <n v="22356.23"/>
    <n v="13413.74"/>
    <n v="24591.85"/>
    <n v="17884.98"/>
    <n v="15000"/>
    <n v="8750"/>
    <n v="6132"/>
    <n v="10728"/>
    <n v="64151"/>
    <n v="49709"/>
    <n v="39758"/>
    <n v="24250"/>
    <n v="195000"/>
    <n v="7771"/>
  </r>
  <r>
    <d v="2024-10-23T00:00:00"/>
    <x v="9"/>
    <n v="10"/>
    <n v="1084"/>
    <n v="650"/>
    <n v="346"/>
    <n v="522"/>
    <n v="216"/>
    <n v="234"/>
    <n v="299"/>
    <n v="117"/>
    <n v="289"/>
    <n v="228"/>
    <n v="73"/>
    <n v="53"/>
    <n v="47"/>
    <n v="210"/>
    <n v="115"/>
    <n v="41"/>
    <n v="28"/>
    <n v="0"/>
    <n v="39"/>
    <n v="13"/>
    <n v="19"/>
    <n v="6"/>
    <n v="78"/>
    <n v="52"/>
    <n v="6"/>
    <n v="19"/>
    <n v="13"/>
    <n v="13"/>
    <n v="6"/>
    <n v="26"/>
    <n v="19"/>
    <n v="13"/>
    <n v="13"/>
    <n v="26"/>
    <n v="19"/>
    <n v="32"/>
    <n v="13"/>
    <n v="0"/>
    <n v="26"/>
    <n v="26"/>
    <n v="65"/>
    <n v="6"/>
    <n v="26"/>
    <n v="19"/>
    <n v="6"/>
    <n v="6"/>
    <n v="19"/>
    <n v="26"/>
    <n v="0"/>
    <n v="83.031999999999996"/>
    <n v="32577.83"/>
    <n v="21718.55"/>
    <n v="22804.48"/>
    <n v="19546.7"/>
    <n v="11945.2"/>
    <n v="15000"/>
    <n v="8750"/>
    <n v="6132"/>
    <n v="10728"/>
    <n v="64151"/>
    <n v="49709"/>
    <n v="39758"/>
    <n v="24250"/>
    <n v="195000"/>
    <n v="2973"/>
  </r>
  <r>
    <d v="2024-10-24T00:00:00"/>
    <x v="9"/>
    <n v="10"/>
    <n v="1067"/>
    <n v="615"/>
    <n v="213"/>
    <n v="790"/>
    <n v="64"/>
    <n v="184"/>
    <n v="315"/>
    <n v="116"/>
    <n v="277"/>
    <n v="66"/>
    <n v="72"/>
    <n v="59"/>
    <n v="19"/>
    <n v="141"/>
    <n v="141"/>
    <n v="60"/>
    <n v="56"/>
    <n v="176"/>
    <n v="86"/>
    <n v="0"/>
    <n v="18"/>
    <n v="18"/>
    <n v="49"/>
    <n v="36"/>
    <n v="0"/>
    <n v="6"/>
    <n v="30"/>
    <n v="12"/>
    <n v="6"/>
    <n v="18"/>
    <n v="0"/>
    <n v="6"/>
    <n v="0"/>
    <n v="36"/>
    <n v="36"/>
    <n v="12"/>
    <n v="12"/>
    <n v="6"/>
    <n v="18"/>
    <n v="24"/>
    <n v="43"/>
    <n v="6"/>
    <n v="24"/>
    <n v="6"/>
    <n v="0"/>
    <n v="36"/>
    <n v="12"/>
    <n v="18"/>
    <n v="41"/>
    <n v="79.848000000000013"/>
    <n v="29060.35"/>
    <n v="18681.650000000001"/>
    <n v="19719.52"/>
    <n v="24908.87"/>
    <n v="11416.56"/>
    <n v="15000"/>
    <n v="8750"/>
    <n v="6132"/>
    <n v="10728"/>
    <n v="64151"/>
    <n v="49709"/>
    <n v="39758"/>
    <n v="24250"/>
    <n v="195000"/>
    <n v="8385"/>
  </r>
  <r>
    <d v="2024-10-25T00:00:00"/>
    <x v="9"/>
    <n v="10"/>
    <n v="1043"/>
    <n v="588"/>
    <n v="479"/>
    <n v="491"/>
    <n v="73"/>
    <n v="123"/>
    <n v="430"/>
    <n v="35"/>
    <n v="202"/>
    <n v="226"/>
    <n v="96"/>
    <n v="71"/>
    <n v="38"/>
    <n v="186"/>
    <n v="110"/>
    <n v="55"/>
    <n v="59"/>
    <n v="0"/>
    <n v="70"/>
    <n v="5"/>
    <n v="23"/>
    <n v="0"/>
    <n v="64"/>
    <n v="47"/>
    <n v="0"/>
    <n v="0"/>
    <n v="29"/>
    <n v="5"/>
    <n v="0"/>
    <n v="11"/>
    <n v="11"/>
    <n v="17"/>
    <n v="5"/>
    <n v="52"/>
    <n v="17"/>
    <n v="29"/>
    <n v="17"/>
    <n v="0"/>
    <n v="23"/>
    <n v="23"/>
    <n v="0"/>
    <n v="17"/>
    <n v="26"/>
    <n v="23"/>
    <n v="5"/>
    <n v="35"/>
    <n v="11"/>
    <n v="23"/>
    <n v="0"/>
    <n v="79.28"/>
    <n v="29943.75"/>
    <n v="15970"/>
    <n v="24953.13"/>
    <n v="11977.5"/>
    <n v="16968.13"/>
    <n v="15000"/>
    <n v="8750"/>
    <n v="6132"/>
    <n v="10728"/>
    <n v="64151"/>
    <n v="49709"/>
    <n v="39758"/>
    <n v="24250"/>
    <n v="195000"/>
    <n v="7997"/>
  </r>
  <r>
    <d v="2024-10-26T00:00:00"/>
    <x v="9"/>
    <n v="10"/>
    <n v="1018"/>
    <n v="580"/>
    <n v="295"/>
    <n v="591"/>
    <n v="132"/>
    <n v="127"/>
    <n v="407"/>
    <n v="46"/>
    <n v="220"/>
    <n v="176"/>
    <n v="50"/>
    <n v="37"/>
    <n v="44"/>
    <n v="170"/>
    <n v="27"/>
    <n v="46"/>
    <n v="54"/>
    <n v="194"/>
    <n v="75"/>
    <n v="17"/>
    <n v="34"/>
    <n v="5"/>
    <n v="24"/>
    <n v="34"/>
    <n v="11"/>
    <n v="5"/>
    <n v="17"/>
    <n v="11"/>
    <n v="0"/>
    <n v="17"/>
    <n v="11"/>
    <n v="11"/>
    <n v="17"/>
    <n v="29"/>
    <n v="34"/>
    <n v="11"/>
    <n v="5"/>
    <n v="0"/>
    <n v="17"/>
    <n v="23"/>
    <n v="46"/>
    <n v="11"/>
    <n v="29"/>
    <n v="17"/>
    <n v="0"/>
    <n v="29"/>
    <n v="23"/>
    <n v="17"/>
    <n v="0"/>
    <n v="79.575999999999993"/>
    <n v="29731.200000000001"/>
    <n v="20811.84"/>
    <n v="12883.52"/>
    <n v="17838.72"/>
    <n v="17838.72"/>
    <n v="15000"/>
    <n v="8750"/>
    <n v="6132"/>
    <n v="10728"/>
    <n v="64151"/>
    <n v="49709"/>
    <n v="39758"/>
    <n v="24250"/>
    <n v="195000"/>
    <n v="147"/>
  </r>
  <r>
    <d v="2024-10-27T00:00:00"/>
    <x v="9"/>
    <n v="10"/>
    <n v="998"/>
    <n v="576"/>
    <n v="209"/>
    <n v="550"/>
    <n v="239"/>
    <n v="207"/>
    <n v="260"/>
    <n v="109"/>
    <n v="216"/>
    <n v="204"/>
    <n v="80"/>
    <n v="74"/>
    <n v="24"/>
    <n v="128"/>
    <n v="132"/>
    <n v="41"/>
    <n v="45"/>
    <n v="54"/>
    <n v="28"/>
    <n v="17"/>
    <n v="40"/>
    <n v="17"/>
    <n v="45"/>
    <n v="40"/>
    <n v="0"/>
    <n v="0"/>
    <n v="11"/>
    <n v="11"/>
    <n v="5"/>
    <n v="23"/>
    <n v="0"/>
    <n v="11"/>
    <n v="0"/>
    <n v="57"/>
    <n v="5"/>
    <n v="11"/>
    <n v="11"/>
    <n v="5"/>
    <n v="23"/>
    <n v="23"/>
    <n v="63"/>
    <n v="11"/>
    <n v="40"/>
    <n v="11"/>
    <n v="0"/>
    <n v="40"/>
    <n v="11"/>
    <n v="17"/>
    <n v="0"/>
    <n v="82.4"/>
    <n v="33815.379999999997"/>
    <n v="12929.41"/>
    <n v="12929.41"/>
    <n v="20885.97"/>
    <n v="18896.830000000002"/>
    <n v="15000"/>
    <n v="8750"/>
    <n v="6132"/>
    <n v="10728"/>
    <n v="64151"/>
    <n v="49709"/>
    <n v="39758"/>
    <n v="24250"/>
    <n v="195000"/>
    <n v="2983"/>
  </r>
  <r>
    <d v="2024-10-28T00:00:00"/>
    <x v="9"/>
    <n v="10"/>
    <n v="991"/>
    <n v="579"/>
    <n v="465"/>
    <n v="398"/>
    <n v="128"/>
    <n v="173"/>
    <n v="331"/>
    <n v="75"/>
    <n v="307"/>
    <n v="86"/>
    <n v="86"/>
    <n v="49"/>
    <n v="61"/>
    <n v="195"/>
    <n v="33"/>
    <n v="26"/>
    <n v="18"/>
    <n v="130"/>
    <n v="75"/>
    <n v="0"/>
    <n v="23"/>
    <n v="0"/>
    <n v="31"/>
    <n v="40"/>
    <n v="17"/>
    <n v="11"/>
    <n v="28"/>
    <n v="11"/>
    <n v="5"/>
    <n v="17"/>
    <n v="11"/>
    <n v="11"/>
    <n v="17"/>
    <n v="57"/>
    <n v="34"/>
    <n v="17"/>
    <n v="11"/>
    <n v="0"/>
    <n v="0"/>
    <n v="5"/>
    <n v="52"/>
    <n v="11"/>
    <n v="34"/>
    <n v="11"/>
    <n v="0"/>
    <n v="34"/>
    <n v="11"/>
    <n v="5"/>
    <n v="0"/>
    <n v="85.99199999999999"/>
    <n v="35017.699999999997"/>
    <n v="21628.58"/>
    <n v="11329.26"/>
    <n v="19568.72"/>
    <n v="15448.99"/>
    <n v="15000"/>
    <n v="8750"/>
    <n v="6132"/>
    <n v="10728"/>
    <n v="64151"/>
    <n v="49709"/>
    <n v="39758"/>
    <n v="24250"/>
    <n v="195000"/>
    <n v="865"/>
  </r>
  <r>
    <d v="2024-10-29T00:00:00"/>
    <x v="9"/>
    <n v="10"/>
    <n v="991"/>
    <n v="586"/>
    <n v="277"/>
    <n v="526"/>
    <n v="188"/>
    <n v="169"/>
    <n v="306"/>
    <n v="111"/>
    <n v="313"/>
    <n v="122"/>
    <n v="61"/>
    <n v="61"/>
    <n v="49"/>
    <n v="158"/>
    <n v="124"/>
    <n v="52"/>
    <n v="33"/>
    <n v="18"/>
    <n v="76"/>
    <n v="5"/>
    <n v="17"/>
    <n v="0"/>
    <n v="58"/>
    <n v="41"/>
    <n v="11"/>
    <n v="5"/>
    <n v="23"/>
    <n v="5"/>
    <n v="0"/>
    <n v="23"/>
    <n v="11"/>
    <n v="5"/>
    <n v="17"/>
    <n v="58"/>
    <n v="17"/>
    <n v="5"/>
    <n v="5"/>
    <n v="0"/>
    <n v="17"/>
    <n v="17"/>
    <n v="46"/>
    <n v="17"/>
    <n v="17"/>
    <n v="23"/>
    <n v="5"/>
    <n v="5"/>
    <n v="0"/>
    <n v="17"/>
    <n v="40"/>
    <n v="88.056000000000012"/>
    <n v="30097.41"/>
    <n v="24722.880000000001"/>
    <n v="12898.89"/>
    <n v="21498.15"/>
    <n v="18273.43"/>
    <n v="15000"/>
    <n v="8750"/>
    <n v="6132"/>
    <n v="10728"/>
    <n v="64151"/>
    <n v="49709"/>
    <n v="39758"/>
    <n v="24250"/>
    <n v="195000"/>
    <n v="8348"/>
  </r>
  <r>
    <d v="2024-10-30T00:00:00"/>
    <x v="9"/>
    <n v="10"/>
    <n v="993"/>
    <n v="597"/>
    <n v="327"/>
    <n v="478"/>
    <n v="188"/>
    <n v="286"/>
    <n v="186"/>
    <n v="125"/>
    <n v="295"/>
    <n v="197"/>
    <n v="73"/>
    <n v="80"/>
    <n v="12"/>
    <n v="154"/>
    <n v="67"/>
    <n v="56"/>
    <n v="30"/>
    <n v="29"/>
    <n v="23"/>
    <n v="17"/>
    <n v="29"/>
    <n v="11"/>
    <n v="35"/>
    <n v="53"/>
    <n v="0"/>
    <n v="17"/>
    <n v="29"/>
    <n v="5"/>
    <n v="5"/>
    <n v="11"/>
    <n v="0"/>
    <n v="0"/>
    <n v="5"/>
    <n v="59"/>
    <n v="35"/>
    <n v="23"/>
    <n v="17"/>
    <n v="5"/>
    <n v="5"/>
    <n v="23"/>
    <n v="65"/>
    <n v="17"/>
    <n v="29"/>
    <n v="5"/>
    <n v="0"/>
    <n v="29"/>
    <n v="0"/>
    <n v="17"/>
    <n v="28"/>
    <n v="88"/>
    <n v="27515.8"/>
    <n v="16509.48"/>
    <n v="15408.85"/>
    <n v="27515.8"/>
    <n v="23113.27"/>
    <n v="15000"/>
    <n v="8750"/>
    <n v="6132"/>
    <n v="10728"/>
    <n v="64151"/>
    <n v="49709"/>
    <n v="39758"/>
    <n v="24250"/>
    <n v="195000"/>
    <n v="2622"/>
  </r>
  <r>
    <d v="2024-10-31T00:00:00"/>
    <x v="9"/>
    <n v="10"/>
    <n v="1004"/>
    <n v="614"/>
    <n v="502"/>
    <n v="292"/>
    <n v="210"/>
    <n v="239"/>
    <n v="296"/>
    <n v="79"/>
    <n v="248"/>
    <n v="37"/>
    <n v="68"/>
    <n v="31"/>
    <n v="24"/>
    <n v="186"/>
    <n v="125"/>
    <n v="34"/>
    <n v="49"/>
    <n v="202"/>
    <n v="67"/>
    <n v="0"/>
    <n v="30"/>
    <n v="18"/>
    <n v="41"/>
    <n v="42"/>
    <n v="0"/>
    <n v="12"/>
    <n v="24"/>
    <n v="18"/>
    <n v="6"/>
    <n v="30"/>
    <n v="0"/>
    <n v="12"/>
    <n v="18"/>
    <n v="42"/>
    <n v="42"/>
    <n v="24"/>
    <n v="18"/>
    <n v="0"/>
    <n v="0"/>
    <n v="6"/>
    <n v="61"/>
    <n v="18"/>
    <n v="49"/>
    <n v="6"/>
    <n v="0"/>
    <n v="24"/>
    <n v="0"/>
    <n v="6"/>
    <n v="0"/>
    <n v="88"/>
    <n v="29700"/>
    <n v="16500"/>
    <n v="16500"/>
    <n v="16500"/>
    <n v="30800"/>
    <n v="15000"/>
    <n v="8750"/>
    <n v="6132"/>
    <n v="10728"/>
    <n v="64151"/>
    <n v="49709"/>
    <n v="39758"/>
    <n v="24250"/>
    <n v="195000"/>
    <n v="2525"/>
  </r>
  <r>
    <d v="2024-11-01T00:00:00"/>
    <x v="10"/>
    <n v="11"/>
    <n v="1026"/>
    <n v="733"/>
    <n v="328"/>
    <n v="555"/>
    <n v="143"/>
    <n v="381"/>
    <n v="169"/>
    <n v="183"/>
    <n v="229"/>
    <n v="82"/>
    <n v="57"/>
    <n v="44"/>
    <n v="38"/>
    <n v="155"/>
    <n v="35"/>
    <n v="38"/>
    <n v="42"/>
    <n v="306"/>
    <n v="51"/>
    <n v="0"/>
    <n v="43"/>
    <n v="21"/>
    <n v="80"/>
    <n v="65"/>
    <n v="0"/>
    <n v="7"/>
    <n v="43"/>
    <n v="0"/>
    <n v="0"/>
    <n v="14"/>
    <n v="21"/>
    <n v="14"/>
    <n v="0"/>
    <n v="36"/>
    <n v="51"/>
    <n v="21"/>
    <n v="7"/>
    <n v="7"/>
    <n v="7"/>
    <n v="21"/>
    <n v="80"/>
    <n v="21"/>
    <n v="29"/>
    <n v="7"/>
    <n v="7"/>
    <n v="21"/>
    <n v="7"/>
    <n v="21"/>
    <n v="31"/>
    <n v="112.94"/>
    <n v="29700"/>
    <n v="16500"/>
    <n v="16500"/>
    <n v="16500"/>
    <n v="30800"/>
    <n v="15000"/>
    <n v="7500"/>
    <n v="6132"/>
    <n v="10728"/>
    <n v="70082"/>
    <n v="53709"/>
    <n v="45010"/>
    <n v="28681"/>
    <n v="204000"/>
    <n v="8735"/>
  </r>
  <r>
    <d v="2024-11-02T00:00:00"/>
    <x v="10"/>
    <n v="11"/>
    <n v="1051"/>
    <n v="759"/>
    <n v="420"/>
    <n v="421"/>
    <n v="210"/>
    <n v="394"/>
    <n v="267"/>
    <n v="98"/>
    <n v="293"/>
    <n v="52"/>
    <n v="91"/>
    <n v="65"/>
    <n v="13"/>
    <n v="167"/>
    <n v="103"/>
    <n v="47"/>
    <n v="27"/>
    <n v="193"/>
    <n v="30"/>
    <n v="22"/>
    <n v="22"/>
    <n v="7"/>
    <n v="60"/>
    <n v="60"/>
    <n v="0"/>
    <n v="7"/>
    <n v="22"/>
    <n v="15"/>
    <n v="7"/>
    <n v="22"/>
    <n v="22"/>
    <n v="7"/>
    <n v="0"/>
    <n v="60"/>
    <n v="53"/>
    <n v="15"/>
    <n v="0"/>
    <n v="0"/>
    <n v="22"/>
    <n v="30"/>
    <n v="83"/>
    <n v="22"/>
    <n v="22"/>
    <n v="7"/>
    <n v="0"/>
    <n v="37"/>
    <n v="22"/>
    <n v="30"/>
    <n v="53"/>
    <n v="116.94999999999999"/>
    <n v="39525.47"/>
    <n v="20327.38"/>
    <n v="18068.79"/>
    <n v="21456.68"/>
    <n v="13551.59"/>
    <n v="15000"/>
    <n v="7500"/>
    <n v="6132"/>
    <n v="10728"/>
    <n v="70082"/>
    <n v="53709"/>
    <n v="45010"/>
    <n v="28681"/>
    <n v="204000"/>
    <n v="6837"/>
  </r>
  <r>
    <d v="2024-11-03T00:00:00"/>
    <x v="10"/>
    <n v="11"/>
    <n v="1077"/>
    <n v="786"/>
    <n v="269"/>
    <n v="733"/>
    <n v="75"/>
    <n v="275"/>
    <n v="441"/>
    <n v="70"/>
    <n v="247"/>
    <n v="193"/>
    <n v="60"/>
    <n v="66"/>
    <n v="26"/>
    <n v="188"/>
    <n v="57"/>
    <n v="49"/>
    <n v="28"/>
    <n v="163"/>
    <n v="31"/>
    <n v="23"/>
    <n v="47"/>
    <n v="0"/>
    <n v="78"/>
    <n v="55"/>
    <n v="15"/>
    <n v="7"/>
    <n v="23"/>
    <n v="23"/>
    <n v="0"/>
    <n v="31"/>
    <n v="0"/>
    <n v="0"/>
    <n v="15"/>
    <n v="78"/>
    <n v="15"/>
    <n v="7"/>
    <n v="23"/>
    <n v="7"/>
    <n v="23"/>
    <n v="23"/>
    <n v="78"/>
    <n v="23"/>
    <n v="31"/>
    <n v="15"/>
    <n v="7"/>
    <n v="47"/>
    <n v="23"/>
    <n v="7"/>
    <n v="31"/>
    <n v="121.21"/>
    <n v="39763.910000000003"/>
    <n v="15203.85"/>
    <n v="21051.48"/>
    <n v="10525.74"/>
    <n v="30407.69"/>
    <n v="15000"/>
    <n v="7500"/>
    <n v="7121"/>
    <n v="11073"/>
    <n v="70082"/>
    <n v="53709"/>
    <n v="45010"/>
    <n v="28681"/>
    <n v="204000"/>
    <n v="106"/>
  </r>
  <r>
    <d v="2024-11-04T00:00:00"/>
    <x v="10"/>
    <n v="11"/>
    <n v="1097"/>
    <n v="821"/>
    <n v="416"/>
    <n v="550"/>
    <n v="131"/>
    <n v="311"/>
    <n v="330"/>
    <n v="180"/>
    <n v="340"/>
    <n v="40"/>
    <n v="102"/>
    <n v="68"/>
    <n v="27"/>
    <n v="204"/>
    <n v="20"/>
    <n v="33"/>
    <n v="41"/>
    <n v="222"/>
    <n v="106"/>
    <n v="24"/>
    <n v="41"/>
    <n v="16"/>
    <n v="90"/>
    <n v="57"/>
    <n v="8"/>
    <n v="16"/>
    <n v="32"/>
    <n v="8"/>
    <n v="0"/>
    <n v="41"/>
    <n v="8"/>
    <n v="0"/>
    <n v="24"/>
    <n v="41"/>
    <n v="49"/>
    <n v="41"/>
    <n v="0"/>
    <n v="8"/>
    <n v="16"/>
    <n v="24"/>
    <n v="0"/>
    <n v="16"/>
    <n v="3"/>
    <n v="31"/>
    <n v="0"/>
    <n v="57"/>
    <n v="32"/>
    <n v="32"/>
    <n v="0"/>
    <n v="124.28999999999999"/>
    <n v="31514.77"/>
    <n v="21817.919999999998"/>
    <n v="14545.28"/>
    <n v="13333.17"/>
    <n v="39999.519999999997"/>
    <n v="15000"/>
    <n v="7500"/>
    <n v="7121"/>
    <n v="11073"/>
    <n v="70082"/>
    <n v="53709"/>
    <n v="45010"/>
    <n v="28681"/>
    <n v="204000"/>
    <n v="364"/>
  </r>
  <r>
    <d v="2024-11-05T00:00:00"/>
    <x v="10"/>
    <n v="11"/>
    <n v="1109"/>
    <n v="856"/>
    <n v="465"/>
    <n v="456"/>
    <n v="188"/>
    <n v="188"/>
    <n v="540"/>
    <n v="128"/>
    <n v="254"/>
    <n v="103"/>
    <n v="103"/>
    <n v="48"/>
    <n v="13"/>
    <n v="189"/>
    <n v="75"/>
    <n v="50"/>
    <n v="33"/>
    <n v="241"/>
    <n v="85"/>
    <n v="0"/>
    <n v="51"/>
    <n v="8"/>
    <n v="59"/>
    <n v="42"/>
    <n v="8"/>
    <n v="8"/>
    <n v="17"/>
    <n v="25"/>
    <n v="0"/>
    <n v="25"/>
    <n v="0"/>
    <n v="25"/>
    <n v="8"/>
    <n v="59"/>
    <n v="8"/>
    <n v="42"/>
    <n v="0"/>
    <n v="8"/>
    <n v="25"/>
    <n v="34"/>
    <n v="68"/>
    <n v="25"/>
    <n v="77"/>
    <n v="25"/>
    <n v="8"/>
    <n v="51"/>
    <n v="0"/>
    <n v="0"/>
    <n v="65"/>
    <n v="125.40999999999998"/>
    <n v="38526.550000000003"/>
    <n v="24855.84"/>
    <n v="26098.63"/>
    <n v="9942.34"/>
    <n v="24855.84"/>
    <n v="15000"/>
    <n v="7500"/>
    <n v="7121"/>
    <n v="11073"/>
    <n v="70082"/>
    <n v="53709"/>
    <n v="45010"/>
    <n v="28681"/>
    <n v="204000"/>
    <n v="1424"/>
  </r>
  <r>
    <d v="2024-11-06T00:00:00"/>
    <x v="10"/>
    <n v="11"/>
    <n v="1112"/>
    <n v="893"/>
    <n v="422"/>
    <n v="468"/>
    <n v="222"/>
    <n v="446"/>
    <n v="376"/>
    <n v="71"/>
    <n v="358"/>
    <n v="34"/>
    <n v="48"/>
    <n v="89"/>
    <n v="68"/>
    <n v="160"/>
    <n v="29"/>
    <n v="42"/>
    <n v="42"/>
    <n v="242"/>
    <n v="125"/>
    <n v="0"/>
    <n v="35"/>
    <n v="0"/>
    <n v="71"/>
    <n v="71"/>
    <n v="0"/>
    <n v="26"/>
    <n v="44"/>
    <n v="8"/>
    <n v="8"/>
    <n v="26"/>
    <n v="0"/>
    <n v="8"/>
    <n v="17"/>
    <n v="71"/>
    <n v="44"/>
    <n v="8"/>
    <n v="8"/>
    <n v="8"/>
    <n v="8"/>
    <n v="8"/>
    <n v="62"/>
    <n v="26"/>
    <n v="26"/>
    <n v="17"/>
    <n v="0"/>
    <n v="62"/>
    <n v="26"/>
    <n v="17"/>
    <n v="63"/>
    <n v="125.21"/>
    <n v="31351.74"/>
    <n v="17556.97"/>
    <n v="15048.83"/>
    <n v="20065.11"/>
    <n v="41384.29"/>
    <n v="15000"/>
    <n v="7500"/>
    <n v="7121"/>
    <n v="11073"/>
    <n v="70082"/>
    <n v="53709"/>
    <n v="45010"/>
    <n v="28681"/>
    <n v="204000"/>
    <n v="5251"/>
  </r>
  <r>
    <d v="2024-11-07T00:00:00"/>
    <x v="10"/>
    <n v="11"/>
    <n v="1114"/>
    <n v="928"/>
    <n v="467"/>
    <n v="592"/>
    <n v="55"/>
    <n v="259"/>
    <n v="577"/>
    <n v="92"/>
    <n v="255"/>
    <n v="110"/>
    <n v="96"/>
    <n v="41"/>
    <n v="20"/>
    <n v="173"/>
    <n v="110"/>
    <n v="38"/>
    <n v="21"/>
    <n v="250"/>
    <n v="83"/>
    <n v="9"/>
    <n v="37"/>
    <n v="18"/>
    <n v="129"/>
    <n v="83"/>
    <n v="18"/>
    <n v="9"/>
    <n v="46"/>
    <n v="0"/>
    <n v="9"/>
    <n v="18"/>
    <n v="18"/>
    <n v="9"/>
    <n v="18"/>
    <n v="37"/>
    <n v="37"/>
    <n v="27"/>
    <n v="27"/>
    <n v="9"/>
    <n v="0"/>
    <n v="37"/>
    <n v="102"/>
    <n v="9"/>
    <n v="37"/>
    <n v="27"/>
    <n v="0"/>
    <n v="9"/>
    <n v="37"/>
    <n v="18"/>
    <n v="11"/>
    <n v="121.99"/>
    <n v="41321.360000000001"/>
    <n v="18782.439999999999"/>
    <n v="27547.57"/>
    <n v="20034.599999999999"/>
    <n v="17530.27"/>
    <n v="15000"/>
    <n v="7500"/>
    <n v="7121"/>
    <n v="11073"/>
    <n v="70082"/>
    <n v="53709"/>
    <n v="45010"/>
    <n v="28681"/>
    <n v="204000"/>
    <n v="7622"/>
  </r>
  <r>
    <d v="2024-11-08T00:00:00"/>
    <x v="10"/>
    <n v="11"/>
    <n v="1102"/>
    <n v="958"/>
    <n v="551"/>
    <n v="342"/>
    <n v="209"/>
    <n v="344"/>
    <n v="500"/>
    <n v="114"/>
    <n v="307"/>
    <n v="95"/>
    <n v="102"/>
    <n v="40"/>
    <n v="47"/>
    <n v="201"/>
    <n v="113"/>
    <n v="62"/>
    <n v="25"/>
    <n v="110"/>
    <n v="76"/>
    <n v="19"/>
    <n v="28"/>
    <n v="28"/>
    <n v="95"/>
    <n v="76"/>
    <n v="0"/>
    <n v="0"/>
    <n v="19"/>
    <n v="0"/>
    <n v="0"/>
    <n v="9"/>
    <n v="19"/>
    <n v="28"/>
    <n v="28"/>
    <n v="67"/>
    <n v="28"/>
    <n v="28"/>
    <n v="0"/>
    <n v="0"/>
    <n v="9"/>
    <n v="19"/>
    <n v="76"/>
    <n v="28"/>
    <n v="76"/>
    <n v="28"/>
    <n v="0"/>
    <n v="19"/>
    <n v="28"/>
    <n v="19"/>
    <n v="108"/>
    <n v="117.60000000000001"/>
    <n v="40254.080000000002"/>
    <n v="20736.95"/>
    <n v="26836.05"/>
    <n v="30495.52"/>
    <n v="3659.46"/>
    <n v="15000"/>
    <n v="7500"/>
    <n v="7121"/>
    <n v="11073"/>
    <n v="70082"/>
    <n v="53709"/>
    <n v="45010"/>
    <n v="28681"/>
    <n v="204000"/>
    <n v="2631"/>
  </r>
  <r>
    <d v="2024-11-09T00:00:00"/>
    <x v="10"/>
    <n v="11"/>
    <n v="1073"/>
    <n v="982"/>
    <n v="354"/>
    <n v="526"/>
    <n v="193"/>
    <n v="382"/>
    <n v="375"/>
    <n v="225"/>
    <n v="272"/>
    <n v="232"/>
    <n v="66"/>
    <n v="33"/>
    <n v="59"/>
    <n v="183"/>
    <n v="138"/>
    <n v="28"/>
    <n v="48"/>
    <n v="14"/>
    <n v="88"/>
    <n v="29"/>
    <n v="39"/>
    <n v="19"/>
    <n v="88"/>
    <n v="49"/>
    <n v="9"/>
    <n v="19"/>
    <n v="49"/>
    <n v="0"/>
    <n v="9"/>
    <n v="9"/>
    <n v="9"/>
    <n v="29"/>
    <n v="0"/>
    <n v="39"/>
    <n v="39"/>
    <n v="49"/>
    <n v="29"/>
    <n v="0"/>
    <n v="29"/>
    <n v="29"/>
    <n v="98"/>
    <n v="9"/>
    <n v="29"/>
    <n v="39"/>
    <n v="9"/>
    <n v="49"/>
    <n v="0"/>
    <n v="29"/>
    <n v="61"/>
    <n v="115.19"/>
    <n v="38808.870000000003"/>
    <n v="25872.58"/>
    <n v="11760.27"/>
    <n v="18816.419999999998"/>
    <n v="22344.5"/>
    <n v="15000"/>
    <n v="7500"/>
    <n v="7121"/>
    <n v="11073"/>
    <n v="70082"/>
    <n v="53709"/>
    <n v="45010"/>
    <n v="28681"/>
    <n v="204000"/>
    <n v="4315"/>
  </r>
  <r>
    <d v="2024-11-10T00:00:00"/>
    <x v="10"/>
    <n v="11"/>
    <n v="1054"/>
    <n v="1002"/>
    <n v="484"/>
    <n v="349"/>
    <n v="221"/>
    <n v="440"/>
    <n v="442"/>
    <n v="120"/>
    <n v="359"/>
    <n v="117"/>
    <n v="98"/>
    <n v="71"/>
    <n v="26"/>
    <n v="216"/>
    <n v="76"/>
    <n v="52"/>
    <n v="28"/>
    <n v="11"/>
    <n v="120"/>
    <n v="0"/>
    <n v="70"/>
    <n v="10"/>
    <n v="22"/>
    <n v="90"/>
    <n v="30"/>
    <n v="20"/>
    <n v="20"/>
    <n v="0"/>
    <n v="0"/>
    <n v="40"/>
    <n v="0"/>
    <n v="30"/>
    <n v="20"/>
    <n v="70"/>
    <n v="60"/>
    <n v="20"/>
    <n v="0"/>
    <n v="10"/>
    <n v="30"/>
    <n v="40"/>
    <n v="80"/>
    <n v="30"/>
    <n v="50"/>
    <n v="20"/>
    <n v="10"/>
    <n v="60"/>
    <n v="30"/>
    <n v="20"/>
    <n v="0"/>
    <n v="115.2"/>
    <n v="28798.04"/>
    <n v="21886.51"/>
    <n v="25342.28"/>
    <n v="13823.06"/>
    <n v="25342.28"/>
    <n v="15000"/>
    <n v="7500"/>
    <n v="7121"/>
    <n v="11073"/>
    <n v="70082"/>
    <n v="53709"/>
    <n v="45010"/>
    <n v="28681"/>
    <n v="204000"/>
    <n v="4873"/>
  </r>
  <r>
    <d v="2024-11-11T00:00:00"/>
    <x v="10"/>
    <n v="11"/>
    <n v="1044"/>
    <n v="1016"/>
    <n v="522"/>
    <n v="397"/>
    <n v="125"/>
    <n v="203"/>
    <n v="763"/>
    <n v="50"/>
    <n v="233"/>
    <n v="38"/>
    <n v="90"/>
    <n v="45"/>
    <n v="64"/>
    <n v="190"/>
    <n v="43"/>
    <n v="59"/>
    <n v="27"/>
    <n v="255"/>
    <n v="50"/>
    <n v="10"/>
    <n v="40"/>
    <n v="10"/>
    <n v="152"/>
    <n v="71"/>
    <n v="10"/>
    <n v="0"/>
    <n v="40"/>
    <n v="0"/>
    <n v="0"/>
    <n v="40"/>
    <n v="20"/>
    <n v="0"/>
    <n v="20"/>
    <n v="50"/>
    <n v="71"/>
    <n v="30"/>
    <n v="10"/>
    <n v="0"/>
    <n v="30"/>
    <n v="40"/>
    <n v="101"/>
    <n v="10"/>
    <n v="50"/>
    <n v="20"/>
    <n v="0"/>
    <n v="60"/>
    <n v="40"/>
    <n v="40"/>
    <n v="1"/>
    <n v="116.03"/>
    <n v="39165.339999999997"/>
    <n v="18430.75"/>
    <n v="17278.82"/>
    <n v="17278.82"/>
    <n v="23038.43"/>
    <n v="15000"/>
    <n v="7500"/>
    <n v="7121"/>
    <n v="11073"/>
    <n v="70082"/>
    <n v="53709"/>
    <n v="45010"/>
    <n v="28681"/>
    <n v="204000"/>
    <n v="2487"/>
  </r>
  <r>
    <d v="2024-11-12T00:00:00"/>
    <x v="10"/>
    <n v="11"/>
    <n v="1044"/>
    <n v="1022"/>
    <n v="354"/>
    <n v="555"/>
    <n v="135"/>
    <n v="521"/>
    <n v="389"/>
    <n v="112"/>
    <n v="226"/>
    <n v="213"/>
    <n v="45"/>
    <n v="32"/>
    <n v="25"/>
    <n v="214"/>
    <n v="87"/>
    <n v="31"/>
    <n v="39"/>
    <n v="132"/>
    <n v="71"/>
    <n v="20"/>
    <n v="40"/>
    <n v="20"/>
    <n v="91"/>
    <n v="91"/>
    <n v="10"/>
    <n v="20"/>
    <n v="20"/>
    <n v="0"/>
    <n v="0"/>
    <n v="10"/>
    <n v="20"/>
    <n v="30"/>
    <n v="0"/>
    <n v="51"/>
    <n v="20"/>
    <n v="30"/>
    <n v="20"/>
    <n v="0"/>
    <n v="10"/>
    <n v="30"/>
    <n v="102"/>
    <n v="10"/>
    <n v="81"/>
    <n v="30"/>
    <n v="0"/>
    <n v="10"/>
    <n v="30"/>
    <n v="10"/>
    <n v="145"/>
    <n v="118.55"/>
    <n v="38288.269999999997"/>
    <n v="24365.26"/>
    <n v="19724.259999999998"/>
    <n v="24365.26"/>
    <n v="9282"/>
    <n v="15000"/>
    <n v="7500"/>
    <n v="7121"/>
    <n v="11073"/>
    <n v="70082"/>
    <n v="53709"/>
    <n v="45010"/>
    <n v="28681"/>
    <n v="204000"/>
    <n v="8373"/>
  </r>
  <r>
    <d v="2024-11-13T00:00:00"/>
    <x v="10"/>
    <n v="11"/>
    <n v="1049"/>
    <n v="1027"/>
    <n v="419"/>
    <n v="473"/>
    <n v="157"/>
    <n v="431"/>
    <n v="350"/>
    <n v="246"/>
    <n v="345"/>
    <n v="201"/>
    <n v="78"/>
    <n v="52"/>
    <n v="65"/>
    <n v="203"/>
    <n v="35"/>
    <n v="31"/>
    <n v="39"/>
    <n v="0"/>
    <n v="112"/>
    <n v="20"/>
    <n v="71"/>
    <n v="10"/>
    <n v="102"/>
    <n v="51"/>
    <n v="0"/>
    <n v="0"/>
    <n v="30"/>
    <n v="20"/>
    <n v="10"/>
    <n v="51"/>
    <n v="30"/>
    <n v="0"/>
    <n v="0"/>
    <n v="82"/>
    <n v="30"/>
    <n v="41"/>
    <n v="10"/>
    <n v="0"/>
    <n v="10"/>
    <n v="41"/>
    <n v="92"/>
    <n v="10"/>
    <n v="51"/>
    <n v="41"/>
    <n v="0"/>
    <n v="41"/>
    <n v="30"/>
    <n v="41"/>
    <n v="0"/>
    <n v="122.91"/>
    <n v="32009.279999999999"/>
    <n v="17782.93"/>
    <n v="26081.64"/>
    <n v="26081.64"/>
    <n v="16597.41"/>
    <n v="15000"/>
    <n v="7500"/>
    <n v="7121"/>
    <n v="11073"/>
    <n v="70082"/>
    <n v="53709"/>
    <n v="45010"/>
    <n v="28681"/>
    <n v="204000"/>
    <n v="2987"/>
  </r>
  <r>
    <d v="2024-11-14T00:00:00"/>
    <x v="10"/>
    <n v="11"/>
    <n v="1059"/>
    <n v="1032"/>
    <n v="254"/>
    <n v="710"/>
    <n v="95"/>
    <n v="474"/>
    <n v="455"/>
    <n v="103"/>
    <n v="249"/>
    <n v="78"/>
    <n v="98"/>
    <n v="78"/>
    <n v="26"/>
    <n v="169"/>
    <n v="84"/>
    <n v="28"/>
    <n v="48"/>
    <n v="201"/>
    <n v="134"/>
    <n v="0"/>
    <n v="30"/>
    <n v="10"/>
    <n v="113"/>
    <n v="82"/>
    <n v="30"/>
    <n v="0"/>
    <n v="30"/>
    <n v="10"/>
    <n v="10"/>
    <n v="51"/>
    <n v="10"/>
    <n v="20"/>
    <n v="0"/>
    <n v="51"/>
    <n v="51"/>
    <n v="20"/>
    <n v="30"/>
    <n v="10"/>
    <n v="0"/>
    <n v="30"/>
    <n v="103"/>
    <n v="20"/>
    <n v="51"/>
    <n v="20"/>
    <n v="0"/>
    <n v="10"/>
    <n v="10"/>
    <n v="20"/>
    <n v="76"/>
    <n v="128.28"/>
    <n v="40562.06"/>
    <n v="30728.84"/>
    <n v="23353.919999999998"/>
    <n v="13270.53"/>
    <n v="15000"/>
    <n v="15000"/>
    <n v="7500"/>
    <n v="7121"/>
    <n v="11073"/>
    <n v="70082"/>
    <n v="53709"/>
    <n v="45010"/>
    <n v="28681"/>
    <n v="204000"/>
    <n v="6331"/>
  </r>
  <r>
    <d v="2024-11-15T00:00:00"/>
    <x v="10"/>
    <n v="11"/>
    <n v="1074"/>
    <n v="1031"/>
    <n v="472"/>
    <n v="388"/>
    <n v="214"/>
    <n v="402"/>
    <n v="495"/>
    <n v="134"/>
    <n v="352"/>
    <n v="73"/>
    <n v="59"/>
    <n v="46"/>
    <n v="33"/>
    <n v="163"/>
    <n v="53"/>
    <n v="53"/>
    <n v="24"/>
    <n v="218"/>
    <n v="123"/>
    <n v="10"/>
    <n v="30"/>
    <n v="30"/>
    <n v="92"/>
    <n v="51"/>
    <n v="30"/>
    <n v="0"/>
    <n v="61"/>
    <n v="20"/>
    <n v="0"/>
    <n v="41"/>
    <n v="10"/>
    <n v="20"/>
    <n v="10"/>
    <n v="51"/>
    <n v="20"/>
    <n v="30"/>
    <n v="30"/>
    <n v="0"/>
    <n v="0"/>
    <n v="41"/>
    <n v="72"/>
    <n v="10"/>
    <n v="51"/>
    <n v="10"/>
    <n v="0"/>
    <n v="30"/>
    <n v="30"/>
    <n v="41"/>
    <n v="87"/>
    <n v="131.26"/>
    <n v="38484.5"/>
    <n v="17959.43"/>
    <n v="12828.17"/>
    <n v="16676.62"/>
    <n v="42332.95"/>
    <n v="11500"/>
    <n v="7500"/>
    <n v="7121"/>
    <n v="11073"/>
    <n v="70082"/>
    <n v="53709"/>
    <n v="45010"/>
    <n v="28681"/>
    <n v="204000"/>
    <n v="1851"/>
  </r>
  <r>
    <d v="2024-11-16T00:00:00"/>
    <x v="10"/>
    <n v="11"/>
    <n v="1094"/>
    <n v="1025"/>
    <n v="339"/>
    <n v="591"/>
    <n v="164"/>
    <n v="246"/>
    <n v="687"/>
    <n v="92"/>
    <n v="257"/>
    <n v="40"/>
    <n v="94"/>
    <n v="40"/>
    <n v="13"/>
    <n v="153"/>
    <n v="58"/>
    <n v="29"/>
    <n v="37"/>
    <n v="373"/>
    <n v="102"/>
    <n v="10"/>
    <n v="51"/>
    <n v="0"/>
    <n v="92"/>
    <n v="61"/>
    <n v="30"/>
    <n v="20"/>
    <n v="20"/>
    <n v="0"/>
    <n v="0"/>
    <n v="20"/>
    <n v="10"/>
    <n v="20"/>
    <n v="20"/>
    <n v="61"/>
    <n v="30"/>
    <n v="20"/>
    <n v="30"/>
    <n v="0"/>
    <n v="10"/>
    <n v="20"/>
    <n v="112"/>
    <n v="30"/>
    <n v="92"/>
    <n v="20"/>
    <n v="0"/>
    <n v="30"/>
    <n v="0"/>
    <n v="30"/>
    <n v="84"/>
    <n v="133.32"/>
    <n v="40689.760000000002"/>
    <n v="32814.32"/>
    <n v="19688.59"/>
    <n v="28876.6"/>
    <n v="9188.01"/>
    <n v="11500"/>
    <n v="7500"/>
    <n v="7121"/>
    <n v="11073"/>
    <n v="70082"/>
    <n v="53709"/>
    <n v="45010"/>
    <n v="28681"/>
    <n v="204000"/>
    <n v="8271"/>
  </r>
  <r>
    <d v="2024-11-17T00:00:00"/>
    <x v="10"/>
    <n v="11"/>
    <n v="1121"/>
    <n v="1016"/>
    <n v="325"/>
    <n v="584"/>
    <n v="212"/>
    <n v="274"/>
    <n v="661"/>
    <n v="81"/>
    <n v="305"/>
    <n v="180"/>
    <n v="83"/>
    <n v="69"/>
    <n v="62"/>
    <n v="178"/>
    <n v="59"/>
    <n v="34"/>
    <n v="63"/>
    <n v="88"/>
    <n v="40"/>
    <n v="30"/>
    <n v="71"/>
    <n v="20"/>
    <n v="83"/>
    <n v="60"/>
    <n v="10"/>
    <n v="10"/>
    <n v="20"/>
    <n v="20"/>
    <n v="10"/>
    <n v="40"/>
    <n v="30"/>
    <n v="20"/>
    <n v="30"/>
    <n v="81"/>
    <n v="30"/>
    <n v="30"/>
    <n v="30"/>
    <n v="0"/>
    <n v="10"/>
    <n v="40"/>
    <n v="101"/>
    <n v="30"/>
    <n v="50"/>
    <n v="30"/>
    <n v="0"/>
    <n v="60"/>
    <n v="10"/>
    <n v="20"/>
    <n v="0"/>
    <n v="134.16"/>
    <n v="35995.31"/>
    <n v="33328.99"/>
    <n v="17331.080000000002"/>
    <n v="19997.400000000001"/>
    <n v="26663.19"/>
    <n v="11500"/>
    <n v="7500"/>
    <n v="7121"/>
    <n v="11073"/>
    <n v="70082"/>
    <n v="53709"/>
    <n v="45010"/>
    <n v="28681"/>
    <n v="204000"/>
    <n v="1440"/>
  </r>
  <r>
    <d v="2024-11-18T00:00:00"/>
    <x v="10"/>
    <n v="11"/>
    <n v="1148"/>
    <n v="1004"/>
    <n v="562"/>
    <n v="403"/>
    <n v="183"/>
    <n v="481"/>
    <n v="453"/>
    <n v="70"/>
    <n v="313"/>
    <n v="106"/>
    <n v="85"/>
    <n v="56"/>
    <n v="49"/>
    <n v="152"/>
    <n v="95"/>
    <n v="34"/>
    <n v="61"/>
    <n v="197"/>
    <n v="120"/>
    <n v="20"/>
    <n v="50"/>
    <n v="30"/>
    <n v="110"/>
    <n v="50"/>
    <n v="0"/>
    <n v="30"/>
    <n v="60"/>
    <n v="0"/>
    <n v="0"/>
    <n v="10"/>
    <n v="10"/>
    <n v="20"/>
    <n v="30"/>
    <n v="50"/>
    <n v="70"/>
    <n v="10"/>
    <n v="0"/>
    <n v="0"/>
    <n v="20"/>
    <n v="10"/>
    <n v="80"/>
    <n v="10"/>
    <n v="40"/>
    <n v="10"/>
    <n v="10"/>
    <n v="70"/>
    <n v="40"/>
    <n v="20"/>
    <n v="24"/>
    <n v="131.61000000000001"/>
    <n v="45614.53"/>
    <n v="17440.849999999999"/>
    <n v="26832.080000000002"/>
    <n v="14757.64"/>
    <n v="29515.29"/>
    <n v="11500"/>
    <n v="7500"/>
    <n v="7121"/>
    <n v="11073"/>
    <n v="70082"/>
    <n v="53709"/>
    <n v="45010"/>
    <n v="28681"/>
    <n v="204000"/>
    <n v="4720"/>
  </r>
  <r>
    <d v="2024-11-19T00:00:00"/>
    <x v="10"/>
    <n v="11"/>
    <n v="1175"/>
    <n v="985"/>
    <n v="587"/>
    <n v="506"/>
    <n v="82"/>
    <n v="226"/>
    <n v="543"/>
    <n v="216"/>
    <n v="247"/>
    <n v="247"/>
    <n v="58"/>
    <n v="80"/>
    <n v="21"/>
    <n v="191"/>
    <n v="133"/>
    <n v="53"/>
    <n v="62"/>
    <n v="83"/>
    <n v="108"/>
    <n v="9"/>
    <n v="68"/>
    <n v="9"/>
    <n v="57"/>
    <n v="68"/>
    <n v="19"/>
    <n v="19"/>
    <n v="39"/>
    <n v="0"/>
    <n v="0"/>
    <n v="49"/>
    <n v="9"/>
    <n v="9"/>
    <n v="29"/>
    <n v="78"/>
    <n v="39"/>
    <n v="49"/>
    <n v="19"/>
    <n v="9"/>
    <n v="0"/>
    <n v="9"/>
    <n v="88"/>
    <n v="29"/>
    <n v="68"/>
    <n v="19"/>
    <n v="9"/>
    <n v="49"/>
    <n v="9"/>
    <n v="19"/>
    <n v="0"/>
    <n v="126.63999999999999"/>
    <n v="36848.35"/>
    <n v="31584.3"/>
    <n v="14476.14"/>
    <n v="27636.27"/>
    <n v="21056.2"/>
    <n v="11500"/>
    <n v="7500"/>
    <n v="7121"/>
    <n v="11073"/>
    <n v="70082"/>
    <n v="53709"/>
    <n v="45010"/>
    <n v="28681"/>
    <n v="204000"/>
    <n v="1203"/>
  </r>
  <r>
    <d v="2024-11-20T00:00:00"/>
    <x v="10"/>
    <n v="11"/>
    <n v="1193"/>
    <n v="963"/>
    <n v="584"/>
    <n v="454"/>
    <n v="155"/>
    <n v="404"/>
    <n v="328"/>
    <n v="231"/>
    <n v="377"/>
    <n v="199"/>
    <n v="66"/>
    <n v="44"/>
    <n v="44"/>
    <n v="163"/>
    <n v="104"/>
    <n v="45"/>
    <n v="36"/>
    <n v="115"/>
    <n v="86"/>
    <n v="19"/>
    <n v="67"/>
    <n v="19"/>
    <n v="86"/>
    <n v="67"/>
    <n v="9"/>
    <n v="28"/>
    <n v="19"/>
    <n v="9"/>
    <n v="9"/>
    <n v="38"/>
    <n v="9"/>
    <n v="19"/>
    <n v="9"/>
    <n v="38"/>
    <n v="57"/>
    <n v="28"/>
    <n v="0"/>
    <n v="9"/>
    <n v="28"/>
    <n v="38"/>
    <n v="77"/>
    <n v="19"/>
    <n v="38"/>
    <n v="28"/>
    <n v="0"/>
    <n v="19"/>
    <n v="19"/>
    <n v="9"/>
    <n v="63"/>
    <n v="123.53"/>
    <n v="43056.93"/>
    <n v="27860.36"/>
    <n v="16462.939999999999"/>
    <n v="10131.040000000001"/>
    <n v="29126.74"/>
    <n v="11500"/>
    <n v="7500"/>
    <n v="7121"/>
    <n v="11073"/>
    <n v="70082"/>
    <n v="53709"/>
    <n v="45010"/>
    <n v="28681"/>
    <n v="204000"/>
    <n v="2608"/>
  </r>
  <r>
    <d v="2024-11-21T00:00:00"/>
    <x v="10"/>
    <n v="11"/>
    <n v="1204"/>
    <n v="936"/>
    <n v="325"/>
    <n v="771"/>
    <n v="108"/>
    <n v="196"/>
    <n v="563"/>
    <n v="177"/>
    <n v="306"/>
    <n v="82"/>
    <n v="111"/>
    <n v="97"/>
    <n v="22"/>
    <n v="233"/>
    <n v="123"/>
    <n v="50"/>
    <n v="36"/>
    <n v="144"/>
    <n v="131"/>
    <n v="0"/>
    <n v="65"/>
    <n v="9"/>
    <n v="102"/>
    <n v="46"/>
    <n v="0"/>
    <n v="28"/>
    <n v="56"/>
    <n v="28"/>
    <n v="9"/>
    <n v="9"/>
    <n v="0"/>
    <n v="0"/>
    <n v="28"/>
    <n v="37"/>
    <n v="46"/>
    <n v="9"/>
    <n v="0"/>
    <n v="9"/>
    <n v="9"/>
    <n v="18"/>
    <n v="65"/>
    <n v="18"/>
    <n v="28"/>
    <n v="28"/>
    <n v="9"/>
    <n v="9"/>
    <n v="0"/>
    <n v="37"/>
    <n v="103"/>
    <n v="123.14999999999999"/>
    <n v="38292.79"/>
    <n v="25940.28"/>
    <n v="28410.78"/>
    <n v="29646.03"/>
    <n v="1235.25"/>
    <n v="11500"/>
    <n v="7500"/>
    <n v="7121"/>
    <n v="11073"/>
    <n v="70082"/>
    <n v="53709"/>
    <n v="45010"/>
    <n v="28681"/>
    <n v="204000"/>
    <n v="3126"/>
  </r>
  <r>
    <d v="2024-11-22T00:00:00"/>
    <x v="10"/>
    <n v="11"/>
    <n v="1213"/>
    <n v="903"/>
    <n v="509"/>
    <n v="607"/>
    <n v="97"/>
    <n v="316"/>
    <n v="380"/>
    <n v="207"/>
    <n v="376"/>
    <n v="195"/>
    <n v="112"/>
    <n v="75"/>
    <n v="37"/>
    <n v="198"/>
    <n v="78"/>
    <n v="64"/>
    <n v="23"/>
    <n v="55"/>
    <n v="45"/>
    <n v="9"/>
    <n v="54"/>
    <n v="0"/>
    <n v="135"/>
    <n v="72"/>
    <n v="9"/>
    <n v="9"/>
    <n v="18"/>
    <n v="18"/>
    <n v="0"/>
    <n v="36"/>
    <n v="9"/>
    <n v="9"/>
    <n v="18"/>
    <n v="36"/>
    <n v="9"/>
    <n v="27"/>
    <n v="0"/>
    <n v="0"/>
    <n v="36"/>
    <n v="27"/>
    <n v="63"/>
    <n v="9"/>
    <n v="54"/>
    <n v="45"/>
    <n v="0"/>
    <n v="18"/>
    <n v="18"/>
    <n v="9"/>
    <n v="111"/>
    <n v="124.63"/>
    <n v="40639.879999999997"/>
    <n v="19704.18"/>
    <n v="20935.7"/>
    <n v="17241.16"/>
    <n v="24630.23"/>
    <n v="11500"/>
    <n v="7500"/>
    <n v="7121"/>
    <n v="8058"/>
    <n v="70082"/>
    <n v="53709"/>
    <n v="45010"/>
    <n v="28681"/>
    <n v="204000"/>
    <n v="2995"/>
  </r>
  <r>
    <d v="2024-11-23T00:00:00"/>
    <x v="10"/>
    <n v="11"/>
    <n v="1215"/>
    <n v="870"/>
    <n v="473"/>
    <n v="670"/>
    <n v="72"/>
    <n v="182"/>
    <n v="471"/>
    <n v="217"/>
    <n v="308"/>
    <n v="60"/>
    <n v="112"/>
    <n v="52"/>
    <n v="22"/>
    <n v="221"/>
    <n v="106"/>
    <n v="64"/>
    <n v="64"/>
    <n v="206"/>
    <n v="104"/>
    <n v="26"/>
    <n v="26"/>
    <n v="26"/>
    <n v="69"/>
    <n v="78"/>
    <n v="8"/>
    <n v="8"/>
    <n v="34"/>
    <n v="17"/>
    <n v="0"/>
    <n v="17"/>
    <n v="8"/>
    <n v="26"/>
    <n v="8"/>
    <n v="43"/>
    <n v="17"/>
    <n v="26"/>
    <n v="17"/>
    <n v="0"/>
    <n v="8"/>
    <n v="8"/>
    <n v="69"/>
    <n v="26"/>
    <n v="26"/>
    <n v="34"/>
    <n v="0"/>
    <n v="26"/>
    <n v="34"/>
    <n v="8"/>
    <n v="73"/>
    <n v="127.86999999999999"/>
    <n v="43623.93"/>
    <n v="17449.57"/>
    <n v="19942.37"/>
    <n v="31159.95"/>
    <n v="12463.98"/>
    <n v="11500"/>
    <n v="7500"/>
    <n v="7121"/>
    <n v="8058"/>
    <n v="70082"/>
    <n v="53709"/>
    <n v="45010"/>
    <n v="28681"/>
    <n v="204000"/>
    <n v="5064"/>
  </r>
  <r>
    <d v="2024-11-24T00:00:00"/>
    <x v="10"/>
    <n v="11"/>
    <n v="1216"/>
    <n v="834"/>
    <n v="425"/>
    <n v="609"/>
    <n v="182"/>
    <n v="425"/>
    <n v="268"/>
    <n v="141"/>
    <n v="271"/>
    <n v="113"/>
    <n v="82"/>
    <n v="105"/>
    <n v="37"/>
    <n v="240"/>
    <n v="73"/>
    <n v="55"/>
    <n v="55"/>
    <n v="185"/>
    <n v="75"/>
    <n v="16"/>
    <n v="50"/>
    <n v="16"/>
    <n v="1"/>
    <n v="75"/>
    <n v="16"/>
    <n v="8"/>
    <n v="41"/>
    <n v="16"/>
    <n v="8"/>
    <n v="8"/>
    <n v="0"/>
    <n v="16"/>
    <n v="25"/>
    <n v="50"/>
    <n v="58"/>
    <n v="16"/>
    <n v="25"/>
    <n v="8"/>
    <n v="25"/>
    <n v="16"/>
    <n v="58"/>
    <n v="16"/>
    <n v="75"/>
    <n v="33"/>
    <n v="0"/>
    <n v="50"/>
    <n v="0"/>
    <n v="33"/>
    <n v="0"/>
    <n v="132.62"/>
    <n v="39638.160000000003"/>
    <n v="25573"/>
    <n v="21737.05"/>
    <n v="12786.5"/>
    <n v="28130.3"/>
    <n v="11500"/>
    <n v="7500"/>
    <n v="6497"/>
    <n v="8058"/>
    <n v="70082"/>
    <n v="53709"/>
    <n v="45010"/>
    <n v="28681"/>
    <n v="204000"/>
    <n v="253"/>
  </r>
  <r>
    <d v="2024-11-25T00:00:00"/>
    <x v="10"/>
    <n v="11"/>
    <n v="1210"/>
    <n v="797"/>
    <n v="544"/>
    <n v="545"/>
    <n v="121"/>
    <n v="382"/>
    <n v="312"/>
    <n v="103"/>
    <n v="330"/>
    <n v="262"/>
    <n v="90"/>
    <n v="37"/>
    <n v="15"/>
    <n v="252"/>
    <n v="156"/>
    <n v="36"/>
    <n v="32"/>
    <n v="0"/>
    <n v="79"/>
    <n v="7"/>
    <n v="47"/>
    <n v="7"/>
    <n v="79"/>
    <n v="63"/>
    <n v="23"/>
    <n v="15"/>
    <n v="47"/>
    <n v="0"/>
    <n v="0"/>
    <n v="31"/>
    <n v="0"/>
    <n v="15"/>
    <n v="7"/>
    <n v="79"/>
    <n v="15"/>
    <n v="23"/>
    <n v="23"/>
    <n v="7"/>
    <n v="15"/>
    <n v="7"/>
    <n v="0"/>
    <n v="23"/>
    <n v="55"/>
    <n v="31"/>
    <n v="7"/>
    <n v="46"/>
    <n v="23"/>
    <n v="23"/>
    <n v="0"/>
    <n v="137.85"/>
    <n v="45087.58"/>
    <n v="17239.37"/>
    <n v="25196"/>
    <n v="23869.89"/>
    <n v="21217.68"/>
    <n v="11500"/>
    <n v="7500"/>
    <n v="6497"/>
    <n v="8058"/>
    <n v="70082"/>
    <n v="53709"/>
    <n v="45010"/>
    <n v="28681"/>
    <n v="204000"/>
    <n v="5356"/>
  </r>
  <r>
    <d v="2024-11-26T00:00:00"/>
    <x v="10"/>
    <n v="11"/>
    <n v="1193"/>
    <n v="761"/>
    <n v="381"/>
    <n v="717"/>
    <n v="95"/>
    <n v="403"/>
    <n v="244"/>
    <n v="114"/>
    <n v="406"/>
    <n v="207"/>
    <n v="103"/>
    <n v="36"/>
    <n v="44"/>
    <n v="222"/>
    <n v="54"/>
    <n v="36"/>
    <n v="54"/>
    <n v="31"/>
    <n v="76"/>
    <n v="22"/>
    <n v="45"/>
    <n v="22"/>
    <n v="91"/>
    <n v="45"/>
    <n v="22"/>
    <n v="0"/>
    <n v="15"/>
    <n v="7"/>
    <n v="7"/>
    <n v="15"/>
    <n v="7"/>
    <n v="0"/>
    <n v="7"/>
    <n v="30"/>
    <n v="38"/>
    <n v="7"/>
    <n v="22"/>
    <n v="7"/>
    <n v="15"/>
    <n v="30"/>
    <n v="53"/>
    <n v="15"/>
    <n v="30"/>
    <n v="38"/>
    <n v="0"/>
    <n v="38"/>
    <n v="22"/>
    <n v="0"/>
    <n v="35"/>
    <n v="142.32999999999998"/>
    <n v="44113.66"/>
    <n v="34463.800000000003"/>
    <n v="19299.73"/>
    <n v="20678.28"/>
    <n v="19299.73"/>
    <n v="11500"/>
    <n v="7500"/>
    <n v="6497"/>
    <n v="8058"/>
    <n v="70082"/>
    <n v="53709"/>
    <n v="45010"/>
    <n v="28681"/>
    <n v="204000"/>
    <n v="7722"/>
  </r>
  <r>
    <d v="2024-11-27T00:00:00"/>
    <x v="10"/>
    <n v="11"/>
    <n v="1172"/>
    <n v="739"/>
    <n v="550"/>
    <n v="494"/>
    <n v="128"/>
    <n v="147"/>
    <n v="445"/>
    <n v="147"/>
    <n v="356"/>
    <n v="43"/>
    <n v="72"/>
    <n v="101"/>
    <n v="43"/>
    <n v="195"/>
    <n v="146"/>
    <n v="53"/>
    <n v="53"/>
    <n v="110"/>
    <n v="73"/>
    <n v="7"/>
    <n v="22"/>
    <n v="0"/>
    <n v="103"/>
    <n v="66"/>
    <n v="22"/>
    <n v="14"/>
    <n v="14"/>
    <n v="7"/>
    <n v="7"/>
    <n v="7"/>
    <n v="14"/>
    <n v="0"/>
    <n v="22"/>
    <n v="44"/>
    <n v="36"/>
    <n v="7"/>
    <n v="0"/>
    <n v="0"/>
    <n v="14"/>
    <n v="7"/>
    <n v="59"/>
    <n v="22"/>
    <n v="22"/>
    <n v="22"/>
    <n v="0"/>
    <n v="22"/>
    <n v="29"/>
    <n v="7"/>
    <n v="70"/>
    <n v="143.97"/>
    <n v="46966.91"/>
    <n v="19925.36"/>
    <n v="18502.12"/>
    <n v="22771.84"/>
    <n v="34157.75"/>
    <n v="11500"/>
    <n v="7500"/>
    <n v="6497"/>
    <n v="8058"/>
    <n v="70082"/>
    <n v="53709"/>
    <n v="45010"/>
    <n v="28681"/>
    <n v="204000"/>
    <n v="2936"/>
  </r>
  <r>
    <d v="2024-11-28T00:00:00"/>
    <x v="10"/>
    <n v="11"/>
    <n v="1146"/>
    <n v="712"/>
    <n v="263"/>
    <n v="826"/>
    <n v="57"/>
    <n v="213"/>
    <n v="321"/>
    <n v="178"/>
    <n v="241"/>
    <n v="206"/>
    <n v="63"/>
    <n v="85"/>
    <n v="56"/>
    <n v="195"/>
    <n v="65"/>
    <n v="60"/>
    <n v="30"/>
    <n v="145"/>
    <n v="28"/>
    <n v="7"/>
    <n v="35"/>
    <n v="7"/>
    <n v="59"/>
    <n v="64"/>
    <n v="0"/>
    <n v="21"/>
    <n v="28"/>
    <n v="14"/>
    <n v="0"/>
    <n v="35"/>
    <n v="21"/>
    <n v="21"/>
    <n v="14"/>
    <n v="35"/>
    <n v="49"/>
    <n v="28"/>
    <n v="14"/>
    <n v="7"/>
    <n v="14"/>
    <n v="14"/>
    <n v="78"/>
    <n v="7"/>
    <n v="21"/>
    <n v="21"/>
    <n v="7"/>
    <n v="21"/>
    <n v="28"/>
    <n v="14"/>
    <n v="0"/>
    <n v="143.97"/>
    <n v="38872.199999999997"/>
    <n v="21595.67"/>
    <n v="21595.67"/>
    <n v="31673.64"/>
    <n v="30233.93"/>
    <n v="11500"/>
    <n v="7500"/>
    <n v="6497"/>
    <n v="8058"/>
    <n v="70082"/>
    <n v="53709"/>
    <n v="45010"/>
    <n v="28681"/>
    <n v="204000"/>
    <n v="7635"/>
  </r>
  <r>
    <d v="2024-11-29T00:00:00"/>
    <x v="10"/>
    <n v="11"/>
    <n v="1123"/>
    <n v="697"/>
    <n v="404"/>
    <n v="596"/>
    <n v="123"/>
    <n v="285"/>
    <n v="350"/>
    <n v="62"/>
    <n v="316"/>
    <n v="222"/>
    <n v="62"/>
    <n v="90"/>
    <n v="69"/>
    <n v="221"/>
    <n v="46"/>
    <n v="46"/>
    <n v="51"/>
    <n v="0"/>
    <n v="76"/>
    <n v="0"/>
    <n v="48"/>
    <n v="13"/>
    <n v="76"/>
    <n v="55"/>
    <n v="6"/>
    <n v="0"/>
    <n v="34"/>
    <n v="20"/>
    <n v="0"/>
    <n v="13"/>
    <n v="6"/>
    <n v="13"/>
    <n v="6"/>
    <n v="27"/>
    <n v="20"/>
    <n v="27"/>
    <n v="6"/>
    <n v="6"/>
    <n v="27"/>
    <n v="20"/>
    <n v="69"/>
    <n v="13"/>
    <n v="27"/>
    <n v="20"/>
    <n v="6"/>
    <n v="13"/>
    <n v="13"/>
    <n v="6"/>
    <n v="31"/>
    <n v="140"/>
    <n v="43191.33"/>
    <n v="28794.22"/>
    <n v="24475.09"/>
    <n v="34553.07"/>
    <n v="12957.4"/>
    <n v="11500"/>
    <n v="7500"/>
    <n v="5935"/>
    <n v="8058"/>
    <n v="70082"/>
    <n v="53709"/>
    <n v="45010"/>
    <n v="28681"/>
    <n v="204000"/>
    <n v="6185"/>
  </r>
  <r>
    <d v="2024-11-30T00:00:00"/>
    <x v="10"/>
    <n v="11"/>
    <n v="1105"/>
    <n v="684"/>
    <n v="265"/>
    <n v="564"/>
    <n v="276"/>
    <n v="259"/>
    <n v="275"/>
    <n v="150"/>
    <n v="267"/>
    <n v="239"/>
    <n v="89"/>
    <n v="89"/>
    <n v="27"/>
    <n v="197"/>
    <n v="46"/>
    <n v="62"/>
    <n v="58"/>
    <n v="31"/>
    <n v="88"/>
    <n v="0"/>
    <n v="47"/>
    <n v="13"/>
    <n v="61"/>
    <n v="47"/>
    <n v="20"/>
    <n v="6"/>
    <n v="20"/>
    <n v="20"/>
    <n v="6"/>
    <n v="20"/>
    <n v="6"/>
    <n v="0"/>
    <n v="20"/>
    <n v="61"/>
    <n v="47"/>
    <n v="34"/>
    <n v="13"/>
    <n v="6"/>
    <n v="20"/>
    <n v="20"/>
    <n v="0"/>
    <n v="13"/>
    <n v="43"/>
    <n v="20"/>
    <n v="0"/>
    <n v="13"/>
    <n v="20"/>
    <n v="0"/>
    <n v="0"/>
    <n v="140.86000000000001"/>
    <n v="39200"/>
    <n v="22400"/>
    <n v="16800"/>
    <n v="19600"/>
    <n v="42000"/>
    <n v="11500"/>
    <n v="7500"/>
    <n v="5935"/>
    <n v="8058"/>
    <n v="70082"/>
    <n v="53709"/>
    <n v="45010"/>
    <n v="28681"/>
    <n v="204000"/>
    <n v="1557"/>
  </r>
  <r>
    <d v="2024-12-01T00:00:00"/>
    <x v="11"/>
    <n v="12"/>
    <n v="1195"/>
    <n v="678"/>
    <n v="394"/>
    <n v="718"/>
    <n v="83"/>
    <n v="196"/>
    <n v="313"/>
    <n v="169"/>
    <n v="370"/>
    <n v="133"/>
    <n v="59"/>
    <n v="51"/>
    <n v="14"/>
    <n v="181"/>
    <n v="95"/>
    <n v="45"/>
    <n v="36"/>
    <n v="211"/>
    <n v="47"/>
    <n v="6"/>
    <n v="27"/>
    <n v="20"/>
    <n v="101"/>
    <n v="54"/>
    <n v="0"/>
    <n v="20"/>
    <n v="33"/>
    <n v="13"/>
    <n v="6"/>
    <n v="13"/>
    <n v="6"/>
    <n v="20"/>
    <n v="0"/>
    <n v="47"/>
    <n v="40"/>
    <n v="13"/>
    <n v="6"/>
    <n v="0"/>
    <n v="0"/>
    <n v="27"/>
    <n v="54"/>
    <n v="20"/>
    <n v="27"/>
    <n v="6"/>
    <n v="6"/>
    <n v="33"/>
    <n v="0"/>
    <n v="13"/>
    <n v="20"/>
    <n v="140"/>
    <n v="40852"/>
    <n v="33808.550000000003"/>
    <n v="28173.79"/>
    <n v="21130.34"/>
    <n v="16904.27"/>
    <n v="11500"/>
    <n v="6250"/>
    <n v="5935"/>
    <n v="8058"/>
    <n v="75603"/>
    <n v="63201"/>
    <n v="55501"/>
    <n v="30000"/>
    <n v="230000"/>
    <n v="6812"/>
  </r>
  <r>
    <d v="2024-12-02T00:00:00"/>
    <x v="11"/>
    <n v="12"/>
    <n v="1194"/>
    <n v="675"/>
    <n v="501"/>
    <n v="455"/>
    <n v="238"/>
    <n v="202"/>
    <n v="419"/>
    <n v="54"/>
    <n v="266"/>
    <n v="44"/>
    <n v="66"/>
    <n v="44"/>
    <n v="66"/>
    <n v="154"/>
    <n v="31"/>
    <n v="31"/>
    <n v="40"/>
    <n v="452"/>
    <n v="94"/>
    <n v="6"/>
    <n v="40"/>
    <n v="6"/>
    <n v="19"/>
    <n v="54"/>
    <n v="13"/>
    <n v="13"/>
    <n v="27"/>
    <n v="20"/>
    <n v="0"/>
    <n v="33"/>
    <n v="6"/>
    <n v="6"/>
    <n v="13"/>
    <n v="54"/>
    <n v="40"/>
    <n v="13"/>
    <n v="20"/>
    <n v="0"/>
    <n v="13"/>
    <n v="6"/>
    <n v="54"/>
    <n v="13"/>
    <n v="40"/>
    <n v="6"/>
    <n v="6"/>
    <n v="40"/>
    <n v="0"/>
    <n v="20"/>
    <n v="0"/>
    <n v="154.33000000000001"/>
    <n v="39200"/>
    <n v="22400"/>
    <n v="16800"/>
    <n v="19600"/>
    <n v="42000"/>
    <n v="11500"/>
    <n v="6250"/>
    <n v="5935"/>
    <n v="8058"/>
    <n v="75603"/>
    <n v="63201"/>
    <n v="55501"/>
    <n v="30000"/>
    <n v="230000"/>
    <n v="6198"/>
  </r>
  <r>
    <d v="2024-12-03T00:00:00"/>
    <x v="11"/>
    <n v="12"/>
    <n v="1201"/>
    <n v="674"/>
    <n v="300"/>
    <n v="673"/>
    <n v="228"/>
    <n v="215"/>
    <n v="406"/>
    <n v="53"/>
    <n v="260"/>
    <n v="186"/>
    <n v="104"/>
    <n v="104"/>
    <n v="44"/>
    <n v="219"/>
    <n v="59"/>
    <n v="63"/>
    <n v="31"/>
    <n v="131"/>
    <n v="47"/>
    <n v="6"/>
    <n v="33"/>
    <n v="20"/>
    <n v="95"/>
    <n v="47"/>
    <n v="0"/>
    <n v="6"/>
    <n v="20"/>
    <n v="20"/>
    <n v="6"/>
    <n v="13"/>
    <n v="13"/>
    <n v="0"/>
    <n v="13"/>
    <n v="67"/>
    <n v="26"/>
    <n v="20"/>
    <n v="6"/>
    <n v="6"/>
    <n v="0"/>
    <n v="6"/>
    <n v="60"/>
    <n v="6"/>
    <n v="26"/>
    <n v="13"/>
    <n v="0"/>
    <n v="47"/>
    <n v="26"/>
    <n v="26"/>
    <n v="0"/>
    <n v="170.36"/>
    <n v="49384.800000000003"/>
    <n v="33952.050000000003"/>
    <n v="30865.5"/>
    <n v="13889.47"/>
    <n v="26235.67"/>
    <n v="11500"/>
    <n v="6250"/>
    <n v="5935"/>
    <n v="8058"/>
    <n v="75603"/>
    <n v="63201"/>
    <n v="55501"/>
    <n v="30000"/>
    <n v="230000"/>
    <n v="3350"/>
  </r>
  <r>
    <d v="2024-12-04T00:00:00"/>
    <x v="11"/>
    <n v="12"/>
    <n v="1221"/>
    <n v="683"/>
    <n v="415"/>
    <n v="611"/>
    <n v="195"/>
    <n v="300"/>
    <n v="336"/>
    <n v="47"/>
    <n v="416"/>
    <n v="128"/>
    <n v="90"/>
    <n v="45"/>
    <n v="45"/>
    <n v="255"/>
    <n v="125"/>
    <n v="37"/>
    <n v="46"/>
    <n v="34"/>
    <n v="88"/>
    <n v="13"/>
    <n v="47"/>
    <n v="6"/>
    <n v="54"/>
    <n v="47"/>
    <n v="6"/>
    <n v="0"/>
    <n v="27"/>
    <n v="6"/>
    <n v="0"/>
    <n v="13"/>
    <n v="20"/>
    <n v="6"/>
    <n v="13"/>
    <n v="68"/>
    <n v="27"/>
    <n v="34"/>
    <n v="6"/>
    <n v="6"/>
    <n v="20"/>
    <n v="20"/>
    <n v="47"/>
    <n v="6"/>
    <n v="34"/>
    <n v="13"/>
    <n v="0"/>
    <n v="34"/>
    <n v="13"/>
    <n v="0"/>
    <n v="9"/>
    <n v="183.64000000000001"/>
    <n v="56219.55"/>
    <n v="22147.1"/>
    <n v="25554.34"/>
    <n v="27257.96"/>
    <n v="39183.32"/>
    <n v="11500"/>
    <n v="6250"/>
    <n v="5935"/>
    <n v="8058"/>
    <n v="75603"/>
    <n v="63201"/>
    <n v="55501"/>
    <n v="30000"/>
    <n v="230000"/>
    <n v="4118"/>
  </r>
  <r>
    <d v="2024-12-05T00:00:00"/>
    <x v="11"/>
    <n v="12"/>
    <n v="1247"/>
    <n v="704"/>
    <n v="498"/>
    <n v="538"/>
    <n v="211"/>
    <n v="183"/>
    <n v="430"/>
    <n v="91"/>
    <n v="425"/>
    <n v="108"/>
    <n v="100"/>
    <n v="92"/>
    <n v="69"/>
    <n v="175"/>
    <n v="28"/>
    <n v="61"/>
    <n v="47"/>
    <n v="142"/>
    <n v="28"/>
    <n v="14"/>
    <n v="42"/>
    <n v="21"/>
    <n v="95"/>
    <n v="56"/>
    <n v="0"/>
    <n v="0"/>
    <n v="28"/>
    <n v="21"/>
    <n v="7"/>
    <n v="7"/>
    <n v="7"/>
    <n v="21"/>
    <n v="0"/>
    <n v="63"/>
    <n v="21"/>
    <n v="28"/>
    <n v="0"/>
    <n v="7"/>
    <n v="14"/>
    <n v="14"/>
    <n v="56"/>
    <n v="14"/>
    <n v="56"/>
    <n v="21"/>
    <n v="7"/>
    <n v="49"/>
    <n v="0"/>
    <n v="7"/>
    <n v="0"/>
    <n v="192.08"/>
    <n v="49585.39"/>
    <n v="23874.45"/>
    <n v="31220.43"/>
    <n v="18364.96"/>
    <n v="60604.36"/>
    <n v="11500"/>
    <n v="6250"/>
    <n v="5935"/>
    <n v="8058"/>
    <n v="75603"/>
    <n v="63201"/>
    <n v="55501"/>
    <n v="30000"/>
    <n v="230000"/>
    <n v="3479"/>
  </r>
  <r>
    <d v="2024-12-06T00:00:00"/>
    <x v="11"/>
    <n v="12"/>
    <n v="1256"/>
    <n v="734"/>
    <n v="401"/>
    <n v="642"/>
    <n v="213"/>
    <n v="337"/>
    <n v="251"/>
    <n v="146"/>
    <n v="400"/>
    <n v="225"/>
    <n v="109"/>
    <n v="116"/>
    <n v="70"/>
    <n v="195"/>
    <n v="66"/>
    <n v="52"/>
    <n v="23"/>
    <n v="0"/>
    <n v="36"/>
    <n v="7"/>
    <n v="51"/>
    <n v="22"/>
    <n v="3"/>
    <n v="58"/>
    <n v="14"/>
    <n v="22"/>
    <n v="36"/>
    <n v="14"/>
    <n v="7"/>
    <n v="36"/>
    <n v="0"/>
    <n v="22"/>
    <n v="14"/>
    <n v="58"/>
    <n v="44"/>
    <n v="29"/>
    <n v="22"/>
    <n v="7"/>
    <n v="0"/>
    <n v="7"/>
    <n v="80"/>
    <n v="22"/>
    <n v="29"/>
    <n v="7"/>
    <n v="7"/>
    <n v="44"/>
    <n v="29"/>
    <n v="7"/>
    <n v="0"/>
    <n v="194.26000000000002"/>
    <n v="51863.51"/>
    <n v="30733.93"/>
    <n v="48021.77"/>
    <n v="46100.9"/>
    <n v="15366.97"/>
    <n v="11500"/>
    <n v="6250"/>
    <n v="4578"/>
    <n v="8058"/>
    <n v="75603"/>
    <n v="63201"/>
    <n v="55501"/>
    <n v="30000"/>
    <n v="230000"/>
    <n v="850"/>
  </r>
  <r>
    <d v="2024-12-07T00:00:00"/>
    <x v="11"/>
    <n v="12"/>
    <n v="1258"/>
    <n v="767"/>
    <n v="490"/>
    <n v="655"/>
    <n v="113"/>
    <n v="322"/>
    <n v="376"/>
    <n v="69"/>
    <n v="280"/>
    <n v="179"/>
    <n v="77"/>
    <n v="77"/>
    <n v="46"/>
    <n v="210"/>
    <n v="57"/>
    <n v="47"/>
    <n v="33"/>
    <n v="252"/>
    <n v="69"/>
    <n v="23"/>
    <n v="46"/>
    <n v="15"/>
    <n v="122"/>
    <n v="38"/>
    <n v="23"/>
    <n v="23"/>
    <n v="15"/>
    <n v="7"/>
    <n v="7"/>
    <n v="15"/>
    <n v="0"/>
    <n v="7"/>
    <n v="0"/>
    <n v="76"/>
    <n v="7"/>
    <n v="15"/>
    <n v="15"/>
    <n v="0"/>
    <n v="15"/>
    <n v="7"/>
    <n v="76"/>
    <n v="7"/>
    <n v="61"/>
    <n v="23"/>
    <n v="0"/>
    <n v="7"/>
    <n v="15"/>
    <n v="30"/>
    <n v="3"/>
    <n v="195.73999999999998"/>
    <n v="60223.54"/>
    <n v="44681.98"/>
    <n v="44681.98"/>
    <n v="22681.98"/>
    <n v="22000"/>
    <n v="11500"/>
    <n v="6250"/>
    <n v="4578"/>
    <n v="8058"/>
    <n v="75603"/>
    <n v="63201"/>
    <n v="55501"/>
    <n v="30000"/>
    <n v="230000"/>
    <n v="2367"/>
  </r>
  <r>
    <d v="2024-12-08T00:00:00"/>
    <x v="11"/>
    <n v="12"/>
    <n v="1250"/>
    <n v="799"/>
    <n v="350"/>
    <n v="588"/>
    <n v="312"/>
    <n v="207"/>
    <n v="441"/>
    <n v="151"/>
    <n v="410"/>
    <n v="139"/>
    <n v="69"/>
    <n v="46"/>
    <n v="54"/>
    <n v="166"/>
    <n v="61"/>
    <n v="61"/>
    <n v="52"/>
    <n v="192"/>
    <n v="71"/>
    <n v="15"/>
    <n v="55"/>
    <n v="7"/>
    <n v="71"/>
    <n v="39"/>
    <n v="7"/>
    <n v="7"/>
    <n v="39"/>
    <n v="0"/>
    <n v="7"/>
    <n v="7"/>
    <n v="0"/>
    <n v="0"/>
    <n v="7"/>
    <n v="63"/>
    <n v="23"/>
    <n v="7"/>
    <n v="0"/>
    <n v="7"/>
    <n v="7"/>
    <n v="31"/>
    <n v="63"/>
    <n v="7"/>
    <n v="71"/>
    <n v="7"/>
    <n v="0"/>
    <n v="15"/>
    <n v="31"/>
    <n v="7"/>
    <n v="128"/>
    <n v="186.88"/>
    <n v="50891.62"/>
    <n v="41104.769999999997"/>
    <n v="25445.81"/>
    <n v="31317.919999999998"/>
    <n v="46976.88"/>
    <n v="11500"/>
    <n v="6250"/>
    <n v="4578"/>
    <n v="8058"/>
    <n v="75603"/>
    <n v="63201"/>
    <n v="55501"/>
    <n v="30000"/>
    <n v="230000"/>
    <n v="3996"/>
  </r>
  <r>
    <d v="2024-12-09T00:00:00"/>
    <x v="11"/>
    <n v="12"/>
    <n v="1239"/>
    <n v="812"/>
    <n v="656"/>
    <n v="472"/>
    <n v="111"/>
    <n v="259"/>
    <n v="497"/>
    <n v="56"/>
    <n v="376"/>
    <n v="238"/>
    <n v="99"/>
    <n v="46"/>
    <n v="15"/>
    <n v="230"/>
    <n v="37"/>
    <n v="47"/>
    <n v="32"/>
    <n v="119"/>
    <n v="81"/>
    <n v="0"/>
    <n v="48"/>
    <n v="16"/>
    <n v="31"/>
    <n v="73"/>
    <n v="16"/>
    <n v="8"/>
    <n v="16"/>
    <n v="0"/>
    <n v="0"/>
    <n v="40"/>
    <n v="16"/>
    <n v="8"/>
    <n v="24"/>
    <n v="81"/>
    <n v="8"/>
    <n v="16"/>
    <n v="16"/>
    <n v="8"/>
    <n v="0"/>
    <n v="24"/>
    <n v="89"/>
    <n v="16"/>
    <n v="73"/>
    <n v="32"/>
    <n v="8"/>
    <n v="32"/>
    <n v="0"/>
    <n v="32"/>
    <n v="0"/>
    <n v="166.23000000000002"/>
    <n v="63539.67"/>
    <n v="24294.58"/>
    <n v="37376.28"/>
    <n v="28032.21"/>
    <n v="33638.65"/>
    <n v="11500"/>
    <n v="6250"/>
    <n v="4578"/>
    <n v="8058"/>
    <n v="75603"/>
    <n v="63201"/>
    <n v="55501"/>
    <n v="30000"/>
    <n v="230000"/>
    <n v="1143"/>
  </r>
  <r>
    <d v="2024-12-10T00:00:00"/>
    <x v="11"/>
    <n v="12"/>
    <n v="1214"/>
    <n v="814"/>
    <n v="607"/>
    <n v="316"/>
    <n v="291"/>
    <n v="301"/>
    <n v="440"/>
    <n v="73"/>
    <n v="368"/>
    <n v="105"/>
    <n v="105"/>
    <n v="45"/>
    <n v="30"/>
    <n v="221"/>
    <n v="133"/>
    <n v="32"/>
    <n v="32"/>
    <n v="143"/>
    <n v="97"/>
    <n v="0"/>
    <n v="32"/>
    <n v="0"/>
    <n v="81"/>
    <n v="40"/>
    <n v="16"/>
    <n v="0"/>
    <n v="16"/>
    <n v="8"/>
    <n v="8"/>
    <n v="24"/>
    <n v="0"/>
    <n v="16"/>
    <n v="8"/>
    <n v="32"/>
    <n v="32"/>
    <n v="40"/>
    <n v="0"/>
    <n v="0"/>
    <n v="32"/>
    <n v="16"/>
    <n v="81"/>
    <n v="24"/>
    <n v="48"/>
    <n v="32"/>
    <n v="8"/>
    <n v="16"/>
    <n v="32"/>
    <n v="32"/>
    <n v="43"/>
    <n v="153.87"/>
    <n v="44881.04"/>
    <n v="33245.22"/>
    <n v="29920.69"/>
    <n v="34907.480000000003"/>
    <n v="23271.65"/>
    <n v="11500"/>
    <n v="6250"/>
    <n v="4578"/>
    <n v="8058"/>
    <n v="75603"/>
    <n v="63201"/>
    <n v="55501"/>
    <n v="30000"/>
    <n v="230000"/>
    <n v="7336"/>
  </r>
  <r>
    <d v="2024-12-11T00:00:00"/>
    <x v="11"/>
    <n v="12"/>
    <n v="1190"/>
    <n v="808"/>
    <n v="523"/>
    <n v="382"/>
    <n v="285"/>
    <n v="404"/>
    <n v="235"/>
    <n v="169"/>
    <n v="250"/>
    <n v="51"/>
    <n v="88"/>
    <n v="59"/>
    <n v="29"/>
    <n v="180"/>
    <n v="45"/>
    <n v="54"/>
    <n v="54"/>
    <n v="380"/>
    <n v="56"/>
    <n v="0"/>
    <n v="48"/>
    <n v="16"/>
    <n v="80"/>
    <n v="48"/>
    <n v="24"/>
    <n v="16"/>
    <n v="48"/>
    <n v="0"/>
    <n v="0"/>
    <n v="32"/>
    <n v="8"/>
    <n v="0"/>
    <n v="16"/>
    <n v="56"/>
    <n v="32"/>
    <n v="32"/>
    <n v="24"/>
    <n v="0"/>
    <n v="24"/>
    <n v="8"/>
    <n v="64"/>
    <n v="16"/>
    <n v="72"/>
    <n v="8"/>
    <n v="8"/>
    <n v="16"/>
    <n v="32"/>
    <n v="24"/>
    <n v="0"/>
    <n v="147.72"/>
    <n v="46159.11"/>
    <n v="20002.28"/>
    <n v="35388.65"/>
    <n v="35388.65"/>
    <n v="16925.009999999998"/>
    <n v="11500"/>
    <n v="6250"/>
    <n v="4578"/>
    <n v="8058"/>
    <n v="75603"/>
    <n v="63201"/>
    <n v="55501"/>
    <n v="30000"/>
    <n v="230000"/>
    <n v="684"/>
  </r>
  <r>
    <d v="2024-12-12T00:00:00"/>
    <x v="11"/>
    <n v="12"/>
    <n v="1167"/>
    <n v="790"/>
    <n v="291"/>
    <n v="783"/>
    <n v="93"/>
    <n v="229"/>
    <n v="514"/>
    <n v="47"/>
    <n v="253"/>
    <n v="50"/>
    <n v="86"/>
    <n v="86"/>
    <n v="28"/>
    <n v="208"/>
    <n v="22"/>
    <n v="48"/>
    <n v="39"/>
    <n v="347"/>
    <n v="79"/>
    <n v="23"/>
    <n v="47"/>
    <n v="0"/>
    <n v="110"/>
    <n v="47"/>
    <n v="0"/>
    <n v="7"/>
    <n v="15"/>
    <n v="15"/>
    <n v="0"/>
    <n v="39"/>
    <n v="15"/>
    <n v="23"/>
    <n v="7"/>
    <n v="55"/>
    <n v="39"/>
    <n v="23"/>
    <n v="0"/>
    <n v="0"/>
    <n v="7"/>
    <n v="7"/>
    <n v="79"/>
    <n v="7"/>
    <n v="47"/>
    <n v="31"/>
    <n v="7"/>
    <n v="7"/>
    <n v="0"/>
    <n v="31"/>
    <n v="23"/>
    <n v="147.72999999999999"/>
    <n v="36933.129999999997"/>
    <n v="25114.53"/>
    <n v="36933.129999999997"/>
    <n v="11818.6"/>
    <n v="36933.129999999997"/>
    <n v="11500"/>
    <n v="6250"/>
    <n v="4578"/>
    <n v="8058"/>
    <n v="75603"/>
    <n v="63201"/>
    <n v="55501"/>
    <n v="30000"/>
    <n v="230000"/>
    <n v="7382"/>
  </r>
  <r>
    <d v="2024-12-13T00:00:00"/>
    <x v="11"/>
    <n v="12"/>
    <n v="1155"/>
    <n v="763"/>
    <n v="600"/>
    <n v="394"/>
    <n v="161"/>
    <n v="373"/>
    <n v="223"/>
    <n v="167"/>
    <n v="300"/>
    <n v="157"/>
    <n v="71"/>
    <n v="50"/>
    <n v="71"/>
    <n v="237"/>
    <n v="109"/>
    <n v="65"/>
    <n v="61"/>
    <n v="34"/>
    <n v="53"/>
    <n v="7"/>
    <n v="22"/>
    <n v="7"/>
    <n v="45"/>
    <n v="53"/>
    <n v="15"/>
    <n v="0"/>
    <n v="30"/>
    <n v="22"/>
    <n v="0"/>
    <n v="7"/>
    <n v="22"/>
    <n v="0"/>
    <n v="7"/>
    <n v="45"/>
    <n v="15"/>
    <n v="7"/>
    <n v="0"/>
    <n v="7"/>
    <n v="22"/>
    <n v="22"/>
    <n v="83"/>
    <n v="22"/>
    <n v="68"/>
    <n v="30"/>
    <n v="7"/>
    <n v="45"/>
    <n v="30"/>
    <n v="0"/>
    <n v="70"/>
    <n v="150.69"/>
    <n v="48751.73"/>
    <n v="20682.55"/>
    <n v="28069.18"/>
    <n v="35455.800000000003"/>
    <n v="14773.25"/>
    <n v="11500"/>
    <n v="6250"/>
    <n v="4578"/>
    <n v="8058"/>
    <n v="75603"/>
    <n v="63201"/>
    <n v="55501"/>
    <n v="30000"/>
    <n v="230000"/>
    <n v="2106"/>
  </r>
  <r>
    <d v="2024-12-14T00:00:00"/>
    <x v="11"/>
    <n v="12"/>
    <n v="1148"/>
    <n v="733"/>
    <n v="287"/>
    <n v="735"/>
    <n v="126"/>
    <n v="146"/>
    <n v="536"/>
    <n v="51"/>
    <n v="306"/>
    <n v="241"/>
    <n v="99"/>
    <n v="49"/>
    <n v="71"/>
    <n v="157"/>
    <n v="34"/>
    <n v="30"/>
    <n v="56"/>
    <n v="105"/>
    <n v="95"/>
    <n v="21"/>
    <n v="51"/>
    <n v="14"/>
    <n v="1"/>
    <n v="65"/>
    <n v="0"/>
    <n v="21"/>
    <n v="14"/>
    <n v="21"/>
    <n v="0"/>
    <n v="36"/>
    <n v="7"/>
    <n v="21"/>
    <n v="14"/>
    <n v="43"/>
    <n v="36"/>
    <n v="36"/>
    <n v="14"/>
    <n v="7"/>
    <n v="0"/>
    <n v="7"/>
    <n v="51"/>
    <n v="7"/>
    <n v="65"/>
    <n v="36"/>
    <n v="7"/>
    <n v="43"/>
    <n v="0"/>
    <n v="0"/>
    <n v="0"/>
    <n v="156.73999999999998"/>
    <n v="45211.24"/>
    <n v="30140.83"/>
    <n v="24112.66"/>
    <n v="18084.5"/>
    <n v="33154.910000000003"/>
    <n v="11500"/>
    <n v="6250"/>
    <n v="4578"/>
    <n v="8058"/>
    <n v="75603"/>
    <n v="63201"/>
    <n v="55501"/>
    <n v="30000"/>
    <n v="230000"/>
    <n v="7702"/>
  </r>
  <r>
    <d v="2024-12-15T00:00:00"/>
    <x v="11"/>
    <n v="12"/>
    <n v="1151"/>
    <n v="717"/>
    <n v="460"/>
    <n v="622"/>
    <n v="69"/>
    <n v="272"/>
    <n v="402"/>
    <n v="43"/>
    <n v="349"/>
    <n v="57"/>
    <n v="85"/>
    <n v="99"/>
    <n v="64"/>
    <n v="240"/>
    <n v="148"/>
    <n v="56"/>
    <n v="21"/>
    <n v="32"/>
    <n v="64"/>
    <n v="21"/>
    <n v="35"/>
    <n v="0"/>
    <n v="78"/>
    <n v="64"/>
    <n v="14"/>
    <n v="21"/>
    <n v="43"/>
    <n v="21"/>
    <n v="7"/>
    <n v="7"/>
    <n v="7"/>
    <n v="0"/>
    <n v="7"/>
    <n v="35"/>
    <n v="7"/>
    <n v="21"/>
    <n v="7"/>
    <n v="0"/>
    <n v="21"/>
    <n v="21"/>
    <n v="57"/>
    <n v="21"/>
    <n v="28"/>
    <n v="7"/>
    <n v="7"/>
    <n v="7"/>
    <n v="21"/>
    <n v="14"/>
    <n v="54"/>
    <n v="166.06"/>
    <n v="40751.89"/>
    <n v="34482.370000000003"/>
    <n v="26645.47"/>
    <n v="29780.23"/>
    <n v="25078.09"/>
    <n v="8000"/>
    <n v="6250"/>
    <n v="4578"/>
    <n v="7058"/>
    <n v="75603"/>
    <n v="63201"/>
    <n v="55501"/>
    <n v="30000"/>
    <n v="230000"/>
    <n v="6147"/>
  </r>
  <r>
    <d v="2024-12-16T00:00:00"/>
    <x v="11"/>
    <n v="12"/>
    <n v="1172"/>
    <n v="713"/>
    <n v="257"/>
    <n v="833"/>
    <n v="82"/>
    <n v="292"/>
    <n v="329"/>
    <n v="92"/>
    <n v="247"/>
    <n v="247"/>
    <n v="87"/>
    <n v="43"/>
    <n v="50"/>
    <n v="213"/>
    <n v="84"/>
    <n v="48"/>
    <n v="57"/>
    <n v="96"/>
    <n v="28"/>
    <n v="21"/>
    <n v="35"/>
    <n v="21"/>
    <n v="71"/>
    <n v="57"/>
    <n v="14"/>
    <n v="7"/>
    <n v="14"/>
    <n v="7"/>
    <n v="7"/>
    <n v="14"/>
    <n v="21"/>
    <n v="0"/>
    <n v="14"/>
    <n v="35"/>
    <n v="49"/>
    <n v="28"/>
    <n v="0"/>
    <n v="0"/>
    <n v="7"/>
    <n v="14"/>
    <n v="71"/>
    <n v="14"/>
    <n v="57"/>
    <n v="7"/>
    <n v="7"/>
    <n v="21"/>
    <n v="7"/>
    <n v="28"/>
    <n v="37"/>
    <n v="179.05"/>
    <n v="46497.47"/>
    <n v="26569.99"/>
    <n v="24909.360000000001"/>
    <n v="34873.11"/>
    <n v="33212.480000000003"/>
    <n v="8000"/>
    <n v="6250"/>
    <n v="4578"/>
    <n v="7058"/>
    <n v="75603"/>
    <n v="63201"/>
    <n v="55501"/>
    <n v="30000"/>
    <n v="230000"/>
    <n v="8342"/>
  </r>
  <r>
    <d v="2024-12-17T00:00:00"/>
    <x v="11"/>
    <n v="12"/>
    <n v="1191"/>
    <n v="714"/>
    <n v="357"/>
    <n v="763"/>
    <n v="71"/>
    <n v="292"/>
    <n v="337"/>
    <n v="85"/>
    <n v="280"/>
    <n v="162"/>
    <n v="103"/>
    <n v="110"/>
    <n v="59"/>
    <n v="248"/>
    <n v="99"/>
    <n v="31"/>
    <n v="54"/>
    <n v="45"/>
    <n v="49"/>
    <n v="21"/>
    <n v="49"/>
    <n v="7"/>
    <n v="49"/>
    <n v="42"/>
    <n v="0"/>
    <n v="21"/>
    <n v="35"/>
    <n v="21"/>
    <n v="0"/>
    <n v="21"/>
    <n v="0"/>
    <n v="7"/>
    <n v="14"/>
    <n v="28"/>
    <n v="35"/>
    <n v="35"/>
    <n v="7"/>
    <n v="0"/>
    <n v="14"/>
    <n v="14"/>
    <n v="71"/>
    <n v="21"/>
    <n v="42"/>
    <n v="14"/>
    <n v="0"/>
    <n v="28"/>
    <n v="21"/>
    <n v="7"/>
    <n v="41"/>
    <n v="197.61"/>
    <n v="46553.14"/>
    <n v="23276.57"/>
    <n v="41181.620000000003"/>
    <n v="41181.620000000003"/>
    <n v="26857.58"/>
    <n v="8000"/>
    <n v="6250"/>
    <n v="3353"/>
    <n v="7058"/>
    <n v="75603"/>
    <n v="63201"/>
    <n v="55501"/>
    <n v="30000"/>
    <n v="230000"/>
    <n v="1640"/>
  </r>
  <r>
    <d v="2024-12-18T00:00:00"/>
    <x v="11"/>
    <n v="12"/>
    <n v="1194"/>
    <n v="719"/>
    <n v="489"/>
    <n v="562"/>
    <n v="143"/>
    <n v="309"/>
    <n v="231"/>
    <n v="179"/>
    <n v="355"/>
    <n v="103"/>
    <n v="66"/>
    <n v="103"/>
    <n v="66"/>
    <n v="172"/>
    <n v="40"/>
    <n v="40"/>
    <n v="49"/>
    <n v="200"/>
    <n v="100"/>
    <n v="21"/>
    <n v="28"/>
    <n v="7"/>
    <n v="19"/>
    <n v="50"/>
    <n v="14"/>
    <n v="14"/>
    <n v="28"/>
    <n v="14"/>
    <n v="7"/>
    <n v="21"/>
    <n v="7"/>
    <n v="21"/>
    <n v="7"/>
    <n v="57"/>
    <n v="43"/>
    <n v="7"/>
    <n v="21"/>
    <n v="7"/>
    <n v="0"/>
    <n v="7"/>
    <n v="57"/>
    <n v="14"/>
    <n v="43"/>
    <n v="35"/>
    <n v="7"/>
    <n v="14"/>
    <n v="28"/>
    <n v="21"/>
    <n v="0"/>
    <n v="217.60000000000002"/>
    <n v="67187.48"/>
    <n v="47426.46"/>
    <n v="23713.23"/>
    <n v="15808.82"/>
    <n v="43474.25"/>
    <n v="8000"/>
    <n v="6250"/>
    <n v="3353"/>
    <n v="7058"/>
    <n v="75603"/>
    <n v="63201"/>
    <n v="55501"/>
    <n v="30000"/>
    <n v="230000"/>
    <n v="4728"/>
  </r>
  <r>
    <d v="2024-12-19T00:00:00"/>
    <x v="11"/>
    <n v="12"/>
    <n v="1188"/>
    <n v="731"/>
    <n v="237"/>
    <n v="690"/>
    <n v="261"/>
    <n v="168"/>
    <n v="432"/>
    <n v="131"/>
    <n v="294"/>
    <n v="58"/>
    <n v="95"/>
    <n v="36"/>
    <n v="51"/>
    <n v="185"/>
    <n v="121"/>
    <n v="49"/>
    <n v="40"/>
    <n v="259"/>
    <n v="51"/>
    <n v="21"/>
    <n v="43"/>
    <n v="0"/>
    <n v="109"/>
    <n v="36"/>
    <n v="21"/>
    <n v="0"/>
    <n v="14"/>
    <n v="0"/>
    <n v="7"/>
    <n v="21"/>
    <n v="0"/>
    <n v="0"/>
    <n v="21"/>
    <n v="43"/>
    <n v="14"/>
    <n v="14"/>
    <n v="7"/>
    <n v="0"/>
    <n v="0"/>
    <n v="29"/>
    <n v="51"/>
    <n v="14"/>
    <n v="43"/>
    <n v="29"/>
    <n v="0"/>
    <n v="14"/>
    <n v="21"/>
    <n v="0"/>
    <n v="108"/>
    <n v="239.09"/>
    <n v="67456.13"/>
    <n v="52224.1"/>
    <n v="50048.1"/>
    <n v="27872.1"/>
    <n v="20000"/>
    <n v="8000"/>
    <n v="6250"/>
    <n v="3353"/>
    <n v="7058"/>
    <n v="75603"/>
    <n v="63201"/>
    <n v="55501"/>
    <n v="30000"/>
    <n v="230000"/>
    <n v="1750"/>
  </r>
  <r>
    <d v="2024-12-20T00:00:00"/>
    <x v="11"/>
    <n v="12"/>
    <n v="1173"/>
    <n v="754"/>
    <n v="492"/>
    <n v="517"/>
    <n v="164"/>
    <n v="286"/>
    <n v="333"/>
    <n v="135"/>
    <n v="378"/>
    <n v="232"/>
    <n v="94"/>
    <n v="43"/>
    <n v="50"/>
    <n v="151"/>
    <n v="115"/>
    <n v="66"/>
    <n v="44"/>
    <n v="0"/>
    <n v="30"/>
    <n v="22"/>
    <n v="45"/>
    <n v="15"/>
    <n v="60"/>
    <n v="37"/>
    <n v="0"/>
    <n v="7"/>
    <n v="22"/>
    <n v="15"/>
    <n v="0"/>
    <n v="15"/>
    <n v="15"/>
    <n v="22"/>
    <n v="0"/>
    <n v="67"/>
    <n v="37"/>
    <n v="30"/>
    <n v="7"/>
    <n v="0"/>
    <n v="30"/>
    <n v="22"/>
    <n v="52"/>
    <n v="22"/>
    <n v="60"/>
    <n v="15"/>
    <n v="7"/>
    <n v="22"/>
    <n v="15"/>
    <n v="7"/>
    <n v="56"/>
    <n v="254.47"/>
    <n v="59773.78"/>
    <n v="40646.17"/>
    <n v="50209.97"/>
    <n v="57382.83"/>
    <n v="31082.36"/>
    <n v="8000"/>
    <n v="6250"/>
    <n v="3353"/>
    <n v="7058"/>
    <n v="75603"/>
    <n v="63201"/>
    <n v="55501"/>
    <n v="30000"/>
    <n v="230000"/>
    <n v="3691"/>
  </r>
  <r>
    <d v="2024-12-21T00:00:00"/>
    <x v="11"/>
    <n v="12"/>
    <n v="1150"/>
    <n v="787"/>
    <n v="230"/>
    <n v="656"/>
    <n v="264"/>
    <n v="228"/>
    <n v="371"/>
    <n v="188"/>
    <n v="336"/>
    <n v="178"/>
    <n v="99"/>
    <n v="106"/>
    <n v="35"/>
    <n v="196"/>
    <n v="96"/>
    <n v="43"/>
    <n v="61"/>
    <n v="0"/>
    <n v="55"/>
    <n v="0"/>
    <n v="55"/>
    <n v="7"/>
    <n v="86"/>
    <n v="47"/>
    <n v="7"/>
    <n v="0"/>
    <n v="23"/>
    <n v="7"/>
    <n v="0"/>
    <n v="39"/>
    <n v="7"/>
    <n v="23"/>
    <n v="0"/>
    <n v="47"/>
    <n v="47"/>
    <n v="39"/>
    <n v="7"/>
    <n v="7"/>
    <n v="7"/>
    <n v="31"/>
    <n v="86"/>
    <n v="23"/>
    <n v="47"/>
    <n v="7"/>
    <n v="0"/>
    <n v="15"/>
    <n v="23"/>
    <n v="31"/>
    <n v="14"/>
    <n v="264.33"/>
    <n v="81433.149999999994"/>
    <n v="50895.72"/>
    <n v="61074.86"/>
    <n v="31074.86"/>
    <n v="30000"/>
    <n v="8000"/>
    <n v="6250"/>
    <n v="3353"/>
    <n v="7058"/>
    <n v="75603"/>
    <n v="63201"/>
    <n v="55501"/>
    <n v="30000"/>
    <n v="230000"/>
    <n v="6078"/>
  </r>
  <r>
    <d v="2024-12-22T00:00:00"/>
    <x v="11"/>
    <n v="12"/>
    <n v="1119"/>
    <n v="823"/>
    <n v="537"/>
    <n v="515"/>
    <n v="67"/>
    <n v="378"/>
    <n v="363"/>
    <n v="82"/>
    <n v="242"/>
    <n v="145"/>
    <n v="55"/>
    <n v="62"/>
    <n v="41"/>
    <n v="233"/>
    <n v="25"/>
    <n v="46"/>
    <n v="59"/>
    <n v="211"/>
    <n v="49"/>
    <n v="0"/>
    <n v="32"/>
    <n v="16"/>
    <n v="106"/>
    <n v="74"/>
    <n v="0"/>
    <n v="8"/>
    <n v="16"/>
    <n v="24"/>
    <n v="8"/>
    <n v="16"/>
    <n v="8"/>
    <n v="8"/>
    <n v="16"/>
    <n v="57"/>
    <n v="24"/>
    <n v="16"/>
    <n v="8"/>
    <n v="8"/>
    <n v="24"/>
    <n v="32"/>
    <n v="90"/>
    <n v="24"/>
    <n v="49"/>
    <n v="16"/>
    <n v="8"/>
    <n v="32"/>
    <n v="8"/>
    <n v="32"/>
    <n v="14"/>
    <n v="272.64"/>
    <n v="66083.38"/>
    <n v="37006.69"/>
    <n v="26433.35"/>
    <n v="47580.03"/>
    <n v="87230.06"/>
    <n v="8000"/>
    <n v="6250"/>
    <n v="3353"/>
    <n v="7058"/>
    <n v="75603"/>
    <n v="63201"/>
    <n v="55501"/>
    <n v="30000"/>
    <n v="230000"/>
    <n v="4153"/>
  </r>
  <r>
    <d v="2024-12-23T00:00:00"/>
    <x v="11"/>
    <n v="12"/>
    <n v="1099"/>
    <n v="856"/>
    <n v="296"/>
    <n v="551"/>
    <n v="252"/>
    <n v="248"/>
    <n v="497"/>
    <n v="111"/>
    <n v="258"/>
    <n v="68"/>
    <n v="81"/>
    <n v="95"/>
    <n v="27"/>
    <n v="200"/>
    <n v="87"/>
    <n v="41"/>
    <n v="20"/>
    <n v="222"/>
    <n v="111"/>
    <n v="8"/>
    <n v="25"/>
    <n v="17"/>
    <n v="68"/>
    <n v="59"/>
    <n v="0"/>
    <n v="8"/>
    <n v="34"/>
    <n v="0"/>
    <n v="8"/>
    <n v="8"/>
    <n v="17"/>
    <n v="17"/>
    <n v="0"/>
    <n v="68"/>
    <n v="17"/>
    <n v="25"/>
    <n v="17"/>
    <n v="0"/>
    <n v="8"/>
    <n v="8"/>
    <n v="85"/>
    <n v="8"/>
    <n v="34"/>
    <n v="42"/>
    <n v="0"/>
    <n v="25"/>
    <n v="0"/>
    <n v="17"/>
    <n v="122"/>
    <n v="274.52000000000004"/>
    <n v="92695"/>
    <n v="38168.53"/>
    <n v="32715.88"/>
    <n v="49073.82"/>
    <n v="59979.12"/>
    <n v="8000"/>
    <n v="6250"/>
    <n v="3353"/>
    <n v="7058"/>
    <n v="75603"/>
    <n v="63201"/>
    <n v="55501"/>
    <n v="30000"/>
    <n v="230000"/>
    <n v="2524"/>
  </r>
  <r>
    <d v="2024-12-24T00:00:00"/>
    <x v="11"/>
    <n v="12"/>
    <n v="1086"/>
    <n v="880"/>
    <n v="293"/>
    <n v="555"/>
    <n v="238"/>
    <n v="202"/>
    <n v="520"/>
    <n v="158"/>
    <n v="282"/>
    <n v="215"/>
    <n v="60"/>
    <n v="94"/>
    <n v="53"/>
    <n v="198"/>
    <n v="119"/>
    <n v="41"/>
    <n v="24"/>
    <n v="0"/>
    <n v="105"/>
    <n v="26"/>
    <n v="44"/>
    <n v="0"/>
    <n v="70"/>
    <n v="70"/>
    <n v="0"/>
    <n v="0"/>
    <n v="44"/>
    <n v="17"/>
    <n v="8"/>
    <n v="17"/>
    <n v="8"/>
    <n v="26"/>
    <n v="0"/>
    <n v="52"/>
    <n v="44"/>
    <n v="8"/>
    <n v="26"/>
    <n v="0"/>
    <n v="8"/>
    <n v="17"/>
    <n v="61"/>
    <n v="17"/>
    <n v="26"/>
    <n v="35"/>
    <n v="8"/>
    <n v="52"/>
    <n v="35"/>
    <n v="26"/>
    <n v="30"/>
    <n v="275.47000000000003"/>
    <n v="96082.11"/>
    <n v="52158.86"/>
    <n v="27452.03"/>
    <n v="52158.86"/>
    <n v="46668.45"/>
    <n v="8000"/>
    <n v="6250"/>
    <n v="3353"/>
    <n v="7058"/>
    <n v="75603"/>
    <n v="63201"/>
    <n v="55501"/>
    <n v="30000"/>
    <n v="230000"/>
    <n v="4"/>
  </r>
  <r>
    <d v="2024-12-25T00:00:00"/>
    <x v="11"/>
    <n v="12"/>
    <n v="1085"/>
    <n v="902"/>
    <n v="260"/>
    <n v="576"/>
    <n v="249"/>
    <n v="423"/>
    <n v="335"/>
    <n v="144"/>
    <n v="269"/>
    <n v="188"/>
    <n v="60"/>
    <n v="33"/>
    <n v="26"/>
    <n v="222"/>
    <n v="119"/>
    <n v="45"/>
    <n v="53"/>
    <n v="70"/>
    <n v="90"/>
    <n v="0"/>
    <n v="45"/>
    <n v="0"/>
    <n v="135"/>
    <n v="54"/>
    <n v="0"/>
    <n v="0"/>
    <n v="45"/>
    <n v="27"/>
    <n v="0"/>
    <n v="18"/>
    <n v="0"/>
    <n v="0"/>
    <n v="18"/>
    <n v="63"/>
    <n v="27"/>
    <n v="27"/>
    <n v="0"/>
    <n v="0"/>
    <n v="0"/>
    <n v="36"/>
    <n v="99"/>
    <n v="9"/>
    <n v="81"/>
    <n v="27"/>
    <n v="9"/>
    <n v="45"/>
    <n v="0"/>
    <n v="36"/>
    <n v="11"/>
    <n v="269.75"/>
    <n v="93659.55"/>
    <n v="38565.699999999997"/>
    <n v="60603.24"/>
    <n v="27546.93"/>
    <n v="55093.86"/>
    <n v="8000"/>
    <n v="6250"/>
    <n v="3353"/>
    <n v="7058"/>
    <n v="75603"/>
    <n v="63201"/>
    <n v="55501"/>
    <n v="30000"/>
    <n v="230000"/>
    <n v="1629"/>
  </r>
  <r>
    <d v="2024-12-26T00:00:00"/>
    <x v="11"/>
    <n v="12"/>
    <n v="1087"/>
    <n v="911"/>
    <n v="445"/>
    <n v="566"/>
    <n v="76"/>
    <n v="300"/>
    <n v="429"/>
    <n v="182"/>
    <n v="229"/>
    <n v="101"/>
    <n v="94"/>
    <n v="94"/>
    <n v="60"/>
    <n v="144"/>
    <n v="41"/>
    <n v="41"/>
    <n v="28"/>
    <n v="255"/>
    <n v="54"/>
    <n v="18"/>
    <n v="27"/>
    <n v="9"/>
    <n v="119"/>
    <n v="45"/>
    <n v="9"/>
    <n v="27"/>
    <n v="27"/>
    <n v="9"/>
    <n v="9"/>
    <n v="27"/>
    <n v="0"/>
    <n v="9"/>
    <n v="18"/>
    <n v="81"/>
    <n v="45"/>
    <n v="36"/>
    <n v="27"/>
    <n v="0"/>
    <n v="36"/>
    <n v="36"/>
    <n v="81"/>
    <n v="9"/>
    <n v="36"/>
    <n v="45"/>
    <n v="0"/>
    <n v="45"/>
    <n v="0"/>
    <n v="27"/>
    <n v="0"/>
    <n v="253.85"/>
    <n v="91718.58"/>
    <n v="43161.69"/>
    <n v="40464.080000000002"/>
    <n v="40464.080000000002"/>
    <n v="53952.11"/>
    <n v="8000"/>
    <n v="6250"/>
    <n v="3353"/>
    <n v="7058"/>
    <n v="75603"/>
    <n v="63201"/>
    <n v="55501"/>
    <n v="30000"/>
    <n v="230000"/>
    <n v="8010"/>
  </r>
  <r>
    <d v="2024-12-27T00:00:00"/>
    <x v="11"/>
    <n v="12"/>
    <n v="1094"/>
    <n v="913"/>
    <n v="547"/>
    <n v="416"/>
    <n v="131"/>
    <n v="237"/>
    <n v="476"/>
    <n v="200"/>
    <n v="230"/>
    <n v="203"/>
    <n v="81"/>
    <n v="94"/>
    <n v="40"/>
    <n v="216"/>
    <n v="33"/>
    <n v="45"/>
    <n v="45"/>
    <n v="107"/>
    <n v="36"/>
    <n v="18"/>
    <n v="54"/>
    <n v="18"/>
    <n v="102"/>
    <n v="73"/>
    <n v="9"/>
    <n v="9"/>
    <n v="18"/>
    <n v="18"/>
    <n v="0"/>
    <n v="9"/>
    <n v="27"/>
    <n v="27"/>
    <n v="27"/>
    <n v="45"/>
    <n v="54"/>
    <n v="36"/>
    <n v="27"/>
    <n v="9"/>
    <n v="27"/>
    <n v="9"/>
    <n v="63"/>
    <n v="18"/>
    <n v="54"/>
    <n v="45"/>
    <n v="9"/>
    <n v="45"/>
    <n v="0"/>
    <n v="27"/>
    <n v="0"/>
    <n v="235.06999999999996"/>
    <n v="68537.460000000006"/>
    <n v="55845.34"/>
    <n v="45691.64"/>
    <n v="35537.94"/>
    <n v="48230.06"/>
    <n v="8000"/>
    <n v="6250"/>
    <n v="3353"/>
    <n v="7058"/>
    <n v="75603"/>
    <n v="63201"/>
    <n v="55501"/>
    <n v="30000"/>
    <n v="230000"/>
    <n v="5764"/>
  </r>
  <r>
    <d v="2024-12-28T00:00:00"/>
    <x v="11"/>
    <n v="12"/>
    <n v="1106"/>
    <n v="907"/>
    <n v="409"/>
    <n v="576"/>
    <n v="121"/>
    <n v="444"/>
    <n v="391"/>
    <n v="72"/>
    <n v="246"/>
    <n v="61"/>
    <n v="54"/>
    <n v="75"/>
    <n v="41"/>
    <n v="201"/>
    <n v="147"/>
    <n v="42"/>
    <n v="25"/>
    <n v="214"/>
    <n v="90"/>
    <n v="0"/>
    <n v="63"/>
    <n v="0"/>
    <n v="126"/>
    <n v="45"/>
    <n v="9"/>
    <n v="27"/>
    <n v="36"/>
    <n v="0"/>
    <n v="9"/>
    <n v="9"/>
    <n v="9"/>
    <n v="27"/>
    <n v="27"/>
    <n v="45"/>
    <n v="9"/>
    <n v="45"/>
    <n v="0"/>
    <n v="9"/>
    <n v="27"/>
    <n v="27"/>
    <n v="72"/>
    <n v="27"/>
    <n v="45"/>
    <n v="36"/>
    <n v="0"/>
    <n v="27"/>
    <n v="9"/>
    <n v="0"/>
    <n v="52"/>
    <n v="213.18"/>
    <n v="77574.929999999993"/>
    <n v="44664.35"/>
    <n v="32910.58"/>
    <n v="23507.55"/>
    <n v="56418.13"/>
    <n v="8000"/>
    <n v="6250"/>
    <n v="3353"/>
    <n v="7058"/>
    <n v="75603"/>
    <n v="63201"/>
    <n v="55501"/>
    <n v="30000"/>
    <n v="230000"/>
    <n v="8636"/>
  </r>
  <r>
    <d v="2024-12-29T00:00:00"/>
    <x v="11"/>
    <n v="12"/>
    <n v="1121"/>
    <n v="896"/>
    <n v="459"/>
    <n v="584"/>
    <n v="78"/>
    <n v="295"/>
    <n v="431"/>
    <n v="170"/>
    <n v="284"/>
    <n v="90"/>
    <n v="55"/>
    <n v="83"/>
    <n v="55"/>
    <n v="230"/>
    <n v="85"/>
    <n v="42"/>
    <n v="46"/>
    <n v="151"/>
    <n v="125"/>
    <n v="17"/>
    <n v="53"/>
    <n v="17"/>
    <n v="13"/>
    <n v="53"/>
    <n v="8"/>
    <n v="26"/>
    <n v="26"/>
    <n v="8"/>
    <n v="0"/>
    <n v="35"/>
    <n v="8"/>
    <n v="17"/>
    <n v="17"/>
    <n v="53"/>
    <n v="44"/>
    <n v="35"/>
    <n v="8"/>
    <n v="0"/>
    <n v="35"/>
    <n v="35"/>
    <n v="98"/>
    <n v="8"/>
    <n v="62"/>
    <n v="35"/>
    <n v="0"/>
    <n v="17"/>
    <n v="17"/>
    <n v="26"/>
    <n v="0"/>
    <n v="195.19999999999996"/>
    <n v="57556.6"/>
    <n v="36239.339999999997"/>
    <n v="25580.71"/>
    <n v="36239.339999999997"/>
    <n v="57556.6"/>
    <n v="8000"/>
    <n v="6250"/>
    <n v="3353"/>
    <n v="7058"/>
    <n v="75603"/>
    <n v="63201"/>
    <n v="55501"/>
    <n v="30000"/>
    <n v="230000"/>
    <n v="1531"/>
  </r>
  <r>
    <d v="2024-12-30T00:00:00"/>
    <x v="11"/>
    <n v="12"/>
    <n v="1140"/>
    <n v="881"/>
    <n v="342"/>
    <n v="741"/>
    <n v="57"/>
    <n v="387"/>
    <n v="406"/>
    <n v="88"/>
    <n v="381"/>
    <n v="155"/>
    <n v="56"/>
    <n v="63"/>
    <n v="14"/>
    <n v="207"/>
    <n v="112"/>
    <n v="51"/>
    <n v="25"/>
    <n v="76"/>
    <n v="79"/>
    <n v="17"/>
    <n v="52"/>
    <n v="0"/>
    <n v="56"/>
    <n v="70"/>
    <n v="26"/>
    <n v="26"/>
    <n v="44"/>
    <n v="8"/>
    <n v="8"/>
    <n v="35"/>
    <n v="8"/>
    <n v="17"/>
    <n v="26"/>
    <n v="35"/>
    <n v="8"/>
    <n v="17"/>
    <n v="0"/>
    <n v="0"/>
    <n v="0"/>
    <n v="26"/>
    <n v="96"/>
    <n v="17"/>
    <n v="44"/>
    <n v="44"/>
    <n v="0"/>
    <n v="52"/>
    <n v="35"/>
    <n v="35"/>
    <n v="0"/>
    <n v="182.07000000000002"/>
    <n v="66369.23"/>
    <n v="46848.86"/>
    <n v="31232.58"/>
    <n v="27328.5"/>
    <n v="23424.43"/>
    <n v="8000"/>
    <n v="6250"/>
    <n v="3353"/>
    <n v="7058"/>
    <n v="75603"/>
    <n v="63201"/>
    <n v="55501"/>
    <n v="30000"/>
    <n v="230000"/>
    <n v="494"/>
  </r>
  <r>
    <d v="2024-12-31T00:00:00"/>
    <x v="11"/>
    <n v="12"/>
    <n v="1140"/>
    <n v="881"/>
    <n v="319"/>
    <n v="628"/>
    <n v="193"/>
    <n v="308"/>
    <n v="415"/>
    <n v="158"/>
    <n v="348"/>
    <n v="226"/>
    <n v="63"/>
    <n v="84"/>
    <n v="35"/>
    <n v="186"/>
    <n v="95"/>
    <n v="60"/>
    <n v="43"/>
    <n v="0"/>
    <n v="35"/>
    <n v="0"/>
    <n v="26"/>
    <n v="0"/>
    <n v="61"/>
    <n v="79"/>
    <n v="0"/>
    <n v="17"/>
    <n v="44"/>
    <n v="0"/>
    <n v="8"/>
    <n v="26"/>
    <n v="0"/>
    <n v="17"/>
    <n v="17"/>
    <n v="79"/>
    <n v="61"/>
    <n v="17"/>
    <n v="0"/>
    <n v="0"/>
    <n v="8"/>
    <n v="26"/>
    <n v="61"/>
    <n v="26"/>
    <n v="35"/>
    <n v="17"/>
    <n v="8"/>
    <n v="61"/>
    <n v="35"/>
    <n v="26"/>
    <n v="91"/>
    <n v="200.27700000000002"/>
    <n v="47336.27"/>
    <n v="41874.39"/>
    <n v="45515.64"/>
    <n v="45515.64"/>
    <n v="1820.63"/>
    <n v="8000"/>
    <n v="6250"/>
    <n v="3353"/>
    <n v="7058"/>
    <n v="75603"/>
    <n v="63201"/>
    <n v="55501"/>
    <n v="30000"/>
    <n v="230000"/>
    <n v="82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691D8B-999F-469E-A28F-3282D8F42DF9}" name="PivotTable6"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0:A53" firstHeaderRow="1" firstDataRow="1" firstDataCol="1"/>
  <pivotFields count="1">
    <pivotField axis="axisRow" showAll="0">
      <items count="7">
        <item h="1" x="4"/>
        <item h="1" x="1"/>
        <item x="3"/>
        <item x="0"/>
        <item h="1" x="5"/>
        <item h="1" x="2"/>
        <item t="default"/>
      </items>
    </pivotField>
  </pivotFields>
  <rowFields count="1">
    <field x="0"/>
  </rowFields>
  <rowItems count="3">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1819CC-5624-4549-BE00-D33B1288BF8D}" name="PivotTable1"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N5" firstHeaderRow="0" firstDataRow="1" firstDataCol="1"/>
  <pivotFields count="68">
    <pivotField numFmtId="164" showAll="0"/>
    <pivotField axis="axisRow" showAll="0">
      <items count="13">
        <item h="1" x="0"/>
        <item h="1" x="1"/>
        <item h="1" x="2"/>
        <item x="3"/>
        <item h="1" x="4"/>
        <item h="1" x="5"/>
        <item h="1" x="6"/>
        <item h="1" x="7"/>
        <item h="1" x="8"/>
        <item h="1" x="9"/>
        <item h="1" x="10"/>
        <item h="1" x="1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showAll="0"/>
    <pivotField dataField="1" showAll="0"/>
  </pivotFields>
  <rowFields count="1">
    <field x="1"/>
  </rowFields>
  <rowItems count="2">
    <i>
      <x v="3"/>
    </i>
    <i t="grand">
      <x/>
    </i>
  </rowItems>
  <colFields count="1">
    <field x="-2"/>
  </colFields>
  <colItems count="65">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colItems>
  <dataFields count="65">
    <dataField name="Max of Month N" fld="2" subtotal="max" baseField="1" baseItem="0"/>
    <dataField name="Sum of Income" fld="3" baseField="0" baseItem="0"/>
    <dataField name="Sum of Expenses" fld="4" baseField="0" baseItem="0"/>
    <dataField name="Sum of Non-Fixed Incom" fld="5" baseField="0" baseItem="0"/>
    <dataField name="Sum of Fixed Incom" fld="6" baseField="0" baseItem="0"/>
    <dataField name="Sum of Other Income" fld="7" baseField="0" baseItem="0"/>
    <dataField name="Sum of Non-Fixed Cost" fld="8" baseField="0" baseItem="0"/>
    <dataField name="Sum of Fixed Costs" fld="9" baseField="0" baseItem="0"/>
    <dataField name="Sum of Other Cost" fld="10" baseField="0" baseItem="0"/>
    <dataField name="Average of Investments Business" fld="53" subtotal="average" baseField="1" baseItem="0" numFmtId="165"/>
    <dataField name="Average of Investments Securities" fld="54" subtotal="average" baseField="1" baseItem="0" numFmtId="165"/>
    <dataField name="Average of Investments Cryptocurrency" fld="55" subtotal="average" baseField="1" baseItem="0" numFmtId="165"/>
    <dataField name="Average of Investments Real estate" fld="56" subtotal="average" baseField="1" baseItem="0" numFmtId="165"/>
    <dataField name="Average of Investments Gold" fld="57" subtotal="average" baseField="1" baseItem="0" numFmtId="165"/>
    <dataField name="Average of Mortgage" fld="58" subtotal="average" baseField="1" baseItem="0" numFmtId="165"/>
    <dataField name="Average of Car Leasing" fld="59" subtotal="average" baseField="1" baseItem="0" numFmtId="165"/>
    <dataField name="Average of Consumer Credit" fld="60" subtotal="average" baseField="1" baseItem="0" numFmtId="165"/>
    <dataField name="Average of Credit Card" fld="61" subtotal="average" baseField="1" baseItem="0" numFmtId="165"/>
    <dataField name="Sum of Fixed Incom Business" fld="11" baseField="0" baseItem="0"/>
    <dataField name="Sum of Fixed Incom Securities" fld="12" baseField="0" baseItem="0"/>
    <dataField name="Sum of Fixed Incom Real estate" fld="13" baseField="0" baseItem="0"/>
    <dataField name="Sum of Fixed Incom Gold" fld="14" baseField="0" baseItem="0"/>
    <dataField name="Sum of Fixed Incom Cryptocurrency" fld="15" baseField="0" baseItem="0"/>
    <dataField name="Sum of Non-Fixed Incom Business" fld="16" baseField="0" baseItem="0"/>
    <dataField name="Sum of Non-Fixed Incom Securities" fld="17" baseField="0" baseItem="0"/>
    <dataField name="Sum of Non-Fixed Incom Real estate" fld="18" baseField="0" baseItem="0"/>
    <dataField name="Sum of Non-Fixed Incom Gold" fld="19" baseField="0" baseItem="0"/>
    <dataField name="Sum of Non-Fixed Incom Cryptocurrency" fld="20" baseField="0" baseItem="0"/>
    <dataField name="Sum of Loans" fld="21" baseField="0" baseItem="0"/>
    <dataField name="Sum of Training courses" fld="22" baseField="0" baseItem="0"/>
    <dataField name="Sum of Travel public transport" fld="23" baseField="0" baseItem="0"/>
    <dataField name="Sum of Mobile connection" fld="24" baseField="0" baseItem="0"/>
    <dataField name="Sum of Food" fld="25" baseField="0" baseItem="0"/>
    <dataField name="Sum of Utility Payments" fld="26" baseField="0" baseItem="0"/>
    <dataField name="Sum of Internet &amp; TV" fld="27" baseField="0" baseItem="0"/>
    <dataField name="Sum of Household chemicals" fld="28" baseField="0" baseItem="0"/>
    <dataField name="Sum of Furniture &amp; utensils" fld="29" baseField="0" baseItem="0"/>
    <dataField name="Sum of BedLinen &amp; tablecloth" fld="30" baseField="0" baseItem="0"/>
    <dataField name="Sum of Cat food" fld="31" baseField="0" baseItem="0"/>
    <dataField name="Sum of Clothing &amp; footwear" fld="32" baseField="0" baseItem="0"/>
    <dataField name="Sum of Gym" fld="33" baseField="0" baseItem="0"/>
    <dataField name="Sum of Hygiene products" fld="34" baseField="0" baseItem="0"/>
    <dataField name="Sum of Medications" fld="35" baseField="0" baseItem="0"/>
    <dataField name="Sum of Hairdresser" fld="36" baseField="0" baseItem="0"/>
    <dataField name="Sum of Cosmetics &amp; perfum" fld="37" baseField="0" baseItem="0"/>
    <dataField name="Sum of Fuel" fld="38" baseField="0" baseItem="0"/>
    <dataField name="Sum of Spare parts" fld="39" baseField="0" baseItem="0"/>
    <dataField name="Sum of Parking" fld="40" baseField="0" baseItem="0"/>
    <dataField name="Sum of Washing" fld="41" baseField="0" baseItem="0"/>
    <dataField name="Sum of Insurance" fld="42" baseField="0" baseItem="0"/>
    <dataField name="Sum of Holidays" fld="43" baseField="0" baseItem="0"/>
    <dataField name="Sum of Excursions" fld="44" baseField="0" baseItem="0"/>
    <dataField name="Sum of Restaurants" fld="45" baseField="0" baseItem="0"/>
    <dataField name="Sum of Hotels" fld="46" baseField="0" baseItem="0"/>
    <dataField name="Sum of Bags, packages, boxes" fld="47" baseField="0" baseItem="0"/>
    <dataField name="Sum of Snacks on the way" fld="48" baseField="0" baseItem="0"/>
    <dataField name="Sum of Alcohol" fld="49" baseField="0" baseItem="0"/>
    <dataField name="Sum of Hobby" fld="50" baseField="0" baseItem="0"/>
    <dataField name="Sum of Unexpected expenses" fld="51" baseField="0" baseItem="0"/>
    <dataField name="Sum of Price Investments Portfolio" fld="52" baseField="0" baseItem="0" numFmtId="165"/>
    <dataField name="Average of Balance" fld="67" subtotal="average" baseField="1" baseItem="0"/>
    <dataField name="Average of Goal 1" fld="62" subtotal="average" baseField="1" baseItem="0" numFmtId="165"/>
    <dataField name="Average of Goal 2" fld="63" subtotal="average" baseField="1" baseItem="0" numFmtId="165"/>
    <dataField name="Average of Goal 3" fld="64" subtotal="average" baseField="1" baseItem="0" numFmtId="165"/>
    <dataField name="Average of Goal 4" fld="65" subtotal="average" baseField="1"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FE5334-6884-4B59-AD16-EA7C606D9467}" name="PivotTable3"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E37" firstHeaderRow="0" firstDataRow="1" firstDataCol="1"/>
  <pivotFields count="68">
    <pivotField numFmtId="164" showAll="0"/>
    <pivotField axis="axisRow" showAll="0">
      <items count="13">
        <item h="1" x="0"/>
        <item h="1" x="1"/>
        <item h="1" x="2"/>
        <item x="3"/>
        <item h="1" x="4"/>
        <item h="1" x="5"/>
        <item h="1" x="6"/>
        <item h="1" x="7"/>
        <item h="1" x="8"/>
        <item h="1" x="9"/>
        <item h="1" x="10"/>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dataField="1" numFmtId="165" showAll="0"/>
    <pivotField dataField="1" numFmtId="165" showAll="0"/>
    <pivotField dataField="1" numFmtId="165" showAll="0"/>
    <pivotField dataField="1" numFmtId="165" showAll="0"/>
    <pivotField showAll="0"/>
    <pivotField showAll="0"/>
  </pivotFields>
  <rowFields count="1">
    <field x="1"/>
  </rowFields>
  <rowItems count="2">
    <i>
      <x v="3"/>
    </i>
    <i t="grand">
      <x/>
    </i>
  </rowItems>
  <colFields count="1">
    <field x="-2"/>
  </colFields>
  <colItems count="4">
    <i>
      <x/>
    </i>
    <i i="1">
      <x v="1"/>
    </i>
    <i i="2">
      <x v="2"/>
    </i>
    <i i="3">
      <x v="3"/>
    </i>
  </colItems>
  <dataFields count="4">
    <dataField name="Average of Goal 1" fld="62" subtotal="average" baseField="1" baseItem="0" numFmtId="165"/>
    <dataField name="Average of Goal 2" fld="63" subtotal="average" baseField="1" baseItem="0" numFmtId="165"/>
    <dataField name="Average of Goal 3" fld="64" subtotal="average" baseField="1" baseItem="0" numFmtId="165"/>
    <dataField name="Average of Goal 4" fld="65" subtotal="average" baseField="1"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4E66F7-C5B4-42FB-9E7C-1E95BB4A7CE2}" name="PivotTable2"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N33" firstHeaderRow="0" firstDataRow="1" firstDataCol="1"/>
  <pivotFields count="68">
    <pivotField numFmtId="164" showAll="0"/>
    <pivotField axis="axisRow" showAll="0">
      <items count="13">
        <item x="0"/>
        <item x="1"/>
        <item x="2"/>
        <item x="3"/>
        <item x="4"/>
        <item x="5"/>
        <item x="6"/>
        <item x="7"/>
        <item x="8"/>
        <item x="9"/>
        <item x="10"/>
        <item x="11"/>
        <item t="default"/>
      </items>
    </pivotField>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dataField="1" numFmtId="165" showAll="0"/>
    <pivotField dataField="1" numFmtId="165" showAll="0"/>
    <pivotField dataField="1" numFmtId="165" showAll="0"/>
    <pivotField dataField="1" numFmtId="165"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13">
    <i>
      <x/>
    </i>
    <i i="1">
      <x v="1"/>
    </i>
    <i i="2">
      <x v="2"/>
    </i>
    <i i="3">
      <x v="3"/>
    </i>
    <i i="4">
      <x v="4"/>
    </i>
    <i i="5">
      <x v="5"/>
    </i>
    <i i="6">
      <x v="6"/>
    </i>
    <i i="7">
      <x v="7"/>
    </i>
    <i i="8">
      <x v="8"/>
    </i>
    <i i="9">
      <x v="9"/>
    </i>
    <i i="10">
      <x v="10"/>
    </i>
    <i i="11">
      <x v="11"/>
    </i>
    <i i="12">
      <x v="12"/>
    </i>
  </colItems>
  <dataFields count="13">
    <dataField name="Sum of Income" fld="3" baseField="0" baseItem="0"/>
    <dataField name="Sum of Expenses" fld="4" baseField="0" baseItem="0"/>
    <dataField name="Sum of Non-Fixed Incom" fld="5" baseField="0" baseItem="0"/>
    <dataField name="Sum of Fixed Incom" fld="6" baseField="0" baseItem="0"/>
    <dataField name="Sum of Other Income" fld="7" baseField="0" baseItem="0"/>
    <dataField name="Sum of Non-Fixed Cost" fld="8" baseField="0" baseItem="0"/>
    <dataField name="Sum of Fixed Costs" fld="9" baseField="0" baseItem="0"/>
    <dataField name="Sum of Other Cost" fld="10" baseField="0" baseItem="0"/>
    <dataField name="Sum of Price Investments Portfolio" fld="52" baseField="0" baseItem="0" numFmtId="165"/>
    <dataField name="Average of Goal 1" fld="62" subtotal="average" baseField="1" baseItem="0" numFmtId="165"/>
    <dataField name="Average of Goal 2" fld="63" subtotal="average" baseField="1" baseItem="0" numFmtId="165"/>
    <dataField name="Average of Goal 3" fld="64" subtotal="average" baseField="1" baseItem="0" numFmtId="165"/>
    <dataField name="Average of Goal 4" fld="65" subtotal="average" baseField="1"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1D3883C-4827-4E3B-9FEE-63A6D220039D}" sourceName="Month">
  <pivotTables>
    <pivotTable tabId="3" name="PivotTable1"/>
    <pivotTable tabId="3" name="PivotTable3"/>
  </pivotTables>
  <data>
    <tabular pivotCacheId="1191614753">
      <items count="12">
        <i x="0"/>
        <i x="1"/>
        <i x="2"/>
        <i x="3" s="1"/>
        <i x="4"/>
        <i x="5"/>
        <i x="6"/>
        <i x="7"/>
        <i x="8"/>
        <i x="9"/>
        <i x="10"/>
        <i x="1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_Plan" xr10:uid="{7292DC5E-8DE2-436C-9F1D-45367918C1A5}" sourceName="Budget Plan">
  <pivotTables>
    <pivotTable tabId="3" name="PivotTable6"/>
  </pivotTables>
  <data>
    <tabular pivotCacheId="521450615">
      <items count="6">
        <i x="4"/>
        <i x="1"/>
        <i x="3" s="1"/>
        <i x="0" s="1"/>
        <i x="5"/>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3C51956-6473-4992-9090-C9432CB2E318}" cache="Slicer_Month" caption="Month" columnCount="12" showCaption="0" style="SlicerStyleLight1 2 2 4" rowHeight="24688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7" xr10:uid="{A26EA1EE-F8B2-4C80-9F6D-2021E8D3E79B}" cache="Slicer_Month" caption="Month" columnCount="12" showCaption="0" style="SlicerStyleLight1 2 2 4 3" rowHeight="246888"/>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A578EE16-4EBE-4961-B0DC-9509C4125B4E}" cache="Slicer_Month" caption="Month" columnCount="12" showCaption="0" style="SlicerStyleLight1 2 2 4" rowHeight="246888"/>
  <slicer name="Budget Plan" xr10:uid="{5CCAA635-522F-4DE1-BE39-5EAF19BD8333}" cache="Slicer_Budget_Plan" caption="Budget Plan" columnCount="2" showCaption="0" style="SlicerStyleLight1 2 2 4 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8" xr10:uid="{F8765088-2C8B-4E9A-BCB9-50D05AF174B9}" cache="Slicer_Month" caption="Month" columnCount="12" showCaption="0" style="SlicerStyleLight1 2 2 4 3" rowHeight="246888"/>
  <slicer name="Budget Plan 1" xr10:uid="{05C3D1AC-F31A-4743-B1E8-115307F2481A}" cache="Slicer_Budget_Plan" caption="Budget Plan" columnCount="2" showCaption="0" style="SlicerStyleLight1 2 2 4 3"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7DDE2652-50C9-4A68-B46C-4C0150BDA3AE}" cache="Slicer_Month" caption="Month" columnCount="12" showCaption="0" style="SlicerStyleLight1 2 2 4" rowHeight="246888"/>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9" xr10:uid="{DD76DB9F-8E2E-4B2D-A25B-1A9D424E9AED}" cache="Slicer_Month" caption="Month" columnCount="12" showCaption="0" style="SlicerStyleLight1 2 2 4 3" rowHeight="246888"/>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26D705AA-5D3D-4136-8721-4155038A0339}" cache="Slicer_Month" caption="Month" columnCount="12" showCaption="0" style="SlicerStyleLight1 2 2 4" rowHeight="246888"/>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0" xr10:uid="{E98CA967-CA74-46C1-9447-552BADD8809D}" cache="Slicer_Month" caption="Month" columnCount="12" showCaption="0" style="SlicerStyleLight1 2 2 4 3" rowHeight="246888"/>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4" xr10:uid="{542DC07F-7BC0-4033-A3C1-B216DD6E7DFF}" cache="Slicer_Month" caption="Month" columnCount="12" showCaption="0" style="SlicerStyleLight1 2 2 4" rowHeight="246888"/>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1" xr10:uid="{B95AFEB9-5BD4-4546-AE50-1B99B0E07F1E}" cache="Slicer_Month" caption="Month" columnCount="12" showCaption="0" style="SlicerStyleLight1 2 2 4 3" rowHeight="246888"/>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5" xr10:uid="{93B90B85-FD0F-4D70-B723-182D2D43ED80}" cache="Slicer_Month" caption="Month" columnCount="12" showCaption="0" style="SlicerStyleLight1 2 2 4" rowHeight="246888"/>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2" xr10:uid="{08CB8795-3A5D-4D64-A1CD-07DCEDEC0845}" cache="Slicer_Month" caption="Month" columnCount="12" showCaption="0" style="SlicerStyleLight1 2 2 4 3" rowHeight="246888"/>
</slicers>
</file>

<file path=xl/slicers/slicer1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6" xr10:uid="{65E1313F-4A32-4BA4-A6D2-5FF13DC6A4A7}" cache="Slicer_Month" caption="Month" columnCount="12" showCaption="0" style="SlicerStyleLight1 2 2 4" rowHeight="246888"/>
</slicers>
</file>

<file path=xl/slicers/slicer1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3" xr10:uid="{0BD19F76-E19A-42D8-8076-021BF9AFD6E2}" cache="Slicer_Month" caption="Month" columnCount="12" showCaption="0" style="SlicerStyleLight1 2 2 4 3" rowHeight="24688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5D36A1-45CC-49F7-8DC3-96238FB4A9E0}" name="mydata" displayName="mydata" ref="A1:BP367" totalsRowShown="0" headerRowDxfId="17">
  <autoFilter ref="A1:BP367" xr:uid="{5B5D36A1-45CC-49F7-8DC3-96238FB4A9E0}"/>
  <tableColumns count="68">
    <tableColumn id="1" xr3:uid="{8833B23C-77CA-4B3F-AC4E-905C11F9FA15}" name="Date" dataDxfId="16"/>
    <tableColumn id="67" xr3:uid="{E311AFB7-D7F6-4215-A798-36F5764C074A}" name="Month" dataDxfId="15">
      <calculatedColumnFormula>CHOOSE(C2,
"JANUARY",
"FEBRUARY",
"MARCH",
"APRIL",
"MAY",
"JUNE",
"JULY",
"AUGUST",
"SEPTEMBER",
"OCTOBER",
"NOVEMBER",
"DECEMBER")</calculatedColumnFormula>
    </tableColumn>
    <tableColumn id="68" xr3:uid="{47E43631-51AE-43B9-9F4C-F47E6723C8D8}" name="Month N" dataDxfId="14">
      <calculatedColumnFormula>MONTH(mydata[[#This Row],[Date]])</calculatedColumnFormula>
    </tableColumn>
    <tableColumn id="2" xr3:uid="{6EF1D5DB-F9F5-468E-A5B1-9F11DCF2C085}" name="Income"/>
    <tableColumn id="3" xr3:uid="{379D333F-430D-4CCB-A61E-4A72E51CF509}" name="Expenses"/>
    <tableColumn id="4" xr3:uid="{10F3602E-CE8E-4CEE-B33D-EC17AB1BAC0F}" name="Non-Fixed Incom"/>
    <tableColumn id="5" xr3:uid="{6973A2F8-C5AE-4749-ADDB-3684F53F8F73}" name="Fixed Incom"/>
    <tableColumn id="6" xr3:uid="{A147BC1F-7E28-4D5C-B7CF-6C59DEA16DC0}" name="Other Income"/>
    <tableColumn id="7" xr3:uid="{2E57789D-5217-487D-B2FC-76CAA88CBA27}" name="Non-Fixed Cost"/>
    <tableColumn id="8" xr3:uid="{B42BF5EC-0366-4007-8CE4-9D9F6E43780F}" name="Fixed Costs"/>
    <tableColumn id="9" xr3:uid="{3FA707A6-E43F-4BF0-9AD6-BEBFB05837B9}" name="Other Cost"/>
    <tableColumn id="10" xr3:uid="{E0279E10-6761-4E21-B61A-EB6A06FB85ED}" name="Fixed Incom Business"/>
    <tableColumn id="11" xr3:uid="{8935E7E1-5A83-47E1-BE58-D43E93F7C000}" name="Fixed Incom Securities"/>
    <tableColumn id="12" xr3:uid="{C1625A57-47C9-49F4-8200-437FE9D1BC7A}" name="Fixed Incom Real estate"/>
    <tableColumn id="13" xr3:uid="{22D34AD3-E1AE-4B1D-84FB-74FFA9C62A4A}" name="Fixed Incom Gold"/>
    <tableColumn id="14" xr3:uid="{E6DE055C-6749-4E10-9D57-A657A820FC64}" name="Fixed Incom Cryptocurrency"/>
    <tableColumn id="15" xr3:uid="{A4B4A125-5964-4D4D-9179-8FE3FB5B4CB1}" name="Non-Fixed Incom Business"/>
    <tableColumn id="16" xr3:uid="{0D37B7A3-F51C-41EB-9877-5DD2FAC0E36C}" name="Non-Fixed Incom Securities"/>
    <tableColumn id="17" xr3:uid="{40A671B2-A865-4185-9AB4-DA096DD99DBD}" name="Non-Fixed Incom Real estate"/>
    <tableColumn id="18" xr3:uid="{222E69BA-F5A6-4C4C-8DA6-15C9A2899B0A}" name="Non-Fixed Incom Gold"/>
    <tableColumn id="19" xr3:uid="{C093A85F-5035-45E9-9489-FAD8FF74A048}" name="Non-Fixed Incom Cryptocurrency"/>
    <tableColumn id="20" xr3:uid="{FCC6D28B-4F59-4832-B84E-C9E9A763D001}" name="Loans"/>
    <tableColumn id="21" xr3:uid="{2EB83E86-5EC4-4EE3-A961-8139F859F419}" name="Training courses"/>
    <tableColumn id="22" xr3:uid="{626DD134-85BB-48A7-8212-21114A6E8B00}" name="Travel public transport"/>
    <tableColumn id="23" xr3:uid="{56EE6EBF-7969-40F6-BA38-5576C20ABB7E}" name="Mobile connection"/>
    <tableColumn id="24" xr3:uid="{BE711C5E-952F-42FB-A835-999E77C293FF}" name="Food"/>
    <tableColumn id="25" xr3:uid="{C49A3B57-8473-4215-A585-B27061772C70}" name="Utility Payments"/>
    <tableColumn id="26" xr3:uid="{E3F24B97-B61B-412C-A6CF-2C7B5C656497}" name="Internet &amp; TV"/>
    <tableColumn id="27" xr3:uid="{D5458B3E-69C0-4411-8112-2748C8E9611A}" name="Household chemicals"/>
    <tableColumn id="28" xr3:uid="{DC7081FA-BE14-4C85-BCAF-1460BF461C56}" name="Furniture &amp; utensils"/>
    <tableColumn id="29" xr3:uid="{B09BF14B-03F1-40E6-B036-095271568008}" name="BedLinen &amp; tablecloth"/>
    <tableColumn id="30" xr3:uid="{54D71CE1-2395-48EC-A6C0-FB5FFC0E138C}" name="Cat food"/>
    <tableColumn id="31" xr3:uid="{23A29D78-B03B-4BEC-87E7-C11F09A7DC4D}" name="Clothing &amp; footwear"/>
    <tableColumn id="32" xr3:uid="{871FE317-D6E1-48AC-A35D-67900DD4A603}" name="Gym"/>
    <tableColumn id="33" xr3:uid="{A23E15EE-AEA0-4652-AAB5-02B2AB80F4AE}" name="Hygiene products"/>
    <tableColumn id="34" xr3:uid="{2668792F-2C5D-4CDC-BD34-6433764E3197}" name="Medications"/>
    <tableColumn id="35" xr3:uid="{68BF4A23-C933-47B4-B82F-CBB05BC0A67D}" name="Hairdresser"/>
    <tableColumn id="36" xr3:uid="{4FC3E94E-A415-4D7F-976D-E8A789537AEC}" name="Cosmetics &amp; perfum"/>
    <tableColumn id="37" xr3:uid="{58AD5FF5-3D68-441B-8149-B12B0CFFDDAC}" name="Fuel"/>
    <tableColumn id="38" xr3:uid="{3F001635-88D3-46C8-8F7F-81475E78274A}" name="Spare parts"/>
    <tableColumn id="39" xr3:uid="{7FB73443-8D0A-49FA-850B-2CBE0B20C460}" name="Parking"/>
    <tableColumn id="40" xr3:uid="{21577215-A08C-4CB3-9C43-1817CDC1418E}" name="Washing"/>
    <tableColumn id="41" xr3:uid="{3BD06F3E-1677-4B64-903C-9E06D847D839}" name="Insurance"/>
    <tableColumn id="42" xr3:uid="{544271C5-51B2-44FB-BE6B-C9C0BF968506}" name="Holidays"/>
    <tableColumn id="43" xr3:uid="{95F4D75A-EDBF-44A1-BCA9-55A5D995A386}" name="Excursions"/>
    <tableColumn id="44" xr3:uid="{9BDB4F3D-EA78-45A8-887F-BA729C5E95EC}" name="Restaurants"/>
    <tableColumn id="45" xr3:uid="{CF21397D-13C1-49B3-B9FF-A25CDBBC19A3}" name="Hotels"/>
    <tableColumn id="46" xr3:uid="{F1AACF6A-0D78-498F-920F-580377F40FC1}" name="Bags, packages, boxes"/>
    <tableColumn id="47" xr3:uid="{296AAC5D-0AB4-4DEB-A4B6-2C47CCC258E9}" name="Snacks on the way"/>
    <tableColumn id="48" xr3:uid="{538E1FDB-03DF-4A77-B64B-7B47F72E1951}" name="Alcohol"/>
    <tableColumn id="49" xr3:uid="{8BD021A2-3D36-486F-AE51-72178900F6A2}" name="Hobby"/>
    <tableColumn id="50" xr3:uid="{84BA0CD4-82CC-429E-8E4C-8F18CDDC53AE}" name="Unexpected expenses"/>
    <tableColumn id="51" xr3:uid="{5057B9C7-EA4E-4858-9EC9-DE7BFF6D35D4}" name="Price Investments Portfolio" dataDxfId="13"/>
    <tableColumn id="52" xr3:uid="{AF0AD3E3-28F5-44EE-8827-FBBADA176872}" name="Investments Business" dataDxfId="12"/>
    <tableColumn id="53" xr3:uid="{7CCDC54D-62AE-40E5-BB19-D4A6FB9351F7}" name="Investments Securities" dataDxfId="11"/>
    <tableColumn id="54" xr3:uid="{7601124D-1025-4FC4-B36B-A0CDD7EAA12C}" name="Investments Cryptocurrency" dataDxfId="10"/>
    <tableColumn id="55" xr3:uid="{6D787D4B-D19B-40B0-819F-0273E5ACA858}" name="Investments Real estate" dataDxfId="9"/>
    <tableColumn id="56" xr3:uid="{5508E2BC-9C98-4A85-BA4C-2018C8C4A66C}" name="Investments Gold" dataDxfId="8"/>
    <tableColumn id="57" xr3:uid="{309F449B-D33F-4E80-86A4-73A2CB3DE4A2}" name="Mortgage" dataDxfId="7"/>
    <tableColumn id="58" xr3:uid="{EB5B49C5-4C5F-4ED2-B402-09674301AD6A}" name="Car Leasing" dataDxfId="6"/>
    <tableColumn id="59" xr3:uid="{1836C847-A2A5-41A1-B436-68D420AFE5B7}" name="Consumer Credit" dataDxfId="5"/>
    <tableColumn id="60" xr3:uid="{D6BADDC9-8D39-4456-B1B4-4137E160A995}" name="Credit Card" dataDxfId="4"/>
    <tableColumn id="61" xr3:uid="{266504E7-1CFB-4F58-AEDE-D34B71FB53CC}" name="Goal 1" dataDxfId="3"/>
    <tableColumn id="62" xr3:uid="{0938EDC4-0F5F-4A39-9A97-1809D306CA05}" name="Goal 2" dataDxfId="2"/>
    <tableColumn id="63" xr3:uid="{932F73CC-CBBC-4736-B17A-D1C9DC52FAE2}" name="Goal 3" dataDxfId="1"/>
    <tableColumn id="64" xr3:uid="{6E1FEEE0-1F1E-4322-BDB4-71A84CABA430}" name="Goal 4" dataDxfId="0"/>
    <tableColumn id="65" xr3:uid="{6101370B-0EFB-4929-9EAA-1E8E7640E2AE}" name="Monthly Plan"/>
    <tableColumn id="66" xr3:uid="{79B19F52-BCDA-4379-97AB-44295A40693F}" name="Bala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microsoft.com/office/2007/relationships/slicer" Target="../slicers/slicer8.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microsoft.com/office/2007/relationships/slicer" Target="../slicers/slicer9.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microsoft.com/office/2007/relationships/slicer" Target="../slicers/slicer10.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microsoft.com/office/2007/relationships/slicer" Target="../slicers/slicer11.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microsoft.com/office/2007/relationships/slicer" Target="../slicers/slicer12.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microsoft.com/office/2007/relationships/slicer" Target="../slicers/slicer13.x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microsoft.com/office/2007/relationships/slicer" Target="../slicers/slicer14.x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exceltable.com/" TargetMode="Externa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22F6A-E984-4425-96D7-915E7A7A0F71}">
  <dimension ref="A1:AF142"/>
  <sheetViews>
    <sheetView showRowColHeaders="0" tabSelected="1" zoomScale="90" zoomScaleNormal="90" workbookViewId="0"/>
  </sheetViews>
  <sheetFormatPr defaultRowHeight="15" x14ac:dyDescent="0.25"/>
  <sheetData>
    <row r="1" spans="1:32" x14ac:dyDescent="0.25">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row>
    <row r="2" spans="1:32" x14ac:dyDescent="0.25">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row>
    <row r="3" spans="1:32" x14ac:dyDescent="0.25">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row>
    <row r="4" spans="1:32" x14ac:dyDescent="0.25">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row>
    <row r="5" spans="1:32"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row>
    <row r="6" spans="1:32" x14ac:dyDescent="0.25">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row>
    <row r="7" spans="1:32" x14ac:dyDescent="0.25">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row>
    <row r="8" spans="1:32" x14ac:dyDescent="0.25">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row>
    <row r="9" spans="1:32" x14ac:dyDescent="0.25">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row>
    <row r="10" spans="1:32"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row>
    <row r="11" spans="1:32"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2"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row>
    <row r="14" spans="1:32"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row>
    <row r="15" spans="1:32"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row>
    <row r="16" spans="1:32"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row>
    <row r="17" spans="1:32"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row>
    <row r="18" spans="1:32"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row>
    <row r="19" spans="1:32"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row>
    <row r="20" spans="1:32"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row>
    <row r="21" spans="1:32"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row>
    <row r="22" spans="1:32"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row>
    <row r="23" spans="1:32"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row>
    <row r="24" spans="1:32"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row>
    <row r="25" spans="1:32"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row>
    <row r="26" spans="1:32"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row>
    <row r="27" spans="1:32"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row>
    <row r="28" spans="1:32"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row>
    <row r="29" spans="1:32"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row>
    <row r="30" spans="1:32"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row>
    <row r="31" spans="1:32"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row>
    <row r="32" spans="1:32"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row>
    <row r="33" spans="1:32"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row>
    <row r="34" spans="1:32"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row>
    <row r="35" spans="1:32"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row>
    <row r="36" spans="1:32"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row>
    <row r="37" spans="1:32"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row>
    <row r="38" spans="1:32"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row>
    <row r="39" spans="1:32"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row>
    <row r="40" spans="1:32"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row>
    <row r="41" spans="1:32"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row>
    <row r="42" spans="1:32"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row>
    <row r="43" spans="1:32"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row>
    <row r="44" spans="1:32" ht="15" customHeight="1" x14ac:dyDescent="0.55000000000000004">
      <c r="A44" s="107"/>
      <c r="B44" s="108"/>
      <c r="C44" s="108"/>
      <c r="D44" s="108"/>
      <c r="E44" s="108"/>
      <c r="F44" s="108"/>
      <c r="G44" s="108"/>
      <c r="H44" s="108"/>
      <c r="I44" s="108"/>
      <c r="J44" s="13"/>
      <c r="K44" s="13"/>
      <c r="L44" s="13"/>
      <c r="M44" s="13"/>
      <c r="N44" s="13"/>
      <c r="O44" s="13"/>
      <c r="P44" s="13"/>
      <c r="Q44" s="13"/>
      <c r="R44" s="13"/>
      <c r="S44" s="13"/>
      <c r="T44" s="13"/>
      <c r="U44" s="13"/>
      <c r="V44" s="13"/>
      <c r="W44" s="13"/>
      <c r="X44" s="13"/>
      <c r="Y44" s="13"/>
      <c r="Z44" s="13"/>
      <c r="AA44" s="13"/>
      <c r="AB44" s="13"/>
      <c r="AC44" s="13"/>
      <c r="AD44" s="13"/>
      <c r="AE44" s="13"/>
      <c r="AF44" s="13"/>
    </row>
    <row r="45" spans="1:32" ht="15" customHeight="1" x14ac:dyDescent="0.55000000000000004">
      <c r="A45" s="108"/>
      <c r="B45" s="108"/>
      <c r="C45" s="108"/>
      <c r="D45" s="108"/>
      <c r="E45" s="108"/>
      <c r="F45" s="108"/>
      <c r="G45" s="108"/>
      <c r="H45" s="108"/>
      <c r="I45" s="108"/>
      <c r="J45" s="13"/>
      <c r="K45" s="13"/>
      <c r="L45" s="13"/>
      <c r="M45" s="13"/>
      <c r="N45" s="13"/>
      <c r="O45" s="13"/>
      <c r="P45" s="13"/>
      <c r="Q45" s="13"/>
      <c r="R45" s="13"/>
      <c r="S45" s="13"/>
      <c r="T45" s="13"/>
      <c r="U45" s="13"/>
      <c r="V45" s="13"/>
      <c r="W45" s="13"/>
      <c r="X45" s="13"/>
      <c r="Y45" s="13"/>
      <c r="Z45" s="13"/>
      <c r="AA45" s="13"/>
      <c r="AB45" s="13"/>
      <c r="AC45" s="13"/>
      <c r="AD45" s="13"/>
      <c r="AE45" s="13"/>
      <c r="AF45" s="13"/>
    </row>
    <row r="46" spans="1:32"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row>
    <row r="47" spans="1:32"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row>
    <row r="48" spans="1:32"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row>
    <row r="49" spans="1:32"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row>
    <row r="50" spans="1:32"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row>
    <row r="51" spans="1:32"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row>
    <row r="52" spans="1:32"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row>
    <row r="53" spans="1:32"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row>
    <row r="54" spans="1:32"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row>
    <row r="55" spans="1:32"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row>
    <row r="56" spans="1:32"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row>
    <row r="57" spans="1:32"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row>
    <row r="58" spans="1:32"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row>
    <row r="59" spans="1:32"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row>
    <row r="60" spans="1:32"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row>
    <row r="61" spans="1:32"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row>
    <row r="62" spans="1:32"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row>
    <row r="63" spans="1:32"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row>
    <row r="64" spans="1:32"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row>
    <row r="65" spans="1:32"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row>
    <row r="66" spans="1:32"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row>
    <row r="67" spans="1:32"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row>
    <row r="68" spans="1:32"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row>
    <row r="69" spans="1:32"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row>
    <row r="70" spans="1:32"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row>
    <row r="71" spans="1:32"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row>
    <row r="72" spans="1:32"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row>
    <row r="73" spans="1:32"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row>
    <row r="74" spans="1:32"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row>
    <row r="75" spans="1:32"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row>
    <row r="76" spans="1:32"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row>
    <row r="77" spans="1:32"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row>
    <row r="78" spans="1:32"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row>
    <row r="79" spans="1:32"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row>
    <row r="80" spans="1:32"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row>
    <row r="81" spans="1:32"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row>
    <row r="82" spans="1:32"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row>
    <row r="83" spans="1:32"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row>
    <row r="84" spans="1:32"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row>
    <row r="85" spans="1:32"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row>
    <row r="86" spans="1:32"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row>
    <row r="87" spans="1:32"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row>
    <row r="88" spans="1:32"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row>
    <row r="89" spans="1:32"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row>
    <row r="90" spans="1:32"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row>
    <row r="91" spans="1:32"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row>
    <row r="92" spans="1:32"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row>
    <row r="93" spans="1:32"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row>
    <row r="94" spans="1:32"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row>
    <row r="95" spans="1:32"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row>
    <row r="96" spans="1:32"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row>
    <row r="97" spans="1:32"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row>
    <row r="98" spans="1:32"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row>
    <row r="99" spans="1:32"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row>
    <row r="100" spans="1:32"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row>
    <row r="101" spans="1:32"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row>
    <row r="102" spans="1:32"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row>
    <row r="103" spans="1:32"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row>
    <row r="104" spans="1:32"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row>
    <row r="105" spans="1:32"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row>
    <row r="106" spans="1:32"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row>
    <row r="107" spans="1:32"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row>
    <row r="108" spans="1:32"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row>
    <row r="109" spans="1:32"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row>
    <row r="110" spans="1:32"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row>
    <row r="111" spans="1:32"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row>
    <row r="112" spans="1:32"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row>
    <row r="113" spans="1:32"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row>
    <row r="114" spans="1:32"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row>
    <row r="115" spans="1:32"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row>
    <row r="116" spans="1:32"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row>
    <row r="117" spans="1:32"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row>
    <row r="118" spans="1:32"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row>
    <row r="119" spans="1:32"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row>
    <row r="120" spans="1:32"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row>
    <row r="121" spans="1:32"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row>
    <row r="122" spans="1:32"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row>
    <row r="123" spans="1:32"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row>
    <row r="124" spans="1:32"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row>
    <row r="125" spans="1:32"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row>
    <row r="126" spans="1:32"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row>
    <row r="127" spans="1:32"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row>
    <row r="128" spans="1:32"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row>
    <row r="129" spans="1:32"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row>
    <row r="130" spans="1:32"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row>
    <row r="131" spans="1:32"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row>
    <row r="132" spans="1:32"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row>
    <row r="133" spans="1:32"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row>
    <row r="134" spans="1:32"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row>
    <row r="135" spans="1:32"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row>
    <row r="136" spans="1:32"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row>
    <row r="137" spans="1:32"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row>
    <row r="138" spans="1:32"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row>
    <row r="139" spans="1:32"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row>
    <row r="140" spans="1:32"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row>
    <row r="141" spans="1:32"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row>
    <row r="142" spans="1:32"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B1359-69D6-4CFA-89ED-F6626AD97DBD}">
  <dimension ref="A47:I48"/>
  <sheetViews>
    <sheetView showRowColHeaders="0" zoomScale="90" zoomScaleNormal="90" workbookViewId="0"/>
  </sheetViews>
  <sheetFormatPr defaultColWidth="8.85546875" defaultRowHeight="15" x14ac:dyDescent="0.25"/>
  <cols>
    <col min="1" max="16384" width="8.85546875" style="54"/>
  </cols>
  <sheetData>
    <row r="47" spans="1:9" ht="15" customHeight="1" x14ac:dyDescent="0.55000000000000004">
      <c r="A47" s="109"/>
      <c r="B47" s="110"/>
      <c r="C47" s="110"/>
      <c r="D47" s="110"/>
      <c r="E47" s="110"/>
      <c r="F47" s="110"/>
      <c r="G47" s="110"/>
      <c r="H47" s="110"/>
      <c r="I47" s="110"/>
    </row>
    <row r="48" spans="1:9" ht="15" customHeight="1" x14ac:dyDescent="0.55000000000000004">
      <c r="A48" s="110"/>
      <c r="B48" s="110"/>
      <c r="C48" s="110"/>
      <c r="D48" s="110"/>
      <c r="E48" s="110"/>
      <c r="F48" s="110"/>
      <c r="G48" s="110"/>
      <c r="H48" s="110"/>
      <c r="I48" s="1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29ED6-F87D-4BD9-B032-770BAB1F5E19}">
  <dimension ref="A1:AF142"/>
  <sheetViews>
    <sheetView showRowColHeaders="0" zoomScale="90" zoomScaleNormal="90" workbookViewId="0"/>
  </sheetViews>
  <sheetFormatPr defaultRowHeight="15" x14ac:dyDescent="0.25"/>
  <sheetData>
    <row r="1" spans="1:32" x14ac:dyDescent="0.25">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row>
    <row r="2" spans="1:32" x14ac:dyDescent="0.25">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row>
    <row r="3" spans="1:32" x14ac:dyDescent="0.25">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row>
    <row r="4" spans="1:32" x14ac:dyDescent="0.25">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row>
    <row r="5" spans="1:32"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row>
    <row r="6" spans="1:32" x14ac:dyDescent="0.25">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row>
    <row r="7" spans="1:32" x14ac:dyDescent="0.25">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row>
    <row r="8" spans="1:32" x14ac:dyDescent="0.25">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row>
    <row r="9" spans="1:32" x14ac:dyDescent="0.25">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row>
    <row r="10" spans="1:32"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row>
    <row r="11" spans="1:32"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2"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row>
    <row r="14" spans="1:32"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row>
    <row r="15" spans="1:32"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row>
    <row r="16" spans="1:32"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row>
    <row r="17" spans="1:32"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row>
    <row r="18" spans="1:32"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row>
    <row r="19" spans="1:32"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row>
    <row r="20" spans="1:32"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row>
    <row r="21" spans="1:32"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row>
    <row r="22" spans="1:32"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row>
    <row r="23" spans="1:32"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row>
    <row r="24" spans="1:32"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row>
    <row r="25" spans="1:32"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row>
    <row r="26" spans="1:32"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row>
    <row r="27" spans="1:32"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row>
    <row r="28" spans="1:32"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row>
    <row r="29" spans="1:32"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row>
    <row r="30" spans="1:32"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row>
    <row r="31" spans="1:32"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row>
    <row r="32" spans="1:32"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row>
    <row r="33" spans="1:32"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row>
    <row r="34" spans="1:32"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row>
    <row r="35" spans="1:32"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row>
    <row r="36" spans="1:32"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row>
    <row r="37" spans="1:32"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row>
    <row r="38" spans="1:32"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row>
    <row r="39" spans="1:32"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row>
    <row r="40" spans="1:32"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row>
    <row r="41" spans="1:32"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row>
    <row r="42" spans="1:32"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row>
    <row r="43" spans="1:32"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row>
    <row r="44" spans="1:32"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row>
    <row r="45" spans="1:32" ht="15" customHeight="1" x14ac:dyDescent="0.55000000000000004">
      <c r="A45" s="107"/>
      <c r="B45" s="108"/>
      <c r="C45" s="108"/>
      <c r="D45" s="108"/>
      <c r="E45" s="108"/>
      <c r="F45" s="108"/>
      <c r="G45" s="108"/>
      <c r="H45" s="108"/>
      <c r="I45" s="108"/>
      <c r="J45" s="13"/>
      <c r="K45" s="13"/>
      <c r="L45" s="13"/>
      <c r="M45" s="13"/>
      <c r="N45" s="13"/>
      <c r="O45" s="13"/>
      <c r="P45" s="13"/>
      <c r="Q45" s="13"/>
      <c r="R45" s="13"/>
      <c r="S45" s="13"/>
      <c r="T45" s="13"/>
      <c r="U45" s="13"/>
      <c r="V45" s="13"/>
      <c r="W45" s="13"/>
      <c r="X45" s="13"/>
      <c r="Y45" s="13"/>
      <c r="Z45" s="13"/>
      <c r="AA45" s="13"/>
      <c r="AB45" s="13"/>
      <c r="AC45" s="13"/>
      <c r="AD45" s="13"/>
      <c r="AE45" s="13"/>
      <c r="AF45" s="13"/>
    </row>
    <row r="46" spans="1:32" ht="15" customHeight="1" x14ac:dyDescent="0.55000000000000004">
      <c r="A46" s="108"/>
      <c r="B46" s="108"/>
      <c r="C46" s="108"/>
      <c r="D46" s="108"/>
      <c r="E46" s="108"/>
      <c r="F46" s="108"/>
      <c r="G46" s="108"/>
      <c r="H46" s="108"/>
      <c r="I46" s="108"/>
      <c r="J46" s="13"/>
      <c r="K46" s="13"/>
      <c r="L46" s="13"/>
      <c r="M46" s="13"/>
      <c r="N46" s="13"/>
      <c r="O46" s="13"/>
      <c r="P46" s="13"/>
      <c r="Q46" s="13"/>
      <c r="R46" s="13"/>
      <c r="S46" s="13"/>
      <c r="T46" s="13"/>
      <c r="U46" s="13"/>
      <c r="V46" s="13"/>
      <c r="W46" s="13"/>
      <c r="X46" s="13"/>
      <c r="Y46" s="13"/>
      <c r="Z46" s="13"/>
      <c r="AA46" s="13"/>
      <c r="AB46" s="13"/>
      <c r="AC46" s="13"/>
      <c r="AD46" s="13"/>
      <c r="AE46" s="13"/>
      <c r="AF46" s="13"/>
    </row>
    <row r="47" spans="1:32"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row>
    <row r="48" spans="1:32"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row>
    <row r="49" spans="1:32"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row>
    <row r="50" spans="1:32"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row>
    <row r="51" spans="1:32"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row>
    <row r="52" spans="1:32"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row>
    <row r="53" spans="1:32"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row>
    <row r="54" spans="1:32"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row>
    <row r="55" spans="1:32"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row>
    <row r="56" spans="1:32"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row>
    <row r="57" spans="1:32"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row>
    <row r="58" spans="1:32"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row>
    <row r="59" spans="1:32"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row>
    <row r="60" spans="1:32"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row>
    <row r="61" spans="1:32"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row>
    <row r="62" spans="1:32"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row>
    <row r="63" spans="1:32"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row>
    <row r="64" spans="1:32"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row>
    <row r="65" spans="1:32"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row>
    <row r="66" spans="1:32"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row>
    <row r="67" spans="1:32"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row>
    <row r="68" spans="1:32"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row>
    <row r="69" spans="1:32"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row>
    <row r="70" spans="1:32"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row>
    <row r="71" spans="1:32"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row>
    <row r="72" spans="1:32"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row>
    <row r="73" spans="1:32"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row>
    <row r="74" spans="1:32"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row>
    <row r="75" spans="1:32"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row>
    <row r="76" spans="1:32"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row>
    <row r="77" spans="1:32"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row>
    <row r="78" spans="1:32"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row>
    <row r="79" spans="1:32"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row>
    <row r="80" spans="1:32"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row>
    <row r="81" spans="1:32"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row>
    <row r="82" spans="1:32"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row>
    <row r="83" spans="1:32"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row>
    <row r="84" spans="1:32"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row>
    <row r="85" spans="1:32"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row>
    <row r="86" spans="1:32"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row>
    <row r="87" spans="1:32"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row>
    <row r="88" spans="1:32"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row>
    <row r="89" spans="1:32"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row>
    <row r="90" spans="1:32"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row>
    <row r="91" spans="1:32"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row>
    <row r="92" spans="1:32"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row>
    <row r="93" spans="1:32"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row>
    <row r="94" spans="1:32"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row>
    <row r="95" spans="1:32"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row>
    <row r="96" spans="1:32"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row>
    <row r="97" spans="1:32"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row>
    <row r="98" spans="1:32"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row>
    <row r="99" spans="1:32"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row>
    <row r="100" spans="1:32"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row>
    <row r="101" spans="1:32"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row>
    <row r="102" spans="1:32"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row>
    <row r="103" spans="1:32"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row>
    <row r="104" spans="1:32"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row>
    <row r="105" spans="1:32"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row>
    <row r="106" spans="1:32"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row>
    <row r="107" spans="1:32"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row>
    <row r="108" spans="1:32"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row>
    <row r="109" spans="1:32"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row>
    <row r="110" spans="1:32"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row>
    <row r="111" spans="1:32"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row>
    <row r="112" spans="1:32"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row>
    <row r="113" spans="1:32"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row>
    <row r="114" spans="1:32"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row>
    <row r="115" spans="1:32"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row>
    <row r="116" spans="1:32"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row>
    <row r="117" spans="1:32"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row>
    <row r="118" spans="1:32"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row>
    <row r="119" spans="1:32"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row>
    <row r="120" spans="1:32"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row>
    <row r="121" spans="1:32"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row>
    <row r="122" spans="1:32"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row>
    <row r="123" spans="1:32"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row>
    <row r="124" spans="1:32"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row>
    <row r="125" spans="1:32"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row>
    <row r="126" spans="1:32"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row>
    <row r="127" spans="1:32"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row>
    <row r="128" spans="1:32"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row>
    <row r="129" spans="1:32"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row>
    <row r="130" spans="1:32"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row>
    <row r="131" spans="1:32"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row>
    <row r="132" spans="1:32"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row>
    <row r="133" spans="1:32"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row>
    <row r="134" spans="1:32"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row>
    <row r="135" spans="1:32"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row>
    <row r="136" spans="1:32"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row>
    <row r="137" spans="1:32"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row>
    <row r="138" spans="1:32"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row>
    <row r="139" spans="1:32"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row>
    <row r="140" spans="1:32"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row>
    <row r="141" spans="1:32"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row>
    <row r="142" spans="1:32"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22FB3-91A5-4FA6-BDFA-6F727A8AEC80}">
  <dimension ref="A46:A47"/>
  <sheetViews>
    <sheetView showRowColHeaders="0" zoomScale="90" zoomScaleNormal="90" workbookViewId="0"/>
  </sheetViews>
  <sheetFormatPr defaultColWidth="8.85546875" defaultRowHeight="15" x14ac:dyDescent="0.25"/>
  <cols>
    <col min="1" max="16384" width="8.85546875" style="54"/>
  </cols>
  <sheetData>
    <row r="46" ht="15" customHeight="1" x14ac:dyDescent="0.25"/>
    <row r="47"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82E45-08CE-4785-BDE7-B0F07D880E79}">
  <dimension ref="A1:AF142"/>
  <sheetViews>
    <sheetView showRowColHeaders="0" zoomScale="90" zoomScaleNormal="90" workbookViewId="0"/>
  </sheetViews>
  <sheetFormatPr defaultRowHeight="15" x14ac:dyDescent="0.25"/>
  <sheetData>
    <row r="1" spans="1:32" x14ac:dyDescent="0.25">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row>
    <row r="2" spans="1:32" x14ac:dyDescent="0.25">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row>
    <row r="3" spans="1:32" x14ac:dyDescent="0.25">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row>
    <row r="4" spans="1:32" x14ac:dyDescent="0.25">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row>
    <row r="5" spans="1:32"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row>
    <row r="6" spans="1:32" x14ac:dyDescent="0.25">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row>
    <row r="7" spans="1:32" x14ac:dyDescent="0.25">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row>
    <row r="8" spans="1:32" x14ac:dyDescent="0.25">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row>
    <row r="9" spans="1:32" x14ac:dyDescent="0.25">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row>
    <row r="10" spans="1:32"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row>
    <row r="11" spans="1:32"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2"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row>
    <row r="14" spans="1:32"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row>
    <row r="15" spans="1:32"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row>
    <row r="16" spans="1:32"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row>
    <row r="17" spans="1:32"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row>
    <row r="18" spans="1:32"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row>
    <row r="19" spans="1:32"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row>
    <row r="20" spans="1:32"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row>
    <row r="21" spans="1:32"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row>
    <row r="22" spans="1:32"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row>
    <row r="23" spans="1:32"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row>
    <row r="24" spans="1:32"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row>
    <row r="25" spans="1:32"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row>
    <row r="26" spans="1:32"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row>
    <row r="27" spans="1:32"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row>
    <row r="28" spans="1:32"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row>
    <row r="29" spans="1:32"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row>
    <row r="30" spans="1:32"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row>
    <row r="31" spans="1:32"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row>
    <row r="32" spans="1:32"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row>
    <row r="33" spans="1:32"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row>
    <row r="34" spans="1:32"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row>
    <row r="35" spans="1:32"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row>
    <row r="36" spans="1:32"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row>
    <row r="37" spans="1:32"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row>
    <row r="38" spans="1:32"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row>
    <row r="39" spans="1:32"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row>
    <row r="40" spans="1:32"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row>
    <row r="41" spans="1:32"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row>
    <row r="42" spans="1:32"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row>
    <row r="43" spans="1:32"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row>
    <row r="44" spans="1:32"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row>
    <row r="45" spans="1:32" ht="15" customHeight="1" x14ac:dyDescent="0.55000000000000004">
      <c r="A45" s="107"/>
      <c r="B45" s="108"/>
      <c r="C45" s="108"/>
      <c r="D45" s="108"/>
      <c r="E45" s="108"/>
      <c r="F45" s="108"/>
      <c r="G45" s="108"/>
      <c r="H45" s="108"/>
      <c r="I45" s="108"/>
      <c r="J45" s="13"/>
      <c r="K45" s="13"/>
      <c r="L45" s="13"/>
      <c r="M45" s="13"/>
      <c r="N45" s="13"/>
      <c r="O45" s="13"/>
      <c r="P45" s="13"/>
      <c r="Q45" s="13"/>
      <c r="R45" s="13"/>
      <c r="S45" s="13"/>
      <c r="T45" s="13"/>
      <c r="U45" s="13"/>
      <c r="V45" s="13"/>
      <c r="W45" s="13"/>
      <c r="X45" s="13"/>
      <c r="Y45" s="13"/>
      <c r="Z45" s="13"/>
      <c r="AA45" s="13"/>
      <c r="AB45" s="13"/>
      <c r="AC45" s="13"/>
      <c r="AD45" s="13"/>
      <c r="AE45" s="13"/>
      <c r="AF45" s="13"/>
    </row>
    <row r="46" spans="1:32" ht="15" customHeight="1" x14ac:dyDescent="0.55000000000000004">
      <c r="A46" s="108"/>
      <c r="B46" s="108"/>
      <c r="C46" s="108"/>
      <c r="D46" s="108"/>
      <c r="E46" s="108"/>
      <c r="F46" s="108"/>
      <c r="G46" s="108"/>
      <c r="H46" s="108"/>
      <c r="I46" s="108"/>
      <c r="J46" s="13"/>
      <c r="K46" s="13"/>
      <c r="L46" s="13"/>
      <c r="M46" s="13"/>
      <c r="N46" s="13"/>
      <c r="O46" s="13"/>
      <c r="P46" s="13"/>
      <c r="Q46" s="13"/>
      <c r="R46" s="13"/>
      <c r="S46" s="13"/>
      <c r="T46" s="13"/>
      <c r="U46" s="13"/>
      <c r="V46" s="13"/>
      <c r="W46" s="13"/>
      <c r="X46" s="13"/>
      <c r="Y46" s="13"/>
      <c r="Z46" s="13"/>
      <c r="AA46" s="13"/>
      <c r="AB46" s="13"/>
      <c r="AC46" s="13"/>
      <c r="AD46" s="13"/>
      <c r="AE46" s="13"/>
      <c r="AF46" s="13"/>
    </row>
    <row r="47" spans="1:32"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row>
    <row r="48" spans="1:32"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row>
    <row r="49" spans="1:32"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row>
    <row r="50" spans="1:32"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row>
    <row r="51" spans="1:32"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row>
    <row r="52" spans="1:32"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row>
    <row r="53" spans="1:32"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row>
    <row r="54" spans="1:32"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row>
    <row r="55" spans="1:32"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row>
    <row r="56" spans="1:32"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row>
    <row r="57" spans="1:32"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row>
    <row r="58" spans="1:32"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row>
    <row r="59" spans="1:32"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row>
    <row r="60" spans="1:32"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row>
    <row r="61" spans="1:32"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row>
    <row r="62" spans="1:32"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row>
    <row r="63" spans="1:32"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row>
    <row r="64" spans="1:32"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row>
    <row r="65" spans="1:32"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row>
    <row r="66" spans="1:32"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row>
    <row r="67" spans="1:32"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row>
    <row r="68" spans="1:32"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row>
    <row r="69" spans="1:32"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row>
    <row r="70" spans="1:32"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row>
    <row r="71" spans="1:32"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row>
    <row r="72" spans="1:32"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row>
    <row r="73" spans="1:32"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row>
    <row r="74" spans="1:32"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row>
    <row r="75" spans="1:32"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row>
    <row r="76" spans="1:32"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row>
    <row r="77" spans="1:32"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row>
    <row r="78" spans="1:32"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row>
    <row r="79" spans="1:32"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row>
    <row r="80" spans="1:32"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row>
    <row r="81" spans="1:32"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row>
    <row r="82" spans="1:32"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row>
    <row r="83" spans="1:32"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row>
    <row r="84" spans="1:32"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row>
    <row r="85" spans="1:32"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row>
    <row r="86" spans="1:32"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row>
    <row r="87" spans="1:32"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row>
    <row r="88" spans="1:32"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row>
    <row r="89" spans="1:32"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row>
    <row r="90" spans="1:32"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row>
    <row r="91" spans="1:32"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row>
    <row r="92" spans="1:32"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row>
    <row r="93" spans="1:32"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row>
    <row r="94" spans="1:32"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row>
    <row r="95" spans="1:32"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row>
    <row r="96" spans="1:32"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row>
    <row r="97" spans="1:32"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row>
    <row r="98" spans="1:32"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row>
    <row r="99" spans="1:32"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row>
    <row r="100" spans="1:32"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row>
    <row r="101" spans="1:32"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row>
    <row r="102" spans="1:32"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row>
    <row r="103" spans="1:32"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row>
    <row r="104" spans="1:32"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row>
    <row r="105" spans="1:32"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row>
    <row r="106" spans="1:32"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row>
    <row r="107" spans="1:32"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row>
    <row r="108" spans="1:32"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row>
    <row r="109" spans="1:32"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row>
    <row r="110" spans="1:32"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row>
    <row r="111" spans="1:32"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row>
    <row r="112" spans="1:32"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row>
    <row r="113" spans="1:32"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row>
    <row r="114" spans="1:32"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row>
    <row r="115" spans="1:32"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row>
    <row r="116" spans="1:32"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row>
    <row r="117" spans="1:32"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row>
    <row r="118" spans="1:32"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row>
    <row r="119" spans="1:32"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row>
    <row r="120" spans="1:32"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row>
    <row r="121" spans="1:32"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row>
    <row r="122" spans="1:32"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row>
    <row r="123" spans="1:32"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row>
    <row r="124" spans="1:32"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row>
    <row r="125" spans="1:32"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row>
    <row r="126" spans="1:32"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row>
    <row r="127" spans="1:32"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row>
    <row r="128" spans="1:32"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row>
    <row r="129" spans="1:32"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row>
    <row r="130" spans="1:32"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row>
    <row r="131" spans="1:32"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row>
    <row r="132" spans="1:32"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row>
    <row r="133" spans="1:32"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row>
    <row r="134" spans="1:32"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row>
    <row r="135" spans="1:32"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row>
    <row r="136" spans="1:32"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row>
    <row r="137" spans="1:32"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row>
    <row r="138" spans="1:32"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row>
    <row r="139" spans="1:32"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row>
    <row r="140" spans="1:32"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row>
    <row r="141" spans="1:32"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row>
    <row r="142" spans="1:32"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A16F2-24FD-41AF-9276-A746D70F01B6}">
  <dimension ref="A46:A47"/>
  <sheetViews>
    <sheetView showRowColHeaders="0" zoomScale="90" zoomScaleNormal="90" workbookViewId="0"/>
  </sheetViews>
  <sheetFormatPr defaultColWidth="8.85546875" defaultRowHeight="15" x14ac:dyDescent="0.25"/>
  <cols>
    <col min="1" max="16384" width="8.85546875" style="54"/>
  </cols>
  <sheetData>
    <row r="46" ht="15" customHeight="1" x14ac:dyDescent="0.25"/>
    <row r="47"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23A8E-FEDE-4DDA-B016-32FB89AEEE92}">
  <dimension ref="A1:AF142"/>
  <sheetViews>
    <sheetView showRowColHeaders="0" zoomScale="90" zoomScaleNormal="90" workbookViewId="0"/>
  </sheetViews>
  <sheetFormatPr defaultRowHeight="15" x14ac:dyDescent="0.25"/>
  <sheetData>
    <row r="1" spans="1:32" x14ac:dyDescent="0.25">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row>
    <row r="2" spans="1:32" x14ac:dyDescent="0.25">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row>
    <row r="3" spans="1:32" x14ac:dyDescent="0.25">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row>
    <row r="4" spans="1:32" x14ac:dyDescent="0.25">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row>
    <row r="5" spans="1:32"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row>
    <row r="6" spans="1:32" x14ac:dyDescent="0.25">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row>
    <row r="7" spans="1:32" x14ac:dyDescent="0.25">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row>
    <row r="8" spans="1:32" x14ac:dyDescent="0.25">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row>
    <row r="9" spans="1:32" x14ac:dyDescent="0.25">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row>
    <row r="10" spans="1:32"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row>
    <row r="11" spans="1:32"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2"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row>
    <row r="14" spans="1:32"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row>
    <row r="15" spans="1:32"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row>
    <row r="16" spans="1:32"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row>
    <row r="17" spans="1:32"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row>
    <row r="18" spans="1:32"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row>
    <row r="19" spans="1:32"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row>
    <row r="20" spans="1:32"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row>
    <row r="21" spans="1:32"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row>
    <row r="22" spans="1:32"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row>
    <row r="23" spans="1:32"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row>
    <row r="24" spans="1:32"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row>
    <row r="25" spans="1:32"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row>
    <row r="26" spans="1:32"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row>
    <row r="27" spans="1:32"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row>
    <row r="28" spans="1:32"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row>
    <row r="29" spans="1:32"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row>
    <row r="30" spans="1:32"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row>
    <row r="31" spans="1:32"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row>
    <row r="32" spans="1:32"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row>
    <row r="33" spans="1:32"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row>
    <row r="34" spans="1:32"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row>
    <row r="35" spans="1:32"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row>
    <row r="36" spans="1:32"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row>
    <row r="37" spans="1:32"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row>
    <row r="38" spans="1:32"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row>
    <row r="39" spans="1:32"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row>
    <row r="40" spans="1:32"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row>
    <row r="41" spans="1:32"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row>
    <row r="42" spans="1:32"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row>
    <row r="43" spans="1:32"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row>
    <row r="44" spans="1:32"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row>
    <row r="45" spans="1:32"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row>
    <row r="46" spans="1:32" ht="15" customHeight="1" x14ac:dyDescent="0.55000000000000004">
      <c r="A46" s="107"/>
      <c r="B46" s="108"/>
      <c r="C46" s="108"/>
      <c r="D46" s="108"/>
      <c r="E46" s="108"/>
      <c r="F46" s="108"/>
      <c r="G46" s="108"/>
      <c r="H46" s="108"/>
      <c r="I46" s="108"/>
      <c r="J46" s="13"/>
      <c r="K46" s="13"/>
      <c r="L46" s="13"/>
      <c r="M46" s="13"/>
      <c r="N46" s="13"/>
      <c r="O46" s="13"/>
      <c r="P46" s="13"/>
      <c r="Q46" s="13"/>
      <c r="R46" s="13"/>
      <c r="S46" s="13"/>
      <c r="T46" s="13"/>
      <c r="U46" s="13"/>
      <c r="V46" s="13"/>
      <c r="W46" s="13"/>
      <c r="X46" s="13"/>
      <c r="Y46" s="13"/>
      <c r="Z46" s="13"/>
      <c r="AA46" s="13"/>
      <c r="AB46" s="13"/>
      <c r="AC46" s="13"/>
      <c r="AD46" s="13"/>
      <c r="AE46" s="13"/>
      <c r="AF46" s="13"/>
    </row>
    <row r="47" spans="1:32" ht="15" customHeight="1" x14ac:dyDescent="0.55000000000000004">
      <c r="A47" s="108"/>
      <c r="B47" s="108"/>
      <c r="C47" s="108"/>
      <c r="D47" s="108"/>
      <c r="E47" s="108"/>
      <c r="F47" s="108"/>
      <c r="G47" s="108"/>
      <c r="H47" s="108"/>
      <c r="I47" s="108"/>
      <c r="J47" s="13"/>
      <c r="K47" s="13"/>
      <c r="L47" s="13"/>
      <c r="M47" s="13"/>
      <c r="N47" s="13"/>
      <c r="O47" s="13"/>
      <c r="P47" s="13"/>
      <c r="Q47" s="13"/>
      <c r="R47" s="13"/>
      <c r="S47" s="13"/>
      <c r="T47" s="13"/>
      <c r="U47" s="13"/>
      <c r="V47" s="13"/>
      <c r="W47" s="13"/>
      <c r="X47" s="13"/>
      <c r="Y47" s="13"/>
      <c r="Z47" s="13"/>
      <c r="AA47" s="13"/>
      <c r="AB47" s="13"/>
      <c r="AC47" s="13"/>
      <c r="AD47" s="13"/>
      <c r="AE47" s="13"/>
      <c r="AF47" s="13"/>
    </row>
    <row r="48" spans="1:32"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row>
    <row r="49" spans="1:32"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row>
    <row r="50" spans="1:32"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row>
    <row r="51" spans="1:32"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row>
    <row r="52" spans="1:32"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row>
    <row r="53" spans="1:32"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row>
    <row r="54" spans="1:32"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row>
    <row r="55" spans="1:32"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row>
    <row r="56" spans="1:32"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row>
    <row r="57" spans="1:32"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row>
    <row r="58" spans="1:32"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row>
    <row r="59" spans="1:32"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row>
    <row r="60" spans="1:32"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row>
    <row r="61" spans="1:32"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row>
    <row r="62" spans="1:32"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row>
    <row r="63" spans="1:32"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row>
    <row r="64" spans="1:32"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row>
    <row r="65" spans="1:32"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row>
    <row r="66" spans="1:32"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row>
    <row r="67" spans="1:32"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row>
    <row r="68" spans="1:32"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row>
    <row r="69" spans="1:32"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row>
    <row r="70" spans="1:32"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row>
    <row r="71" spans="1:32"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row>
    <row r="72" spans="1:32"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row>
    <row r="73" spans="1:32"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row>
    <row r="74" spans="1:32"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row>
    <row r="75" spans="1:32"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row>
    <row r="76" spans="1:32"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row>
    <row r="77" spans="1:32"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row>
    <row r="78" spans="1:32"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row>
    <row r="79" spans="1:32"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row>
    <row r="80" spans="1:32"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row>
    <row r="81" spans="1:32"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row>
    <row r="82" spans="1:32"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row>
    <row r="83" spans="1:32"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row>
    <row r="84" spans="1:32"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row>
    <row r="85" spans="1:32"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row>
    <row r="86" spans="1:32"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row>
    <row r="87" spans="1:32"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row>
    <row r="88" spans="1:32"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row>
    <row r="89" spans="1:32"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row>
    <row r="90" spans="1:32"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row>
    <row r="91" spans="1:32"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row>
    <row r="92" spans="1:32"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row>
    <row r="93" spans="1:32"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row>
    <row r="94" spans="1:32"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row>
    <row r="95" spans="1:32"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row>
    <row r="96" spans="1:32"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row>
    <row r="97" spans="1:32"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row>
    <row r="98" spans="1:32"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row>
    <row r="99" spans="1:32"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row>
    <row r="100" spans="1:32"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row>
    <row r="101" spans="1:32"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row>
    <row r="102" spans="1:32"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row>
    <row r="103" spans="1:32"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row>
    <row r="104" spans="1:32"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row>
    <row r="105" spans="1:32"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row>
    <row r="106" spans="1:32"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row>
    <row r="107" spans="1:32"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row>
    <row r="108" spans="1:32"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row>
    <row r="109" spans="1:32"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row>
    <row r="110" spans="1:32"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row>
    <row r="111" spans="1:32"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row>
    <row r="112" spans="1:32"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row>
    <row r="113" spans="1:32"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row>
    <row r="114" spans="1:32"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row>
    <row r="115" spans="1:32"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row>
    <row r="116" spans="1:32"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row>
    <row r="117" spans="1:32"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row>
    <row r="118" spans="1:32"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row>
    <row r="119" spans="1:32"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row>
    <row r="120" spans="1:32"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row>
    <row r="121" spans="1:32"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row>
    <row r="122" spans="1:32"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row>
    <row r="123" spans="1:32"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row>
    <row r="124" spans="1:32"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row>
    <row r="125" spans="1:32"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row>
    <row r="126" spans="1:32"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row>
    <row r="127" spans="1:32"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row>
    <row r="128" spans="1:32"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row>
    <row r="129" spans="1:32"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row>
    <row r="130" spans="1:32"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row>
    <row r="131" spans="1:32"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row>
    <row r="132" spans="1:32"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row>
    <row r="133" spans="1:32"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row>
    <row r="134" spans="1:32"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row>
    <row r="135" spans="1:32"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row>
    <row r="136" spans="1:32"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row>
    <row r="137" spans="1:32"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row>
    <row r="138" spans="1:32"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row>
    <row r="139" spans="1:32"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row>
    <row r="140" spans="1:32"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row>
    <row r="141" spans="1:32"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row>
    <row r="142" spans="1:32"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A1170-E825-42A8-ACD4-9FBFAED5F55B}">
  <dimension ref="A46:A47"/>
  <sheetViews>
    <sheetView showRowColHeaders="0" zoomScale="90" zoomScaleNormal="90" workbookViewId="0"/>
  </sheetViews>
  <sheetFormatPr defaultColWidth="8.85546875" defaultRowHeight="15" x14ac:dyDescent="0.25"/>
  <cols>
    <col min="1" max="16384" width="8.85546875" style="54"/>
  </cols>
  <sheetData>
    <row r="46" ht="15" customHeight="1" x14ac:dyDescent="0.25"/>
    <row r="47"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6B3F8-5D3F-4477-AE47-2F1B971A0794}">
  <dimension ref="A1:AF142"/>
  <sheetViews>
    <sheetView showRowColHeaders="0" zoomScale="90" zoomScaleNormal="90" workbookViewId="0"/>
  </sheetViews>
  <sheetFormatPr defaultRowHeight="15" x14ac:dyDescent="0.25"/>
  <sheetData>
    <row r="1" spans="1:32" x14ac:dyDescent="0.25">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row>
    <row r="2" spans="1:32" x14ac:dyDescent="0.25">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row>
    <row r="3" spans="1:32" x14ac:dyDescent="0.25">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row>
    <row r="4" spans="1:32" x14ac:dyDescent="0.25">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row>
    <row r="5" spans="1:32"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row>
    <row r="6" spans="1:32" x14ac:dyDescent="0.25">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row>
    <row r="7" spans="1:32" x14ac:dyDescent="0.25">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row>
    <row r="8" spans="1:32" x14ac:dyDescent="0.25">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row>
    <row r="9" spans="1:32" x14ac:dyDescent="0.25">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row>
    <row r="10" spans="1:32"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row>
    <row r="11" spans="1:32"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2"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row>
    <row r="14" spans="1:32"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row>
    <row r="15" spans="1:32"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row>
    <row r="16" spans="1:32"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row>
    <row r="17" spans="1:32"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row>
    <row r="18" spans="1:32"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row>
    <row r="19" spans="1:32"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row>
    <row r="20" spans="1:32"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row>
    <row r="21" spans="1:32"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row>
    <row r="22" spans="1:32"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row>
    <row r="23" spans="1:32"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row>
    <row r="24" spans="1:32"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row>
    <row r="25" spans="1:32"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row>
    <row r="26" spans="1:32"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row>
    <row r="27" spans="1:32"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row>
    <row r="28" spans="1:32"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row>
    <row r="29" spans="1:32"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row>
    <row r="30" spans="1:32"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row>
    <row r="31" spans="1:32"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row>
    <row r="32" spans="1:32"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row>
    <row r="33" spans="1:32"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row>
    <row r="34" spans="1:32"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row>
    <row r="35" spans="1:32"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row>
    <row r="36" spans="1:32"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row>
    <row r="37" spans="1:32"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row>
    <row r="38" spans="1:32"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row>
    <row r="39" spans="1:32"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row>
    <row r="40" spans="1:32"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row>
    <row r="41" spans="1:32"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row>
    <row r="42" spans="1:32"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row>
    <row r="43" spans="1:32"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row>
    <row r="44" spans="1:32"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row>
    <row r="45" spans="1:32"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row>
    <row r="46" spans="1:32" ht="15" customHeight="1" x14ac:dyDescent="0.55000000000000004">
      <c r="A46" s="107"/>
      <c r="B46" s="108"/>
      <c r="C46" s="108"/>
      <c r="D46" s="108"/>
      <c r="E46" s="108"/>
      <c r="F46" s="108"/>
      <c r="G46" s="108"/>
      <c r="H46" s="108"/>
      <c r="I46" s="108"/>
      <c r="J46" s="13"/>
      <c r="K46" s="13"/>
      <c r="L46" s="13"/>
      <c r="M46" s="13"/>
      <c r="N46" s="13"/>
      <c r="O46" s="13"/>
      <c r="P46" s="13"/>
      <c r="Q46" s="13"/>
      <c r="R46" s="13"/>
      <c r="S46" s="13"/>
      <c r="T46" s="13"/>
      <c r="U46" s="13"/>
      <c r="V46" s="13"/>
      <c r="W46" s="13"/>
      <c r="X46" s="13"/>
      <c r="Y46" s="13"/>
      <c r="Z46" s="13"/>
      <c r="AA46" s="13"/>
      <c r="AB46" s="13"/>
      <c r="AC46" s="13"/>
      <c r="AD46" s="13"/>
      <c r="AE46" s="13"/>
      <c r="AF46" s="13"/>
    </row>
    <row r="47" spans="1:32" ht="15" customHeight="1" x14ac:dyDescent="0.55000000000000004">
      <c r="A47" s="108"/>
      <c r="B47" s="108"/>
      <c r="C47" s="108"/>
      <c r="D47" s="108"/>
      <c r="E47" s="108"/>
      <c r="F47" s="108"/>
      <c r="G47" s="108"/>
      <c r="H47" s="108"/>
      <c r="I47" s="108"/>
      <c r="J47" s="13"/>
      <c r="K47" s="13"/>
      <c r="L47" s="13"/>
      <c r="M47" s="13"/>
      <c r="N47" s="13"/>
      <c r="O47" s="13"/>
      <c r="P47" s="13"/>
      <c r="Q47" s="13"/>
      <c r="R47" s="13"/>
      <c r="S47" s="13"/>
      <c r="T47" s="13"/>
      <c r="U47" s="13"/>
      <c r="V47" s="13"/>
      <c r="W47" s="13"/>
      <c r="X47" s="13"/>
      <c r="Y47" s="13"/>
      <c r="Z47" s="13"/>
      <c r="AA47" s="13"/>
      <c r="AB47" s="13"/>
      <c r="AC47" s="13"/>
      <c r="AD47" s="13"/>
      <c r="AE47" s="13"/>
      <c r="AF47" s="13"/>
    </row>
    <row r="48" spans="1:32"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row>
    <row r="49" spans="1:32"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row>
    <row r="50" spans="1:32"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row>
    <row r="51" spans="1:32"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row>
    <row r="52" spans="1:32"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row>
    <row r="53" spans="1:32"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row>
    <row r="54" spans="1:32"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row>
    <row r="55" spans="1:32"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row>
    <row r="56" spans="1:32"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row>
    <row r="57" spans="1:32"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row>
    <row r="58" spans="1:32"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row>
    <row r="59" spans="1:32"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row>
    <row r="60" spans="1:32"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row>
    <row r="61" spans="1:32"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row>
    <row r="62" spans="1:32"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row>
    <row r="63" spans="1:32"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row>
    <row r="64" spans="1:32"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row>
    <row r="65" spans="1:32"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row>
    <row r="66" spans="1:32"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row>
    <row r="67" spans="1:32"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row>
    <row r="68" spans="1:32"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row>
    <row r="69" spans="1:32"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row>
    <row r="70" spans="1:32"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row>
    <row r="71" spans="1:32"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row>
    <row r="72" spans="1:32"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row>
    <row r="73" spans="1:32"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row>
    <row r="74" spans="1:32"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row>
    <row r="75" spans="1:32"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row>
    <row r="76" spans="1:32"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row>
    <row r="77" spans="1:32"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row>
    <row r="78" spans="1:32"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row>
    <row r="79" spans="1:32"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row>
    <row r="80" spans="1:32"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row>
    <row r="81" spans="1:32"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row>
    <row r="82" spans="1:32"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row>
    <row r="83" spans="1:32"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row>
    <row r="84" spans="1:32"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row>
    <row r="85" spans="1:32"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row>
    <row r="86" spans="1:32"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row>
    <row r="87" spans="1:32"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row>
    <row r="88" spans="1:32"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row>
    <row r="89" spans="1:32"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row>
    <row r="90" spans="1:32"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row>
    <row r="91" spans="1:32"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row>
    <row r="92" spans="1:32"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row>
    <row r="93" spans="1:32"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row>
    <row r="94" spans="1:32"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row>
    <row r="95" spans="1:32"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row>
    <row r="96" spans="1:32"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row>
    <row r="97" spans="1:32"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row>
    <row r="98" spans="1:32"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row>
    <row r="99" spans="1:32"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row>
    <row r="100" spans="1:32"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row>
    <row r="101" spans="1:32"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row>
    <row r="102" spans="1:32"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row>
    <row r="103" spans="1:32"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row>
    <row r="104" spans="1:32"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row>
    <row r="105" spans="1:32"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row>
    <row r="106" spans="1:32"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row>
    <row r="107" spans="1:32"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row>
    <row r="108" spans="1:32"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row>
    <row r="109" spans="1:32"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row>
    <row r="110" spans="1:32"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row>
    <row r="111" spans="1:32"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row>
    <row r="112" spans="1:32"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row>
    <row r="113" spans="1:32"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row>
    <row r="114" spans="1:32"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row>
    <row r="115" spans="1:32"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row>
    <row r="116" spans="1:32"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row>
    <row r="117" spans="1:32"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row>
    <row r="118" spans="1:32"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row>
    <row r="119" spans="1:32"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row>
    <row r="120" spans="1:32"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row>
    <row r="121" spans="1:32"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row>
    <row r="122" spans="1:32"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row>
    <row r="123" spans="1:32"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row>
    <row r="124" spans="1:32"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row>
    <row r="125" spans="1:32"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row>
    <row r="126" spans="1:32"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row>
    <row r="127" spans="1:32"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row>
    <row r="128" spans="1:32"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row>
    <row r="129" spans="1:32"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row>
    <row r="130" spans="1:32"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row>
    <row r="131" spans="1:32"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row>
    <row r="132" spans="1:32"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row>
    <row r="133" spans="1:32"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row>
    <row r="134" spans="1:32"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row>
    <row r="135" spans="1:32"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row>
    <row r="136" spans="1:32"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row>
    <row r="137" spans="1:32"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row>
    <row r="138" spans="1:32"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row>
    <row r="139" spans="1:32"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row>
    <row r="140" spans="1:32"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row>
    <row r="141" spans="1:32"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row>
    <row r="142" spans="1:32"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9416-BA1B-4BBB-AA2A-9293BF49D1A3}">
  <dimension ref="A46:A47"/>
  <sheetViews>
    <sheetView showRowColHeaders="0" zoomScale="90" zoomScaleNormal="90" workbookViewId="0"/>
  </sheetViews>
  <sheetFormatPr defaultColWidth="8.85546875" defaultRowHeight="15" x14ac:dyDescent="0.25"/>
  <cols>
    <col min="1" max="16384" width="8.85546875" style="54"/>
  </cols>
  <sheetData>
    <row r="46" ht="15" customHeight="1" x14ac:dyDescent="0.25"/>
    <row r="47"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989EB-6970-4AB7-853F-7408D705A764}">
  <dimension ref="A1:AF142"/>
  <sheetViews>
    <sheetView showRowColHeaders="0" topLeftCell="A7" zoomScale="90" zoomScaleNormal="90" workbookViewId="0"/>
  </sheetViews>
  <sheetFormatPr defaultRowHeight="15" x14ac:dyDescent="0.25"/>
  <sheetData>
    <row r="1" spans="1:32" x14ac:dyDescent="0.25">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row>
    <row r="2" spans="1:32" x14ac:dyDescent="0.25">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row>
    <row r="3" spans="1:32" x14ac:dyDescent="0.25">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row>
    <row r="4" spans="1:32" x14ac:dyDescent="0.25">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row>
    <row r="5" spans="1:32"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row>
    <row r="6" spans="1:32" x14ac:dyDescent="0.25">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row>
    <row r="7" spans="1:32" x14ac:dyDescent="0.25">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row>
    <row r="8" spans="1:32" x14ac:dyDescent="0.25">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row>
    <row r="9" spans="1:32" x14ac:dyDescent="0.25">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row>
    <row r="10" spans="1:32"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row>
    <row r="11" spans="1:32"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2"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row>
    <row r="14" spans="1:32"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row>
    <row r="15" spans="1:32"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row>
    <row r="16" spans="1:32"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row>
    <row r="17" spans="1:32"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row>
    <row r="18" spans="1:32"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row>
    <row r="19" spans="1:32"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row>
    <row r="20" spans="1:32"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row>
    <row r="21" spans="1:32"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row>
    <row r="22" spans="1:32"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row>
    <row r="23" spans="1:32"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row>
    <row r="24" spans="1:32"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row>
    <row r="25" spans="1:32"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row>
    <row r="26" spans="1:32"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row>
    <row r="27" spans="1:32"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row>
    <row r="28" spans="1:32"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row>
    <row r="29" spans="1:32"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row>
    <row r="30" spans="1:32"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row>
    <row r="31" spans="1:32"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row>
    <row r="32" spans="1:32"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row>
    <row r="33" spans="1:32"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row>
    <row r="34" spans="1:32"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row>
    <row r="35" spans="1:32"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row>
    <row r="36" spans="1:32"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row>
    <row r="37" spans="1:32"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row>
    <row r="38" spans="1:32"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row>
    <row r="39" spans="1:32"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row>
    <row r="40" spans="1:32"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row>
    <row r="41" spans="1:32"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row>
    <row r="42" spans="1:32"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row>
    <row r="43" spans="1:32"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row>
    <row r="44" spans="1:32"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row>
    <row r="45" spans="1:32" ht="15" customHeight="1" x14ac:dyDescent="0.55000000000000004">
      <c r="A45" s="107"/>
      <c r="B45" s="108"/>
      <c r="C45" s="108"/>
      <c r="D45" s="108"/>
      <c r="E45" s="108"/>
      <c r="F45" s="108"/>
      <c r="G45" s="108"/>
      <c r="H45" s="108"/>
      <c r="I45" s="108"/>
      <c r="J45" s="13"/>
      <c r="K45" s="13"/>
      <c r="L45" s="13"/>
      <c r="M45" s="13"/>
      <c r="N45" s="13"/>
      <c r="O45" s="13"/>
      <c r="P45" s="13"/>
      <c r="Q45" s="13"/>
      <c r="R45" s="13"/>
      <c r="S45" s="13"/>
      <c r="T45" s="13"/>
      <c r="U45" s="13"/>
      <c r="V45" s="13"/>
      <c r="W45" s="13"/>
      <c r="X45" s="13"/>
      <c r="Y45" s="13"/>
      <c r="Z45" s="13"/>
      <c r="AA45" s="13"/>
      <c r="AB45" s="13"/>
      <c r="AC45" s="13"/>
      <c r="AD45" s="13"/>
      <c r="AE45" s="13"/>
      <c r="AF45" s="13"/>
    </row>
    <row r="46" spans="1:32" ht="15" customHeight="1" x14ac:dyDescent="0.55000000000000004">
      <c r="A46" s="108"/>
      <c r="B46" s="108"/>
      <c r="C46" s="108"/>
      <c r="D46" s="108"/>
      <c r="E46" s="108"/>
      <c r="F46" s="108"/>
      <c r="G46" s="108"/>
      <c r="H46" s="108"/>
      <c r="I46" s="108"/>
      <c r="J46" s="13"/>
      <c r="K46" s="13"/>
      <c r="L46" s="13"/>
      <c r="M46" s="13"/>
      <c r="N46" s="13"/>
      <c r="O46" s="13"/>
      <c r="P46" s="13"/>
      <c r="Q46" s="13"/>
      <c r="R46" s="13"/>
      <c r="S46" s="13"/>
      <c r="T46" s="13"/>
      <c r="U46" s="13"/>
      <c r="V46" s="13"/>
      <c r="W46" s="13"/>
      <c r="X46" s="13"/>
      <c r="Y46" s="13"/>
      <c r="Z46" s="13"/>
      <c r="AA46" s="13"/>
      <c r="AB46" s="13"/>
      <c r="AC46" s="13"/>
      <c r="AD46" s="13"/>
      <c r="AE46" s="13"/>
      <c r="AF46" s="13"/>
    </row>
    <row r="47" spans="1:32"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row>
    <row r="48" spans="1:32"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row>
    <row r="49" spans="1:32"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row>
    <row r="50" spans="1:32"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row>
    <row r="51" spans="1:32"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row>
    <row r="52" spans="1:32"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row>
    <row r="53" spans="1:32"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row>
    <row r="54" spans="1:32"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row>
    <row r="55" spans="1:32"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row>
    <row r="56" spans="1:32"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row>
    <row r="57" spans="1:32"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row>
    <row r="58" spans="1:32"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row>
    <row r="59" spans="1:32"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row>
    <row r="60" spans="1:32"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row>
    <row r="61" spans="1:32"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row>
    <row r="62" spans="1:32"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row>
    <row r="63" spans="1:32"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row>
    <row r="64" spans="1:32"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row>
    <row r="65" spans="1:32"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row>
    <row r="66" spans="1:32"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row>
    <row r="67" spans="1:32"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row>
    <row r="68" spans="1:32"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row>
    <row r="69" spans="1:32"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row>
    <row r="70" spans="1:32"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row>
    <row r="71" spans="1:32"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row>
    <row r="72" spans="1:32"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row>
    <row r="73" spans="1:32"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row>
    <row r="74" spans="1:32"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row>
    <row r="75" spans="1:32"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row>
    <row r="76" spans="1:32"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row>
    <row r="77" spans="1:32"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row>
    <row r="78" spans="1:32"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row>
    <row r="79" spans="1:32"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row>
    <row r="80" spans="1:32"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row>
    <row r="81" spans="1:32"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row>
    <row r="82" spans="1:32"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row>
    <row r="83" spans="1:32"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row>
    <row r="84" spans="1:32"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row>
    <row r="85" spans="1:32"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row>
    <row r="86" spans="1:32"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row>
    <row r="87" spans="1:32"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row>
    <row r="88" spans="1:32"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row>
    <row r="89" spans="1:32"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row>
    <row r="90" spans="1:32"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row>
    <row r="91" spans="1:32"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row>
    <row r="92" spans="1:32"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row>
    <row r="93" spans="1:32"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row>
    <row r="94" spans="1:32"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row>
    <row r="95" spans="1:32"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row>
    <row r="96" spans="1:32"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row>
    <row r="97" spans="1:32"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row>
    <row r="98" spans="1:32"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row>
    <row r="99" spans="1:32"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row>
    <row r="100" spans="1:32"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row>
    <row r="101" spans="1:32"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row>
    <row r="102" spans="1:32"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row>
    <row r="103" spans="1:32"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row>
    <row r="104" spans="1:32"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row>
    <row r="105" spans="1:32"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row>
    <row r="106" spans="1:32"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row>
    <row r="107" spans="1:32"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row>
    <row r="108" spans="1:32"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row>
    <row r="109" spans="1:32"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row>
    <row r="110" spans="1:32"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row>
    <row r="111" spans="1:32"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row>
    <row r="112" spans="1:32"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row>
    <row r="113" spans="1:32"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row>
    <row r="114" spans="1:32"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row>
    <row r="115" spans="1:32"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row>
    <row r="116" spans="1:32"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row>
    <row r="117" spans="1:32"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row>
    <row r="118" spans="1:32"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row>
    <row r="119" spans="1:32"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row>
    <row r="120" spans="1:32"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row>
    <row r="121" spans="1:32"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row>
    <row r="122" spans="1:32"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row>
    <row r="123" spans="1:32"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row>
    <row r="124" spans="1:32"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row>
    <row r="125" spans="1:32"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row>
    <row r="126" spans="1:32"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row>
    <row r="127" spans="1:32"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row>
    <row r="128" spans="1:32"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row>
    <row r="129" spans="1:32"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row>
    <row r="130" spans="1:32"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row>
    <row r="131" spans="1:32"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row>
    <row r="132" spans="1:32"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row>
    <row r="133" spans="1:32"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row>
    <row r="134" spans="1:32"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row>
    <row r="135" spans="1:32"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row>
    <row r="136" spans="1:32"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row>
    <row r="137" spans="1:32"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row>
    <row r="138" spans="1:32"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row>
    <row r="139" spans="1:32"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row>
    <row r="140" spans="1:32"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row>
    <row r="141" spans="1:32"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row>
    <row r="142" spans="1:32"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B7E65-645D-4627-9A32-782DA061BEA8}">
  <dimension ref="A46:A47"/>
  <sheetViews>
    <sheetView showRowColHeaders="0" zoomScale="90" zoomScaleNormal="90" workbookViewId="0"/>
  </sheetViews>
  <sheetFormatPr defaultColWidth="8.85546875" defaultRowHeight="15" x14ac:dyDescent="0.25"/>
  <cols>
    <col min="1" max="16384" width="8.85546875" style="54"/>
  </cols>
  <sheetData>
    <row r="46" ht="15" customHeight="1" x14ac:dyDescent="0.25"/>
    <row r="47"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1A806-9E03-450D-9EAB-42611017F9DA}">
  <dimension ref="A1:AF142"/>
  <sheetViews>
    <sheetView showRowColHeaders="0" zoomScale="90" zoomScaleNormal="90" workbookViewId="0"/>
  </sheetViews>
  <sheetFormatPr defaultRowHeight="15" x14ac:dyDescent="0.25"/>
  <sheetData>
    <row r="1" spans="1:32" x14ac:dyDescent="0.25">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row>
    <row r="2" spans="1:32" x14ac:dyDescent="0.25">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row>
    <row r="3" spans="1:32" x14ac:dyDescent="0.25">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row>
    <row r="4" spans="1:32" x14ac:dyDescent="0.25">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row>
    <row r="5" spans="1:32"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row>
    <row r="6" spans="1:32" x14ac:dyDescent="0.25">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row>
    <row r="7" spans="1:32" x14ac:dyDescent="0.25">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row>
    <row r="8" spans="1:32" x14ac:dyDescent="0.25">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row>
    <row r="9" spans="1:32" x14ac:dyDescent="0.25">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row>
    <row r="10" spans="1:32"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row>
    <row r="11" spans="1:32"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2"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row>
    <row r="14" spans="1:32"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row>
    <row r="15" spans="1:32"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row>
    <row r="16" spans="1:32"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row>
    <row r="17" spans="1:32"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row>
    <row r="18" spans="1:32"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row>
    <row r="19" spans="1:32"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row>
    <row r="20" spans="1:32"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row>
    <row r="21" spans="1:32"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row>
    <row r="22" spans="1:32"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row>
    <row r="23" spans="1:32"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row>
    <row r="24" spans="1:32"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row>
    <row r="25" spans="1:32"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row>
    <row r="26" spans="1:32"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row>
    <row r="27" spans="1:32"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row>
    <row r="28" spans="1:32"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row>
    <row r="29" spans="1:32"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row>
    <row r="30" spans="1:32"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row>
    <row r="31" spans="1:32"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row>
    <row r="32" spans="1:32"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row>
    <row r="33" spans="1:32"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row>
    <row r="34" spans="1:32"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row>
    <row r="35" spans="1:32"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row>
    <row r="36" spans="1:32"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row>
    <row r="37" spans="1:32"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row>
    <row r="38" spans="1:32"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row>
    <row r="39" spans="1:32"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row>
    <row r="40" spans="1:32"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row>
    <row r="41" spans="1:32"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row>
    <row r="42" spans="1:32"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row>
    <row r="43" spans="1:32"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row>
    <row r="44" spans="1:32"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row>
    <row r="45" spans="1:32"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row>
    <row r="46" spans="1:32" ht="15" customHeight="1"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row>
    <row r="47" spans="1:32" ht="15" customHeight="1"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row>
    <row r="48" spans="1:32"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row>
    <row r="49" spans="1:32"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row>
    <row r="50" spans="1:32"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row>
    <row r="51" spans="1:32"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row>
    <row r="52" spans="1:32"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row>
    <row r="53" spans="1:32"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row>
    <row r="54" spans="1:32"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row>
    <row r="55" spans="1:32"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row>
    <row r="56" spans="1:32"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row>
    <row r="57" spans="1:32"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row>
    <row r="58" spans="1:32"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row>
    <row r="59" spans="1:32"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row>
    <row r="60" spans="1:32"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row>
    <row r="61" spans="1:32"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row>
    <row r="62" spans="1:32"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row>
    <row r="63" spans="1:32"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row>
    <row r="64" spans="1:32"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row>
    <row r="65" spans="1:32"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row>
    <row r="66" spans="1:32"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row>
    <row r="67" spans="1:32"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row>
    <row r="68" spans="1:32"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row>
    <row r="69" spans="1:32"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row>
    <row r="70" spans="1:32"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row>
    <row r="71" spans="1:32"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row>
    <row r="72" spans="1:32"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row>
    <row r="73" spans="1:32"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row>
    <row r="74" spans="1:32"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row>
    <row r="75" spans="1:32"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row>
    <row r="76" spans="1:32"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row>
    <row r="77" spans="1:32"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row>
    <row r="78" spans="1:32"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row>
    <row r="79" spans="1:32"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row>
    <row r="80" spans="1:32"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row>
    <row r="81" spans="1:32"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row>
    <row r="82" spans="1:32"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row>
    <row r="83" spans="1:32"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row>
    <row r="84" spans="1:32"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row>
    <row r="85" spans="1:32"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row>
    <row r="86" spans="1:32"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row>
    <row r="87" spans="1:32"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row>
    <row r="88" spans="1:32"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row>
    <row r="89" spans="1:32"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row>
    <row r="90" spans="1:32"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row>
    <row r="91" spans="1:32"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row>
    <row r="92" spans="1:32"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row>
    <row r="93" spans="1:32"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row>
    <row r="94" spans="1:32"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row>
    <row r="95" spans="1:32"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row>
    <row r="96" spans="1:32"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row>
    <row r="97" spans="1:32"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row>
    <row r="98" spans="1:32"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row>
    <row r="99" spans="1:32"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row>
    <row r="100" spans="1:32"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row>
    <row r="101" spans="1:32"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row>
    <row r="102" spans="1:32"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row>
    <row r="103" spans="1:32"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row>
    <row r="104" spans="1:32"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row>
    <row r="105" spans="1:32"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row>
    <row r="106" spans="1:32"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row>
    <row r="107" spans="1:32"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row>
    <row r="108" spans="1:32"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row>
    <row r="109" spans="1:32"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row>
    <row r="110" spans="1:32"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row>
    <row r="111" spans="1:32"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row>
    <row r="112" spans="1:32"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row>
    <row r="113" spans="1:32"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row>
    <row r="114" spans="1:32"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row>
    <row r="115" spans="1:32"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row>
    <row r="116" spans="1:32"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row>
    <row r="117" spans="1:32"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row>
    <row r="118" spans="1:32"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row>
    <row r="119" spans="1:32"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row>
    <row r="120" spans="1:32"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row>
    <row r="121" spans="1:32"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row>
    <row r="122" spans="1:32"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row>
    <row r="123" spans="1:32"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row>
    <row r="124" spans="1:32"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row>
    <row r="125" spans="1:32"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row>
    <row r="126" spans="1:32"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row>
    <row r="127" spans="1:32"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row>
    <row r="128" spans="1:32"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row>
    <row r="129" spans="1:32"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row>
    <row r="130" spans="1:32"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row>
    <row r="131" spans="1:32"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row>
    <row r="132" spans="1:32"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row>
    <row r="133" spans="1:32"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row>
    <row r="134" spans="1:32"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row>
    <row r="135" spans="1:32"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row>
    <row r="136" spans="1:32"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row>
    <row r="137" spans="1:32"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row>
    <row r="138" spans="1:32"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row>
    <row r="139" spans="1:32"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row>
    <row r="140" spans="1:32"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row>
    <row r="141" spans="1:32"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row>
    <row r="142" spans="1:32"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EBBD1-EDE4-41CD-BED2-37CB89F4DA9D}">
  <dimension ref="A46:A47"/>
  <sheetViews>
    <sheetView showRowColHeaders="0" zoomScale="90" zoomScaleNormal="90" workbookViewId="0"/>
  </sheetViews>
  <sheetFormatPr defaultColWidth="8.85546875" defaultRowHeight="15" x14ac:dyDescent="0.25"/>
  <cols>
    <col min="1" max="16384" width="8.85546875" style="54"/>
  </cols>
  <sheetData>
    <row r="46" ht="15" customHeight="1" x14ac:dyDescent="0.25"/>
    <row r="47"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0D91D-BB1D-4473-BB0C-3E4D972C9B5D}">
  <dimension ref="A1:Q159"/>
  <sheetViews>
    <sheetView workbookViewId="0"/>
  </sheetViews>
  <sheetFormatPr defaultRowHeight="15" x14ac:dyDescent="0.25"/>
  <cols>
    <col min="1" max="1" width="12.5703125" customWidth="1"/>
    <col min="2" max="2" width="10.85546875" customWidth="1"/>
    <col min="3" max="3" width="11.7109375" bestFit="1" customWidth="1"/>
    <col min="4" max="4" width="11.85546875" customWidth="1"/>
    <col min="5" max="5" width="11.7109375" customWidth="1"/>
    <col min="6" max="6" width="11.140625" bestFit="1" customWidth="1"/>
    <col min="7" max="7" width="8.85546875" customWidth="1"/>
    <col min="8" max="10" width="11.28515625" bestFit="1" customWidth="1"/>
    <col min="11" max="11" width="12.85546875" bestFit="1" customWidth="1"/>
    <col min="14" max="14" width="11.5703125" bestFit="1" customWidth="1"/>
    <col min="15" max="15" width="12.28515625" customWidth="1"/>
  </cols>
  <sheetData>
    <row r="1" spans="1:16" x14ac:dyDescent="0.25">
      <c r="A1" s="14" t="s">
        <v>107</v>
      </c>
      <c r="B1" s="14" t="s">
        <v>6</v>
      </c>
      <c r="C1" s="14" t="s">
        <v>85</v>
      </c>
      <c r="D1" s="5" t="s">
        <v>20</v>
      </c>
      <c r="E1" s="5" t="s">
        <v>21</v>
      </c>
      <c r="F1" s="15" t="s">
        <v>86</v>
      </c>
      <c r="G1" s="16" t="s">
        <v>87</v>
      </c>
      <c r="H1" s="16" t="s">
        <v>88</v>
      </c>
      <c r="I1" s="14" t="s">
        <v>89</v>
      </c>
      <c r="J1" s="2" t="s">
        <v>90</v>
      </c>
      <c r="K1" s="5" t="s">
        <v>109</v>
      </c>
      <c r="L1" s="14" t="s">
        <v>91</v>
      </c>
      <c r="M1" s="5" t="s">
        <v>20</v>
      </c>
      <c r="N1" s="5" t="s">
        <v>21</v>
      </c>
      <c r="O1" s="21" t="s">
        <v>110</v>
      </c>
      <c r="P1" s="21" t="s">
        <v>111</v>
      </c>
    </row>
    <row r="2" spans="1:16" x14ac:dyDescent="0.25">
      <c r="A2" t="s">
        <v>93</v>
      </c>
      <c r="B2" s="2" t="s">
        <v>7</v>
      </c>
      <c r="C2">
        <f>$C$14</f>
        <v>1449.24</v>
      </c>
      <c r="D2" s="2">
        <f>GETPIVOTDATA(""&amp;D$1,Control!$A$20,"Month",""&amp;$A2)</f>
        <v>18166</v>
      </c>
      <c r="E2" s="2">
        <f>GETPIVOTDATA(""&amp;E$1,Control!$A$20,"Month",""&amp;$A2)</f>
        <v>20397</v>
      </c>
      <c r="F2">
        <f>C2</f>
        <v>1449.24</v>
      </c>
      <c r="G2" s="19" t="e">
        <f>IFERROR(GETPIVOTDATA(""&amp;D$1,Control!$A$3,"Month",""&amp;$A2),NA())</f>
        <v>#N/A</v>
      </c>
      <c r="H2" s="19" t="e">
        <f>IFERROR(GETPIVOTDATA(""&amp;E$1,Control!$A$3,"Month",""&amp;$A2),NA())</f>
        <v>#N/A</v>
      </c>
      <c r="I2" s="17" t="e">
        <f t="shared" ref="I2:I13" si="0">G2+C2</f>
        <v>#N/A</v>
      </c>
      <c r="J2" s="2" t="e">
        <f>IF(G2&gt;=1000,TEXT(ROUND(G2/1000,0),"0")&amp;"k",G2)</f>
        <v>#N/A</v>
      </c>
      <c r="K2" s="20">
        <f>D2/SUM(D2:E2)</f>
        <v>0.47107330861188185</v>
      </c>
      <c r="L2" s="2">
        <f>GETPIVOTDATA("Max of Month N",Control!$A$3)</f>
        <v>4</v>
      </c>
      <c r="M2" s="20" cm="1">
        <f t="array" ref="M2">INDEX(K2:K13,L2)</f>
        <v>0.56579296909590016</v>
      </c>
      <c r="N2" s="20">
        <f>1-M2</f>
        <v>0.43420703090409984</v>
      </c>
      <c r="O2" s="21">
        <v>0</v>
      </c>
      <c r="P2" s="21">
        <v>1</v>
      </c>
    </row>
    <row r="3" spans="1:16" x14ac:dyDescent="0.25">
      <c r="A3" t="s">
        <v>94</v>
      </c>
      <c r="B3" s="2" t="s">
        <v>8</v>
      </c>
      <c r="C3">
        <f t="shared" ref="C3:C13" si="1">$C$14</f>
        <v>1449.24</v>
      </c>
      <c r="D3" s="2">
        <f>GETPIVOTDATA(""&amp;D$1,Control!$A$20,"Month",""&amp;$A3)</f>
        <v>19801</v>
      </c>
      <c r="E3" s="2">
        <f>GETPIVOTDATA(""&amp;E$1,Control!$A$20,"Month",""&amp;$A3)</f>
        <v>26548</v>
      </c>
      <c r="F3">
        <f t="shared" ref="F3:F13" si="2">C3</f>
        <v>1449.24</v>
      </c>
      <c r="G3" s="19" t="e">
        <f>IFERROR(GETPIVOTDATA(""&amp;D$1,Control!$A$3,"Month",""&amp;$A3),NA())</f>
        <v>#N/A</v>
      </c>
      <c r="H3" s="19" t="e">
        <f>IFERROR(GETPIVOTDATA(""&amp;E$1,Control!$A$3,"Month",""&amp;$A3),NA())</f>
        <v>#N/A</v>
      </c>
      <c r="I3" s="17" t="e">
        <f t="shared" si="0"/>
        <v>#N/A</v>
      </c>
      <c r="J3" s="2" t="e">
        <f t="shared" ref="J3:J13" si="3">IF(G3&gt;=1000,TEXT(ROUND(G3/1000,0),"0")&amp;"k",G3)</f>
        <v>#N/A</v>
      </c>
      <c r="K3" s="20">
        <f t="shared" ref="K3:K13" si="4">D3/SUM(D3:E3)</f>
        <v>0.4272152581501219</v>
      </c>
      <c r="M3" s="22" t="s">
        <v>112</v>
      </c>
      <c r="O3" s="21">
        <f>SIN(M2*2*PI())</f>
        <v>-0.40171553706236152</v>
      </c>
      <c r="P3" s="21">
        <f>COS(N2*2*PI())</f>
        <v>-0.91576450427099343</v>
      </c>
    </row>
    <row r="4" spans="1:16" x14ac:dyDescent="0.25">
      <c r="A4" t="s">
        <v>95</v>
      </c>
      <c r="B4" s="2" t="s">
        <v>9</v>
      </c>
      <c r="C4">
        <f t="shared" si="1"/>
        <v>1449.24</v>
      </c>
      <c r="D4" s="2">
        <f>GETPIVOTDATA(""&amp;D$1,Control!$A$20,"Month",""&amp;$A4)</f>
        <v>22196</v>
      </c>
      <c r="E4" s="2">
        <f>GETPIVOTDATA(""&amp;E$1,Control!$A$20,"Month",""&amp;$A4)</f>
        <v>22099</v>
      </c>
      <c r="F4">
        <f t="shared" si="2"/>
        <v>1449.24</v>
      </c>
      <c r="G4" s="19" t="e">
        <f>IFERROR(GETPIVOTDATA(""&amp;D$1,Control!$A$3,"Month",""&amp;$A4),NA())</f>
        <v>#N/A</v>
      </c>
      <c r="H4" s="19" t="e">
        <f>IFERROR(GETPIVOTDATA(""&amp;E$1,Control!$A$3,"Month",""&amp;$A4),NA())</f>
        <v>#N/A</v>
      </c>
      <c r="I4" s="17" t="e">
        <f t="shared" si="0"/>
        <v>#N/A</v>
      </c>
      <c r="J4" s="2" t="e">
        <f t="shared" si="3"/>
        <v>#N/A</v>
      </c>
      <c r="K4" s="20">
        <f t="shared" si="4"/>
        <v>0.50109493170786767</v>
      </c>
    </row>
    <row r="5" spans="1:16" x14ac:dyDescent="0.25">
      <c r="A5" t="s">
        <v>96</v>
      </c>
      <c r="B5" s="2" t="s">
        <v>10</v>
      </c>
      <c r="C5">
        <f t="shared" si="1"/>
        <v>1449.24</v>
      </c>
      <c r="D5" s="2">
        <f>GETPIVOTDATA(""&amp;D$1,Control!$A$20,"Month",""&amp;$A5)</f>
        <v>25558</v>
      </c>
      <c r="E5" s="2">
        <f>GETPIVOTDATA(""&amp;E$1,Control!$A$20,"Month",""&amp;$A5)</f>
        <v>19614</v>
      </c>
      <c r="F5">
        <f t="shared" si="2"/>
        <v>1449.24</v>
      </c>
      <c r="G5" s="19">
        <f>IFERROR(GETPIVOTDATA(""&amp;D$1,Control!$A$3,"Month",""&amp;$A5),NA())</f>
        <v>25558</v>
      </c>
      <c r="H5" s="19">
        <f>IFERROR(GETPIVOTDATA(""&amp;E$1,Control!$A$3,"Month",""&amp;$A5),NA())</f>
        <v>19614</v>
      </c>
      <c r="I5" s="17">
        <f t="shared" si="0"/>
        <v>27007.24</v>
      </c>
      <c r="J5" s="2" t="str">
        <f t="shared" si="3"/>
        <v>26k</v>
      </c>
      <c r="K5" s="20">
        <f t="shared" si="4"/>
        <v>0.56579296909590016</v>
      </c>
      <c r="M5" t="s">
        <v>113</v>
      </c>
      <c r="N5" s="18">
        <f>GETPIVOTDATA("Average of Balance",Control!$A$3)</f>
        <v>4806.666666666667</v>
      </c>
    </row>
    <row r="6" spans="1:16" x14ac:dyDescent="0.25">
      <c r="A6" t="s">
        <v>11</v>
      </c>
      <c r="B6" s="2" t="s">
        <v>11</v>
      </c>
      <c r="C6">
        <f t="shared" si="1"/>
        <v>1449.24</v>
      </c>
      <c r="D6" s="2">
        <f>GETPIVOTDATA(""&amp;D$1,Control!$A$20,"Month",""&amp;$A6)</f>
        <v>31043</v>
      </c>
      <c r="E6" s="2">
        <f>GETPIVOTDATA(""&amp;E$1,Control!$A$20,"Month",""&amp;$A6)</f>
        <v>24519</v>
      </c>
      <c r="F6">
        <f t="shared" si="2"/>
        <v>1449.24</v>
      </c>
      <c r="G6" s="19" t="e">
        <f>IFERROR(GETPIVOTDATA(""&amp;D$1,Control!$A$3,"Month",""&amp;$A6),NA())</f>
        <v>#N/A</v>
      </c>
      <c r="H6" s="19" t="e">
        <f>IFERROR(GETPIVOTDATA(""&amp;E$1,Control!$A$3,"Month",""&amp;$A6),NA())</f>
        <v>#N/A</v>
      </c>
      <c r="I6" s="17" t="e">
        <f t="shared" si="0"/>
        <v>#N/A</v>
      </c>
      <c r="J6" s="2" t="e">
        <f t="shared" si="3"/>
        <v>#N/A</v>
      </c>
      <c r="K6" s="20">
        <f t="shared" si="4"/>
        <v>0.55870918973399086</v>
      </c>
    </row>
    <row r="7" spans="1:16" x14ac:dyDescent="0.25">
      <c r="A7" t="s">
        <v>97</v>
      </c>
      <c r="B7" s="2" t="s">
        <v>12</v>
      </c>
      <c r="C7">
        <f t="shared" si="1"/>
        <v>1449.24</v>
      </c>
      <c r="D7" s="2">
        <f>GETPIVOTDATA(""&amp;D$1,Control!$A$20,"Month",""&amp;$A7)</f>
        <v>31211</v>
      </c>
      <c r="E7" s="2">
        <f>GETPIVOTDATA(""&amp;E$1,Control!$A$20,"Month",""&amp;$A7)</f>
        <v>24837</v>
      </c>
      <c r="F7">
        <f t="shared" si="2"/>
        <v>1449.24</v>
      </c>
      <c r="G7" s="19" t="e">
        <f>IFERROR(GETPIVOTDATA(""&amp;D$1,Control!$A$3,"Month",""&amp;$A7),NA())</f>
        <v>#N/A</v>
      </c>
      <c r="H7" s="19" t="e">
        <f>IFERROR(GETPIVOTDATA(""&amp;E$1,Control!$A$3,"Month",""&amp;$A7),NA())</f>
        <v>#N/A</v>
      </c>
      <c r="I7" s="17" t="e">
        <f t="shared" si="0"/>
        <v>#N/A</v>
      </c>
      <c r="J7" s="2" t="e">
        <f t="shared" si="3"/>
        <v>#N/A</v>
      </c>
      <c r="K7" s="20">
        <f t="shared" si="4"/>
        <v>0.55686197544961458</v>
      </c>
      <c r="M7" t="s">
        <v>114</v>
      </c>
    </row>
    <row r="8" spans="1:16" x14ac:dyDescent="0.25">
      <c r="A8" t="s">
        <v>98</v>
      </c>
      <c r="B8" s="2" t="s">
        <v>13</v>
      </c>
      <c r="C8">
        <f t="shared" si="1"/>
        <v>1449.24</v>
      </c>
      <c r="D8" s="2">
        <f>GETPIVOTDATA(""&amp;D$1,Control!$A$20,"Month",""&amp;$A8)</f>
        <v>30268</v>
      </c>
      <c r="E8" s="2">
        <f>GETPIVOTDATA(""&amp;E$1,Control!$A$20,"Month",""&amp;$A8)</f>
        <v>21183</v>
      </c>
      <c r="F8">
        <f t="shared" si="2"/>
        <v>1449.24</v>
      </c>
      <c r="G8" s="19" t="e">
        <f>IFERROR(GETPIVOTDATA(""&amp;D$1,Control!$A$3,"Month",""&amp;$A8),NA())</f>
        <v>#N/A</v>
      </c>
      <c r="H8" s="19" t="e">
        <f>IFERROR(GETPIVOTDATA(""&amp;E$1,Control!$A$3,"Month",""&amp;$A8),NA())</f>
        <v>#N/A</v>
      </c>
      <c r="I8" s="17" t="e">
        <f t="shared" si="0"/>
        <v>#N/A</v>
      </c>
      <c r="J8" s="2" t="e">
        <f t="shared" si="3"/>
        <v>#N/A</v>
      </c>
      <c r="K8" s="20">
        <f t="shared" si="4"/>
        <v>0.58828788556101919</v>
      </c>
      <c r="M8" t="s">
        <v>115</v>
      </c>
      <c r="N8" s="36">
        <f>A27</f>
        <v>88658</v>
      </c>
    </row>
    <row r="9" spans="1:16" x14ac:dyDescent="0.25">
      <c r="A9" t="s">
        <v>99</v>
      </c>
      <c r="B9" s="2" t="s">
        <v>14</v>
      </c>
      <c r="C9">
        <f t="shared" si="1"/>
        <v>1449.24</v>
      </c>
      <c r="D9" s="2">
        <f>GETPIVOTDATA(""&amp;D$1,Control!$A$20,"Month",""&amp;$A9)</f>
        <v>35419</v>
      </c>
      <c r="E9" s="2">
        <f>GETPIVOTDATA(""&amp;E$1,Control!$A$20,"Month",""&amp;$A9)</f>
        <v>22263</v>
      </c>
      <c r="F9">
        <f t="shared" si="2"/>
        <v>1449.24</v>
      </c>
      <c r="G9" s="19" t="e">
        <f>IFERROR(GETPIVOTDATA(""&amp;D$1,Control!$A$3,"Month",""&amp;$A9),NA())</f>
        <v>#N/A</v>
      </c>
      <c r="H9" s="19" t="e">
        <f>IFERROR(GETPIVOTDATA(""&amp;E$1,Control!$A$3,"Month",""&amp;$A9),NA())</f>
        <v>#N/A</v>
      </c>
      <c r="I9" s="17" t="e">
        <f t="shared" si="0"/>
        <v>#N/A</v>
      </c>
      <c r="J9" s="2" t="e">
        <f t="shared" si="3"/>
        <v>#N/A</v>
      </c>
      <c r="K9" s="20">
        <f t="shared" si="4"/>
        <v>0.61403904164210676</v>
      </c>
      <c r="M9" t="s">
        <v>20</v>
      </c>
      <c r="N9" s="36">
        <f>G14</f>
        <v>25558</v>
      </c>
    </row>
    <row r="10" spans="1:16" x14ac:dyDescent="0.25">
      <c r="A10" t="s">
        <v>100</v>
      </c>
      <c r="B10" s="2" t="s">
        <v>15</v>
      </c>
      <c r="C10">
        <f t="shared" si="1"/>
        <v>1449.24</v>
      </c>
      <c r="D10" s="2">
        <f>GETPIVOTDATA(""&amp;D$1,Control!$A$20,"Month",""&amp;$A10)</f>
        <v>35296</v>
      </c>
      <c r="E10" s="2">
        <f>GETPIVOTDATA(""&amp;E$1,Control!$A$20,"Month",""&amp;$A10)</f>
        <v>25507</v>
      </c>
      <c r="F10">
        <f t="shared" si="2"/>
        <v>1449.24</v>
      </c>
      <c r="G10" s="19" t="e">
        <f>IFERROR(GETPIVOTDATA(""&amp;D$1,Control!$A$3,"Month",""&amp;$A10),NA())</f>
        <v>#N/A</v>
      </c>
      <c r="H10" s="19" t="e">
        <f>IFERROR(GETPIVOTDATA(""&amp;E$1,Control!$A$3,"Month",""&amp;$A10),NA())</f>
        <v>#N/A</v>
      </c>
      <c r="I10" s="17" t="e">
        <f t="shared" si="0"/>
        <v>#N/A</v>
      </c>
      <c r="J10" s="2" t="e">
        <f t="shared" si="3"/>
        <v>#N/A</v>
      </c>
      <c r="K10" s="20">
        <f t="shared" si="4"/>
        <v>0.58049767281219677</v>
      </c>
      <c r="M10" t="s">
        <v>21</v>
      </c>
      <c r="N10" s="36">
        <f>H14</f>
        <v>19614</v>
      </c>
    </row>
    <row r="11" spans="1:16" x14ac:dyDescent="0.25">
      <c r="A11" t="s">
        <v>101</v>
      </c>
      <c r="B11" s="2" t="s">
        <v>16</v>
      </c>
      <c r="C11">
        <f t="shared" si="1"/>
        <v>1449.24</v>
      </c>
      <c r="D11" s="2">
        <f>GETPIVOTDATA(""&amp;D$1,Control!$A$20,"Month",""&amp;$A11)</f>
        <v>33397</v>
      </c>
      <c r="E11" s="2">
        <f>GETPIVOTDATA(""&amp;E$1,Control!$A$20,"Month",""&amp;$A11)</f>
        <v>20455</v>
      </c>
      <c r="F11">
        <f t="shared" si="2"/>
        <v>1449.24</v>
      </c>
      <c r="G11" s="19" t="e">
        <f>IFERROR(GETPIVOTDATA(""&amp;D$1,Control!$A$3,"Month",""&amp;$A11),NA())</f>
        <v>#N/A</v>
      </c>
      <c r="H11" s="19" t="e">
        <f>IFERROR(GETPIVOTDATA(""&amp;E$1,Control!$A$3,"Month",""&amp;$A11),NA())</f>
        <v>#N/A</v>
      </c>
      <c r="I11" s="17" t="e">
        <f t="shared" si="0"/>
        <v>#N/A</v>
      </c>
      <c r="J11" s="2" t="e">
        <f t="shared" si="3"/>
        <v>#N/A</v>
      </c>
      <c r="K11" s="20">
        <f t="shared" si="4"/>
        <v>0.62016266805318276</v>
      </c>
      <c r="M11" t="s">
        <v>116</v>
      </c>
      <c r="N11" s="12">
        <f>G22</f>
        <v>93339.404666666655</v>
      </c>
    </row>
    <row r="12" spans="1:16" x14ac:dyDescent="0.25">
      <c r="A12" t="s">
        <v>102</v>
      </c>
      <c r="B12" s="2" t="s">
        <v>17</v>
      </c>
      <c r="C12">
        <f t="shared" si="1"/>
        <v>1449.24</v>
      </c>
      <c r="D12" s="2">
        <f>GETPIVOTDATA(""&amp;D$1,Control!$A$20,"Month",""&amp;$A12)</f>
        <v>33613</v>
      </c>
      <c r="E12" s="2">
        <f>GETPIVOTDATA(""&amp;E$1,Control!$A$20,"Month",""&amp;$A12)</f>
        <v>26772</v>
      </c>
      <c r="F12">
        <f t="shared" si="2"/>
        <v>1449.24</v>
      </c>
      <c r="G12" s="19" t="e">
        <f>IFERROR(GETPIVOTDATA(""&amp;D$1,Control!$A$3,"Month",""&amp;$A12),NA())</f>
        <v>#N/A</v>
      </c>
      <c r="H12" s="19" t="e">
        <f>IFERROR(GETPIVOTDATA(""&amp;E$1,Control!$A$3,"Month",""&amp;$A12),NA())</f>
        <v>#N/A</v>
      </c>
      <c r="I12" s="17" t="e">
        <f t="shared" si="0"/>
        <v>#N/A</v>
      </c>
      <c r="J12" s="2" t="e">
        <f t="shared" si="3"/>
        <v>#N/A</v>
      </c>
      <c r="K12" s="20">
        <f t="shared" si="4"/>
        <v>0.55664486213463604</v>
      </c>
      <c r="M12" t="s">
        <v>117</v>
      </c>
      <c r="N12" s="12">
        <f>O22</f>
        <v>83970.400000000009</v>
      </c>
    </row>
    <row r="13" spans="1:16" x14ac:dyDescent="0.25">
      <c r="A13" t="s">
        <v>103</v>
      </c>
      <c r="B13" s="2" t="s">
        <v>18</v>
      </c>
      <c r="C13">
        <f t="shared" si="1"/>
        <v>1449.24</v>
      </c>
      <c r="D13" s="2">
        <f>GETPIVOTDATA(""&amp;D$1,Control!$A$20,"Month",""&amp;$A13)</f>
        <v>36231</v>
      </c>
      <c r="E13" s="2">
        <f>GETPIVOTDATA(""&amp;E$1,Control!$A$20,"Month",""&amp;$A13)</f>
        <v>24419</v>
      </c>
      <c r="F13">
        <f t="shared" si="2"/>
        <v>1449.24</v>
      </c>
      <c r="G13" s="19" t="e">
        <f>IFERROR(GETPIVOTDATA(""&amp;D$1,Control!$A$3,"Month",""&amp;$A13),NA())</f>
        <v>#N/A</v>
      </c>
      <c r="H13" s="19" t="e">
        <f>IFERROR(GETPIVOTDATA(""&amp;E$1,Control!$A$3,"Month",""&amp;$A13),NA())</f>
        <v>#N/A</v>
      </c>
      <c r="I13" s="17" t="e">
        <f t="shared" si="0"/>
        <v>#N/A</v>
      </c>
      <c r="J13" s="2" t="e">
        <f t="shared" si="3"/>
        <v>#N/A</v>
      </c>
      <c r="K13" s="20">
        <f t="shared" si="4"/>
        <v>0.59737840065952186</v>
      </c>
      <c r="M13" t="s">
        <v>118</v>
      </c>
      <c r="N13" s="12">
        <f>F31</f>
        <v>63894</v>
      </c>
    </row>
    <row r="14" spans="1:16" x14ac:dyDescent="0.25">
      <c r="A14" t="s">
        <v>84</v>
      </c>
      <c r="C14">
        <f>MAX(D2:E13)*4%</f>
        <v>1449.24</v>
      </c>
      <c r="G14" s="18" cm="1">
        <f t="array" ref="G14">SUM(IFERROR(G2:G13,0))</f>
        <v>25558</v>
      </c>
      <c r="H14" s="18" cm="1">
        <f t="array" ref="H14">SUM(IFERROR(H2:H13,0))</f>
        <v>19614</v>
      </c>
      <c r="I14" s="17" t="e">
        <f>NA()</f>
        <v>#N/A</v>
      </c>
    </row>
    <row r="16" spans="1:16" x14ac:dyDescent="0.25">
      <c r="A16" t="s">
        <v>298</v>
      </c>
      <c r="B16" s="36">
        <f>B17-A27</f>
        <v>211342</v>
      </c>
      <c r="M16" t="s">
        <v>224</v>
      </c>
    </row>
    <row r="17" spans="1:17" x14ac:dyDescent="0.25">
      <c r="A17" s="16" t="s">
        <v>119</v>
      </c>
      <c r="B17" s="18">
        <v>300000</v>
      </c>
      <c r="E17" t="s">
        <v>115</v>
      </c>
      <c r="M17" t="s">
        <v>117</v>
      </c>
      <c r="N17" s="16" t="s">
        <v>137</v>
      </c>
      <c r="O17" s="30" t="s">
        <v>138</v>
      </c>
      <c r="P17" s="25">
        <f>SUM(P18:P21)</f>
        <v>0.81524660194174758</v>
      </c>
      <c r="Q17" s="25">
        <f>1-P17</f>
        <v>0.18475339805825242</v>
      </c>
    </row>
    <row r="18" spans="1:17" x14ac:dyDescent="0.25">
      <c r="A18" s="23" t="s">
        <v>22</v>
      </c>
      <c r="B18" s="20">
        <f>C18/($C$24+$C$25)</f>
        <v>0.2173248915257239</v>
      </c>
      <c r="C18" s="24">
        <f>GETPIVOTDATA(""&amp;A18,Control!$A$3)</f>
        <v>9817</v>
      </c>
      <c r="E18" s="20">
        <f t="array" ref="E18:J18">TRANSPOSE(B18:B23)</f>
        <v>0.2173248915257239</v>
      </c>
      <c r="F18" s="20">
        <v>0.2613123173647392</v>
      </c>
      <c r="G18" s="20">
        <v>8.7155760205437E-2</v>
      </c>
      <c r="H18" s="20">
        <v>0.1489196847604711</v>
      </c>
      <c r="I18" s="20">
        <v>0.2297219516514655</v>
      </c>
      <c r="J18" s="20">
        <v>5.5565394492163286E-2</v>
      </c>
      <c r="M18" s="31" t="s">
        <v>74</v>
      </c>
      <c r="N18" s="25">
        <v>0.03</v>
      </c>
      <c r="O18" s="12">
        <f>GETPIVOTDATA(""&amp;M18,Control!$A$3)</f>
        <v>37633.333333333336</v>
      </c>
      <c r="P18" s="46">
        <f>O18/SUM($O$22:$O$23)</f>
        <v>0.36537216828478969</v>
      </c>
    </row>
    <row r="19" spans="1:17" x14ac:dyDescent="0.25">
      <c r="A19" s="23" t="s">
        <v>23</v>
      </c>
      <c r="B19" s="20">
        <f t="shared" ref="B19:B23" si="5">C19/($C$24+$C$25)</f>
        <v>0.2613123173647392</v>
      </c>
      <c r="C19" s="24">
        <f>GETPIVOTDATA(""&amp;A19,Control!$A$3)</f>
        <v>11804</v>
      </c>
      <c r="E19" s="26">
        <f>E18</f>
        <v>0.2173248915257239</v>
      </c>
      <c r="F19" s="26">
        <f t="shared" ref="F19:J20" si="6">F18</f>
        <v>0.2613123173647392</v>
      </c>
      <c r="G19" s="26">
        <f t="shared" si="6"/>
        <v>8.7155760205437E-2</v>
      </c>
      <c r="H19" s="26">
        <f t="shared" si="6"/>
        <v>0.1489196847604711</v>
      </c>
      <c r="I19" s="26">
        <f t="shared" si="6"/>
        <v>0.2297219516514655</v>
      </c>
      <c r="J19" s="26">
        <f t="shared" si="6"/>
        <v>5.5565394492163286E-2</v>
      </c>
      <c r="M19" s="31" t="s">
        <v>77</v>
      </c>
      <c r="N19" s="25">
        <v>9.5000000000000001E-2</v>
      </c>
      <c r="O19" s="12">
        <f>GETPIVOTDATA(""&amp;M19,Control!$A$3)</f>
        <v>21284.6</v>
      </c>
      <c r="P19" s="46">
        <f t="shared" ref="P19:P21" si="7">O19/SUM($O$22:$O$23)</f>
        <v>0.20664660194174755</v>
      </c>
    </row>
    <row r="20" spans="1:17" x14ac:dyDescent="0.25">
      <c r="A20" s="23" t="s">
        <v>24</v>
      </c>
      <c r="B20" s="20">
        <f t="shared" si="5"/>
        <v>8.7155760205437E-2</v>
      </c>
      <c r="C20" s="24">
        <f>GETPIVOTDATA(""&amp;A20,Control!$A$3)</f>
        <v>3937</v>
      </c>
      <c r="D20" t="str">
        <f>A18&amp;CHAR(10)&amp;A19&amp;CHAR(10)&amp;A20&amp;CHAR(10)&amp;CHAR(10)&amp;CHAR(10)&amp;CHAR(10)&amp;A21&amp;CHAR(10)&amp;A22&amp;CHAR(10)&amp;A23</f>
        <v>Non-Fixed Incom
Fixed Incom
Other Income
Non-Fixed Cost
Fixed Costs
Other Cost</v>
      </c>
      <c r="E20" s="26">
        <f>E19</f>
        <v>0.2173248915257239</v>
      </c>
      <c r="F20" s="26">
        <f t="shared" si="6"/>
        <v>0.2613123173647392</v>
      </c>
      <c r="G20" s="26">
        <f t="shared" si="6"/>
        <v>8.7155760205437E-2</v>
      </c>
      <c r="H20" s="26">
        <f t="shared" si="6"/>
        <v>0.1489196847604711</v>
      </c>
      <c r="I20" s="26">
        <f t="shared" si="6"/>
        <v>0.2297219516514655</v>
      </c>
      <c r="J20" s="26">
        <f t="shared" si="6"/>
        <v>5.5565394492163286E-2</v>
      </c>
      <c r="M20" s="31" t="s">
        <v>75</v>
      </c>
      <c r="N20" s="25">
        <v>0.05</v>
      </c>
      <c r="O20" s="12">
        <f>GETPIVOTDATA(""&amp;M20,Control!$A$3)</f>
        <v>14791.666666666666</v>
      </c>
      <c r="P20" s="46">
        <f t="shared" si="7"/>
        <v>0.1436084142394822</v>
      </c>
    </row>
    <row r="21" spans="1:17" x14ac:dyDescent="0.25">
      <c r="A21" s="23" t="s">
        <v>25</v>
      </c>
      <c r="B21" s="20">
        <f t="shared" si="5"/>
        <v>0.1489196847604711</v>
      </c>
      <c r="C21" s="24">
        <f>GETPIVOTDATA(""&amp;A21,Control!$A$3)</f>
        <v>6727</v>
      </c>
      <c r="D21" t="str">
        <f>TEXT(B18,"0%")&amp;CHAR(10)&amp;TEXT(B19,"0%")&amp;CHAR(10)&amp;TEXT(B20,"0%")&amp;CHAR(10)&amp;CHAR(10)&amp;CHAR(10)&amp;CHAR(10)&amp;TEXT(B21,"0%")&amp;CHAR(10)&amp;TEXT(B22,"0%")&amp;CHAR(10)&amp;TEXT(B23,"0%")</f>
        <v>22%
26%
9%
15%
23%
6%</v>
      </c>
      <c r="M21" s="31" t="s">
        <v>76</v>
      </c>
      <c r="N21" s="25">
        <v>7.0000000000000007E-2</v>
      </c>
      <c r="O21" s="12">
        <f>GETPIVOTDATA(""&amp;M21,Control!$A$3)</f>
        <v>10260.799999999999</v>
      </c>
      <c r="P21" s="46">
        <f t="shared" si="7"/>
        <v>9.9619417475728153E-2</v>
      </c>
    </row>
    <row r="22" spans="1:17" x14ac:dyDescent="0.25">
      <c r="A22" s="23" t="s">
        <v>26</v>
      </c>
      <c r="B22" s="20">
        <f t="shared" si="5"/>
        <v>0.2297219516514655</v>
      </c>
      <c r="C22" s="24">
        <f>GETPIVOTDATA(""&amp;A22,Control!$A$3)</f>
        <v>10377</v>
      </c>
      <c r="D22" t="str">
        <f>TEXT(C18,"$# ### ###")&amp;CHAR(10)&amp;TEXT(C19,"$# ### ###")&amp;CHAR(10)&amp;TEXT(C20,"$# ### ###")&amp;CHAR(10)&amp;CHAR(10)&amp;CHAR(10)&amp;CHAR(10)&amp;TEXT(C21,"$# ### ###")&amp;CHAR(10)&amp;TEXT(C22,"$# ### ###")&amp;CHAR(10)&amp;TEXT($C23,"$# ### ###")</f>
        <v>$ 9 817
$ 11 804
$ 3 937
$ 6 727
$ 10 377
$ 2 510</v>
      </c>
      <c r="E22" s="29" t="s">
        <v>116</v>
      </c>
      <c r="F22" t="s">
        <v>129</v>
      </c>
      <c r="G22" s="28">
        <f>SUM(F23:F27)</f>
        <v>93339.404666666655</v>
      </c>
      <c r="H22" s="2"/>
      <c r="I22" s="2"/>
      <c r="J22" s="2"/>
      <c r="K22" s="2"/>
      <c r="L22" s="27" t="s">
        <v>90</v>
      </c>
      <c r="M22" s="31" t="s">
        <v>226</v>
      </c>
      <c r="N22" t="s">
        <v>227</v>
      </c>
      <c r="O22" s="37">
        <f>SUM(O18:O21)</f>
        <v>83970.400000000009</v>
      </c>
    </row>
    <row r="23" spans="1:17" x14ac:dyDescent="0.25">
      <c r="A23" s="23" t="s">
        <v>27</v>
      </c>
      <c r="B23" s="20">
        <f t="shared" si="5"/>
        <v>5.5565394492163286E-2</v>
      </c>
      <c r="C23" s="24">
        <f>GETPIVOTDATA(""&amp;A23,Control!$A$3)</f>
        <v>2510</v>
      </c>
      <c r="D23" t="s">
        <v>128</v>
      </c>
      <c r="E23" t="s">
        <v>130</v>
      </c>
      <c r="F23" s="12">
        <f>GETPIVOTDATA($E$22&amp;" "&amp;E23,Control!$A$3)</f>
        <v>28170.174333333332</v>
      </c>
      <c r="G23" s="26">
        <f>F23/$G$22</f>
        <v>0.30180366410022175</v>
      </c>
      <c r="H23" s="26">
        <f>G23</f>
        <v>0.30180366410022175</v>
      </c>
      <c r="I23" s="26">
        <f t="shared" ref="I23:K23" si="8">H23</f>
        <v>0.30180366410022175</v>
      </c>
      <c r="J23" s="26">
        <f t="shared" si="8"/>
        <v>0.30180366410022175</v>
      </c>
      <c r="K23" s="26">
        <f t="shared" si="8"/>
        <v>0.30180366410022175</v>
      </c>
      <c r="L23" t="s">
        <v>130</v>
      </c>
      <c r="M23" s="31" t="s">
        <v>228</v>
      </c>
      <c r="N23" t="s">
        <v>229</v>
      </c>
      <c r="O23" s="12">
        <f>O24-O22</f>
        <v>19029.599999999991</v>
      </c>
      <c r="P23" s="46">
        <f>O23/SUM(O22:O23)</f>
        <v>0.18475339805825233</v>
      </c>
    </row>
    <row r="24" spans="1:17" x14ac:dyDescent="0.25">
      <c r="A24" s="23" t="s">
        <v>120</v>
      </c>
      <c r="B24" s="26">
        <f>B18+B19+B20</f>
        <v>0.56579296909590016</v>
      </c>
      <c r="C24" s="24">
        <f>C18+C19+C20</f>
        <v>25558</v>
      </c>
      <c r="E24" t="s">
        <v>131</v>
      </c>
      <c r="F24" s="12">
        <f>GETPIVOTDATA($E$22&amp;" "&amp;E24,Control!$A$3)</f>
        <v>18431.366666666665</v>
      </c>
      <c r="G24" s="26">
        <f t="shared" ref="G24:G27" si="9">F24/$G$22</f>
        <v>0.19746608340270325</v>
      </c>
      <c r="H24" s="26">
        <f t="shared" ref="H24:K24" si="10">G24</f>
        <v>0.19746608340270325</v>
      </c>
      <c r="I24" s="26">
        <f t="shared" si="10"/>
        <v>0.19746608340270325</v>
      </c>
      <c r="J24" s="26">
        <f t="shared" si="10"/>
        <v>0.19746608340270325</v>
      </c>
      <c r="K24" s="26">
        <f t="shared" si="10"/>
        <v>0.19746608340270325</v>
      </c>
      <c r="L24" t="s">
        <v>131</v>
      </c>
      <c r="N24" t="s">
        <v>230</v>
      </c>
      <c r="O24">
        <f>SUM(Data!BG2:'Data'!BJ2)</f>
        <v>103000</v>
      </c>
    </row>
    <row r="25" spans="1:17" x14ac:dyDescent="0.25">
      <c r="A25" s="23" t="s">
        <v>121</v>
      </c>
      <c r="B25" s="26">
        <f>B21+B22+B23</f>
        <v>0.4342070309040999</v>
      </c>
      <c r="C25" s="24">
        <f>C21+C22+C23</f>
        <v>19614</v>
      </c>
      <c r="E25" t="s">
        <v>132</v>
      </c>
      <c r="F25" s="12">
        <f>GETPIVOTDATA($E$22&amp;" "&amp;E25,Control!$A$3)</f>
        <v>14968.850333333334</v>
      </c>
      <c r="G25" s="26">
        <f t="shared" si="9"/>
        <v>0.16037010721024028</v>
      </c>
      <c r="H25" s="26">
        <f t="shared" ref="H25:K25" si="11">G25</f>
        <v>0.16037010721024028</v>
      </c>
      <c r="I25" s="26">
        <f t="shared" si="11"/>
        <v>0.16037010721024028</v>
      </c>
      <c r="J25" s="26">
        <f t="shared" si="11"/>
        <v>0.16037010721024028</v>
      </c>
      <c r="K25" s="26">
        <f t="shared" si="11"/>
        <v>0.16037010721024028</v>
      </c>
      <c r="L25" t="s">
        <v>132</v>
      </c>
      <c r="M25" s="31" t="s">
        <v>231</v>
      </c>
      <c r="N25" t="s">
        <v>232</v>
      </c>
    </row>
    <row r="26" spans="1:17" x14ac:dyDescent="0.25">
      <c r="A26" s="27" t="s">
        <v>128</v>
      </c>
      <c r="B26" s="20">
        <f>SUM(E2:INDEX(E2:E13,L2))/B17</f>
        <v>0.29552666666666666</v>
      </c>
      <c r="C26" s="26">
        <f>1-B26</f>
        <v>0.70447333333333328</v>
      </c>
      <c r="E26" t="s">
        <v>135</v>
      </c>
      <c r="F26" s="12">
        <f>GETPIVOTDATA($E$22&amp;" "&amp;E26,Control!$A$3)</f>
        <v>14639.856333333333</v>
      </c>
      <c r="G26" s="26">
        <f t="shared" si="9"/>
        <v>0.15684540077810796</v>
      </c>
      <c r="H26" s="26">
        <f t="shared" ref="H26:K26" si="12">G26</f>
        <v>0.15684540077810796</v>
      </c>
      <c r="I26" s="26">
        <f t="shared" si="12"/>
        <v>0.15684540077810796</v>
      </c>
      <c r="J26" s="26">
        <f t="shared" si="12"/>
        <v>0.15684540077810796</v>
      </c>
      <c r="K26" s="26">
        <f t="shared" si="12"/>
        <v>0.15684540077810796</v>
      </c>
      <c r="L26" t="s">
        <v>133</v>
      </c>
    </row>
    <row r="27" spans="1:17" x14ac:dyDescent="0.25">
      <c r="A27" s="36">
        <f>B17*B26</f>
        <v>88658</v>
      </c>
      <c r="E27" t="s">
        <v>136</v>
      </c>
      <c r="F27" s="12">
        <f>GETPIVOTDATA($E$22&amp;" "&amp;E27,Control!$A$3)</f>
        <v>17129.156999999996</v>
      </c>
      <c r="G27" s="26">
        <f t="shared" si="9"/>
        <v>0.18351474450872682</v>
      </c>
      <c r="H27" s="26">
        <f t="shared" ref="H27:K27" si="13">G27</f>
        <v>0.18351474450872682</v>
      </c>
      <c r="I27" s="26">
        <f t="shared" si="13"/>
        <v>0.18351474450872682</v>
      </c>
      <c r="J27" s="26">
        <f t="shared" si="13"/>
        <v>0.18351474450872682</v>
      </c>
      <c r="K27" s="26">
        <f t="shared" si="13"/>
        <v>0.18351474450872682</v>
      </c>
      <c r="L27" t="s">
        <v>134</v>
      </c>
    </row>
    <row r="28" spans="1:17" x14ac:dyDescent="0.25">
      <c r="G28" s="26">
        <v>0.99999999999999989</v>
      </c>
      <c r="H28" s="26">
        <v>0.99999999999999989</v>
      </c>
      <c r="I28" s="26">
        <v>0.99999999999999989</v>
      </c>
      <c r="J28" s="26">
        <v>0.99999999999999989</v>
      </c>
      <c r="K28" s="26">
        <v>0.99999999999999989</v>
      </c>
    </row>
    <row r="30" spans="1:17" ht="15" customHeight="1" x14ac:dyDescent="0.25">
      <c r="A30" t="s">
        <v>146</v>
      </c>
      <c r="B30" s="10" t="s">
        <v>78</v>
      </c>
      <c r="C30" s="10" t="s">
        <v>79</v>
      </c>
      <c r="D30" s="10" t="s">
        <v>80</v>
      </c>
      <c r="E30" s="10" t="s">
        <v>81</v>
      </c>
      <c r="F30" s="10" t="s">
        <v>153</v>
      </c>
    </row>
    <row r="31" spans="1:17" ht="15" customHeight="1" x14ac:dyDescent="0.25">
      <c r="A31" s="16" t="s">
        <v>140</v>
      </c>
      <c r="B31" s="12">
        <f>GETPIVOTDATA(""&amp;B30,Control!$A$3)</f>
        <v>35764</v>
      </c>
      <c r="C31" s="12">
        <f>GETPIVOTDATA(""&amp;C30,Control!$A$3)</f>
        <v>13723</v>
      </c>
      <c r="D31" s="12" cm="1">
        <f t="array" ref="D31">INDEX(Control!$B$36:$E$48,COUNT(Control!$B$36:$B$48)-1,COLUMN(C1))</f>
        <v>8643</v>
      </c>
      <c r="E31" s="12" cm="1">
        <f t="array" ref="E31">INDEX(Control!$B$36:$E$48,COUNT(Control!$B$36:$B$48)-1,COLUMN(D1))</f>
        <v>5764</v>
      </c>
      <c r="F31" s="12">
        <f>SUM(B31:E31)</f>
        <v>63894</v>
      </c>
    </row>
    <row r="32" spans="1:17" x14ac:dyDescent="0.25">
      <c r="A32" s="16" t="s">
        <v>147</v>
      </c>
      <c r="B32" s="12">
        <f>B33-B31</f>
        <v>41236</v>
      </c>
      <c r="C32" s="12">
        <f t="shared" ref="C32:E32" si="14">C33-C31</f>
        <v>51277</v>
      </c>
      <c r="D32" s="12">
        <f t="shared" si="14"/>
        <v>49357</v>
      </c>
      <c r="E32" s="12">
        <f t="shared" si="14"/>
        <v>24236</v>
      </c>
      <c r="F32" s="12">
        <f>SUM(B32:E32)</f>
        <v>166106</v>
      </c>
    </row>
    <row r="33" spans="1:9" x14ac:dyDescent="0.25">
      <c r="A33" s="33" t="s">
        <v>148</v>
      </c>
      <c r="B33" s="34">
        <v>77000</v>
      </c>
      <c r="C33" s="34">
        <v>65000</v>
      </c>
      <c r="D33" s="34">
        <v>58000</v>
      </c>
      <c r="E33" s="34">
        <v>30000</v>
      </c>
      <c r="F33" s="12">
        <f>SUM(B33:E33)</f>
        <v>230000</v>
      </c>
    </row>
    <row r="34" spans="1:9" x14ac:dyDescent="0.25">
      <c r="A34" s="16" t="s">
        <v>149</v>
      </c>
      <c r="B34" s="20">
        <f>B31/B33</f>
        <v>0.46446753246753247</v>
      </c>
      <c r="C34" s="20">
        <f t="shared" ref="C34:E34" si="15">C31/C33</f>
        <v>0.21112307692307691</v>
      </c>
      <c r="D34" s="20">
        <f t="shared" si="15"/>
        <v>0.14901724137931036</v>
      </c>
      <c r="E34" s="20">
        <f t="shared" si="15"/>
        <v>0.19213333333333332</v>
      </c>
    </row>
    <row r="35" spans="1:9" x14ac:dyDescent="0.25">
      <c r="A35" s="16" t="s">
        <v>150</v>
      </c>
      <c r="B35" s="20">
        <f>B33/$B$36</f>
        <v>1</v>
      </c>
      <c r="C35" s="20">
        <f t="shared" ref="C35:E35" si="16">C33/$B$36</f>
        <v>0.8441558441558441</v>
      </c>
      <c r="D35" s="20">
        <f t="shared" si="16"/>
        <v>0.75324675324675328</v>
      </c>
      <c r="E35" s="20">
        <f t="shared" si="16"/>
        <v>0.38961038961038963</v>
      </c>
    </row>
    <row r="36" spans="1:9" x14ac:dyDescent="0.25">
      <c r="A36" s="16" t="s">
        <v>299</v>
      </c>
      <c r="B36" s="12">
        <f>MAX(B33:E33)</f>
        <v>77000</v>
      </c>
    </row>
    <row r="38" spans="1:9" x14ac:dyDescent="0.25">
      <c r="B38" s="33" t="s">
        <v>142</v>
      </c>
      <c r="D38" s="33" t="s">
        <v>143</v>
      </c>
      <c r="F38" s="33" t="s">
        <v>144</v>
      </c>
      <c r="H38" s="33" t="s">
        <v>145</v>
      </c>
      <c r="I38" s="2" t="s">
        <v>151</v>
      </c>
    </row>
    <row r="39" spans="1:9" x14ac:dyDescent="0.25">
      <c r="A39" s="25" t="s">
        <v>140</v>
      </c>
      <c r="B39" s="35" cm="1">
        <f t="array" ref="B39">(100%-SUM(B41:B42))*INDEX($B$34:$E$34,1,B43)</f>
        <v>5.6142857142857147E-2</v>
      </c>
      <c r="C39" s="35" cm="1">
        <f t="array" ref="C39">(100%-SUM(C41:C42))*INDEX($B$34:$E$34,1,C43)</f>
        <v>5.6142857142857147E-2</v>
      </c>
      <c r="D39" s="35" cm="1">
        <f t="array" ref="D39">(100%-SUM(D41:D42))*INDEX($B$34:$E$34,1,D43)</f>
        <v>8.4185064935064946E-2</v>
      </c>
      <c r="E39" s="35" cm="1">
        <f t="array" ref="E39">(100%-SUM(E41:E42))*INDEX($B$34:$E$34,1,E43)</f>
        <v>8.4185064935064946E-2</v>
      </c>
      <c r="F39" s="35" cm="1">
        <f t="array" ref="F39">(100%-SUM(F41:F42))*INDEX($B$34:$E$34,1,F43)</f>
        <v>0.1336655844155844</v>
      </c>
      <c r="G39" s="35" cm="1">
        <f t="array" ref="G39">(100%-SUM(G41:G42))*INDEX($B$34:$E$34,1,G43)</f>
        <v>0.1336655844155844</v>
      </c>
      <c r="H39" s="35" cm="1">
        <f t="array" ref="H39">(100%-SUM(H41:H42))*INDEX($B$34:$E$34,1,H43)</f>
        <v>0.34835064935064936</v>
      </c>
      <c r="I39" s="26">
        <v>0.75</v>
      </c>
    </row>
    <row r="40" spans="1:9" x14ac:dyDescent="0.25">
      <c r="A40" s="25" t="s">
        <v>141</v>
      </c>
      <c r="B40" s="35">
        <f>100%-SUM(B41:B42)-B39</f>
        <v>0.23606493506493509</v>
      </c>
      <c r="C40" s="35">
        <f t="shared" ref="C40:H40" si="17">100%-SUM(C41:C42)-C39</f>
        <v>0.23606493506493509</v>
      </c>
      <c r="D40" s="35">
        <f t="shared" si="17"/>
        <v>0.48075000000000001</v>
      </c>
      <c r="E40" s="35">
        <f t="shared" si="17"/>
        <v>0.48075000000000001</v>
      </c>
      <c r="F40" s="35">
        <f t="shared" si="17"/>
        <v>0.49945129870129867</v>
      </c>
      <c r="G40" s="35">
        <f t="shared" si="17"/>
        <v>0.49945129870129867</v>
      </c>
      <c r="H40" s="35">
        <f t="shared" si="17"/>
        <v>0.40164935064935064</v>
      </c>
      <c r="I40" s="26">
        <v>0</v>
      </c>
    </row>
    <row r="41" spans="1:9" x14ac:dyDescent="0.25">
      <c r="A41" s="25" t="s">
        <v>152</v>
      </c>
      <c r="B41" s="35" cm="1">
        <f t="array" ref="B41">$I$39*(100%-INDEX($B$35:$E$35,1,B43))</f>
        <v>0.45779220779220775</v>
      </c>
      <c r="C41" s="35" cm="1">
        <f t="array" ref="C41">$I$39*(100%-INDEX($B$35:$E$35,1,C43))</f>
        <v>0.45779220779220775</v>
      </c>
      <c r="D41" s="35" cm="1">
        <f t="array" ref="D41">$I$39*(100%-INDEX($B$35:$E$35,1,D43))</f>
        <v>0.18506493506493504</v>
      </c>
      <c r="E41" s="35" cm="1">
        <f t="array" ref="E41">$I$39*(100%-INDEX($B$35:$E$35,1,E43))</f>
        <v>0.18506493506493504</v>
      </c>
      <c r="F41" s="35" cm="1">
        <f t="array" ref="F41">$I$39*(100%-INDEX($B$35:$E$35,1,F43))</f>
        <v>0.11688311688311692</v>
      </c>
      <c r="G41" s="35" cm="1">
        <f t="array" ref="G41">$I$39*(100%-INDEX($B$35:$E$35,1,G43))</f>
        <v>0.11688311688311692</v>
      </c>
      <c r="H41" s="35" cm="1">
        <f t="array" ref="H41">$I$39*(100%-INDEX($B$35:$E$35,1,H43))</f>
        <v>0</v>
      </c>
      <c r="I41" s="26">
        <v>0</v>
      </c>
    </row>
    <row r="42" spans="1:9" x14ac:dyDescent="0.25">
      <c r="A42" t="s">
        <v>139</v>
      </c>
      <c r="B42" s="35">
        <f>$I$42</f>
        <v>0.25</v>
      </c>
      <c r="C42" s="35">
        <f t="shared" ref="C42:H42" si="18">$I$42</f>
        <v>0.25</v>
      </c>
      <c r="D42" s="35">
        <f t="shared" si="18"/>
        <v>0.25</v>
      </c>
      <c r="E42" s="35">
        <f t="shared" si="18"/>
        <v>0.25</v>
      </c>
      <c r="F42" s="35">
        <f t="shared" si="18"/>
        <v>0.25</v>
      </c>
      <c r="G42" s="35">
        <f t="shared" si="18"/>
        <v>0.25</v>
      </c>
      <c r="H42" s="35">
        <f t="shared" si="18"/>
        <v>0.25</v>
      </c>
      <c r="I42" s="26">
        <v>0.25</v>
      </c>
    </row>
    <row r="43" spans="1:9" x14ac:dyDescent="0.25">
      <c r="A43" s="12">
        <f>SUM(B31:E32)</f>
        <v>230000</v>
      </c>
      <c r="B43" s="2">
        <v>4</v>
      </c>
      <c r="C43" s="2">
        <v>4</v>
      </c>
      <c r="D43" s="2">
        <v>3</v>
      </c>
      <c r="E43" s="2">
        <v>3</v>
      </c>
      <c r="F43" s="2">
        <v>2</v>
      </c>
      <c r="G43" s="2">
        <v>2</v>
      </c>
      <c r="H43" s="2">
        <v>1</v>
      </c>
      <c r="I43" s="26"/>
    </row>
    <row r="44" spans="1:9" x14ac:dyDescent="0.25">
      <c r="I44" s="49" t="s">
        <v>237</v>
      </c>
    </row>
    <row r="45" spans="1:9" x14ac:dyDescent="0.25">
      <c r="A45" s="2" t="s">
        <v>153</v>
      </c>
      <c r="B45" t="s">
        <v>90</v>
      </c>
    </row>
    <row r="46" spans="1:9" x14ac:dyDescent="0.25">
      <c r="A46" s="26">
        <f>AVERAGE(B34:E34)</f>
        <v>0.2541852960258133</v>
      </c>
      <c r="B46" s="32" t="str">
        <f>H38&amp;CHAR(10)&amp;F38&amp;CHAR(10)&amp;D38&amp;CHAR(10)&amp;B38</f>
        <v>Goal  1
Goal  2
Goal  3
Goal  4</v>
      </c>
    </row>
    <row r="48" spans="1:9" x14ac:dyDescent="0.25">
      <c r="C48" t="b">
        <f>ISNUMBER(MATCH(C49,Control!$A$51:$A$56,0))</f>
        <v>1</v>
      </c>
      <c r="D48" t="b">
        <f>ISNUMBER(MATCH(D49,Control!$A$51:$A$56,0))</f>
        <v>0</v>
      </c>
      <c r="E48" t="b">
        <f>ISNUMBER(MATCH(E49,Control!$A$51:$A$56,0))</f>
        <v>0</v>
      </c>
      <c r="F48" t="b">
        <f>ISNUMBER(MATCH(F49,Control!$A$51:$A$56,0))</f>
        <v>1</v>
      </c>
      <c r="G48" t="b">
        <f>ISNUMBER(MATCH(G49,Control!$A$51:$A$56,0))</f>
        <v>0</v>
      </c>
      <c r="H48" t="b">
        <f>ISNUMBER(MATCH(H49,Control!$A$51:$A$56,0))</f>
        <v>0</v>
      </c>
    </row>
    <row r="49" spans="1:14" x14ac:dyDescent="0.25">
      <c r="A49" s="14" t="s">
        <v>107</v>
      </c>
      <c r="B49" s="14" t="s">
        <v>6</v>
      </c>
      <c r="C49" s="3" t="s">
        <v>22</v>
      </c>
      <c r="D49" s="3" t="s">
        <v>23</v>
      </c>
      <c r="E49" s="3" t="s">
        <v>24</v>
      </c>
      <c r="F49" s="3" t="s">
        <v>25</v>
      </c>
      <c r="G49" s="3" t="s">
        <v>26</v>
      </c>
      <c r="H49" s="3" t="s">
        <v>27</v>
      </c>
      <c r="I49" s="3" t="s">
        <v>154</v>
      </c>
      <c r="J49" s="3" t="s">
        <v>155</v>
      </c>
      <c r="K49" s="3" t="s">
        <v>156</v>
      </c>
      <c r="L49" s="3" t="s">
        <v>157</v>
      </c>
      <c r="M49" s="3" t="s">
        <v>158</v>
      </c>
      <c r="N49" s="3" t="s">
        <v>159</v>
      </c>
    </row>
    <row r="50" spans="1:14" x14ac:dyDescent="0.25">
      <c r="A50" t="s">
        <v>93</v>
      </c>
      <c r="B50" s="2" t="s">
        <v>7</v>
      </c>
      <c r="C50">
        <f>IF(C$48,GETPIVOTDATA(""&amp;C$49,Control!$A$20,"Month",""&amp;$A50),NA())</f>
        <v>6659</v>
      </c>
      <c r="D50" t="e">
        <f>IF(D$48,GETPIVOTDATA(""&amp;D$49,Control!$A$20,"Month",""&amp;$A50),NA())</f>
        <v>#N/A</v>
      </c>
      <c r="E50" t="e">
        <f>IF(E$48,GETPIVOTDATA(""&amp;E$49,Control!$A$20,"Month",""&amp;$A50),NA())</f>
        <v>#N/A</v>
      </c>
      <c r="F50">
        <f>IF(F$48,GETPIVOTDATA(""&amp;F$49,Control!$A$20,"Month",""&amp;$A50),NA())</f>
        <v>7456</v>
      </c>
      <c r="G50" t="e">
        <f>IF(G$48,GETPIVOTDATA(""&amp;G$49,Control!$A$20,"Month",""&amp;$A50),NA())</f>
        <v>#N/A</v>
      </c>
      <c r="H50" t="e">
        <f>IF(H$48,GETPIVOTDATA(""&amp;H$49,Control!$A$20,"Month",""&amp;$A50),NA())</f>
        <v>#N/A</v>
      </c>
      <c r="I50" t="e">
        <f>IF(C$48,IFERROR(GETPIVOTDATA(""&amp;C$49,Control!$A$3,"Month",""&amp;$A50),NA()),NA())</f>
        <v>#N/A</v>
      </c>
      <c r="J50" t="e">
        <f>IF(D$48,IFERROR(GETPIVOTDATA(""&amp;D$49,Control!$A$3,"Month",""&amp;$A50),NA()),NA())</f>
        <v>#N/A</v>
      </c>
      <c r="K50" t="e">
        <f>IF(E$48,IFERROR(GETPIVOTDATA(""&amp;E$49,Control!$A$3,"Month",""&amp;$A50),NA()),NA())</f>
        <v>#N/A</v>
      </c>
      <c r="L50" t="e">
        <f>IF(F$48,IFERROR(GETPIVOTDATA(""&amp;F$49,Control!$A$3,"Month",""&amp;$A50),NA()),NA())</f>
        <v>#N/A</v>
      </c>
      <c r="M50" t="e">
        <f>IF(G$48,IFERROR(GETPIVOTDATA(""&amp;G$49,Control!$A$3,"Month",""&amp;$A50),NA()),NA())</f>
        <v>#N/A</v>
      </c>
      <c r="N50" t="e">
        <f>IF(H$48,IFERROR(GETPIVOTDATA(""&amp;H$49,Control!$A$3,"Month",""&amp;$A50),NA()),NA())</f>
        <v>#N/A</v>
      </c>
    </row>
    <row r="51" spans="1:14" x14ac:dyDescent="0.25">
      <c r="A51" t="s">
        <v>94</v>
      </c>
      <c r="B51" s="2" t="s">
        <v>8</v>
      </c>
      <c r="C51">
        <f>IF(C$48,GETPIVOTDATA(""&amp;C$49,Control!$A$20,"Month",""&amp;$A51),NA())</f>
        <v>7061</v>
      </c>
      <c r="D51" t="e">
        <f>IF(D$48,GETPIVOTDATA(""&amp;D$49,Control!$A$20,"Month",""&amp;$A51),NA())</f>
        <v>#N/A</v>
      </c>
      <c r="E51" t="e">
        <f>IF(E$48,GETPIVOTDATA(""&amp;E$49,Control!$A$20,"Month",""&amp;$A51),NA())</f>
        <v>#N/A</v>
      </c>
      <c r="F51">
        <f>IF(F$48,GETPIVOTDATA(""&amp;F$49,Control!$A$20,"Month",""&amp;$A51),NA())</f>
        <v>9714</v>
      </c>
      <c r="G51" t="e">
        <f>IF(G$48,GETPIVOTDATA(""&amp;G$49,Control!$A$20,"Month",""&amp;$A51),NA())</f>
        <v>#N/A</v>
      </c>
      <c r="H51" t="e">
        <f>IF(H$48,GETPIVOTDATA(""&amp;H$49,Control!$A$20,"Month",""&amp;$A51),NA())</f>
        <v>#N/A</v>
      </c>
      <c r="I51" t="e">
        <f>IF(C$48,IFERROR(GETPIVOTDATA(""&amp;C$49,Control!$A$3,"Month",""&amp;$A51),NA()),NA())</f>
        <v>#N/A</v>
      </c>
      <c r="J51" t="e">
        <f>IF(D$48,IFERROR(GETPIVOTDATA(""&amp;D$49,Control!$A$3,"Month",""&amp;$A51),NA()),NA())</f>
        <v>#N/A</v>
      </c>
      <c r="K51" t="e">
        <f>IF(E$48,IFERROR(GETPIVOTDATA(""&amp;E$49,Control!$A$3,"Month",""&amp;$A51),NA()),NA())</f>
        <v>#N/A</v>
      </c>
      <c r="L51" t="e">
        <f>IF(F$48,IFERROR(GETPIVOTDATA(""&amp;F$49,Control!$A$3,"Month",""&amp;$A51),NA()),NA())</f>
        <v>#N/A</v>
      </c>
      <c r="M51" t="e">
        <f>IF(G$48,IFERROR(GETPIVOTDATA(""&amp;G$49,Control!$A$3,"Month",""&amp;$A51),NA()),NA())</f>
        <v>#N/A</v>
      </c>
      <c r="N51" t="e">
        <f>IF(H$48,IFERROR(GETPIVOTDATA(""&amp;H$49,Control!$A$3,"Month",""&amp;$A51),NA()),NA())</f>
        <v>#N/A</v>
      </c>
    </row>
    <row r="52" spans="1:14" x14ac:dyDescent="0.25">
      <c r="A52" t="s">
        <v>95</v>
      </c>
      <c r="B52" s="2" t="s">
        <v>9</v>
      </c>
      <c r="C52">
        <f>IF(C$48,GETPIVOTDATA(""&amp;C$49,Control!$A$20,"Month",""&amp;$A52),NA())</f>
        <v>7857</v>
      </c>
      <c r="D52" t="e">
        <f>IF(D$48,GETPIVOTDATA(""&amp;D$49,Control!$A$20,"Month",""&amp;$A52),NA())</f>
        <v>#N/A</v>
      </c>
      <c r="E52" t="e">
        <f>IF(E$48,GETPIVOTDATA(""&amp;E$49,Control!$A$20,"Month",""&amp;$A52),NA())</f>
        <v>#N/A</v>
      </c>
      <c r="F52">
        <f>IF(F$48,GETPIVOTDATA(""&amp;F$49,Control!$A$20,"Month",""&amp;$A52),NA())</f>
        <v>8658</v>
      </c>
      <c r="G52" t="e">
        <f>IF(G$48,GETPIVOTDATA(""&amp;G$49,Control!$A$20,"Month",""&amp;$A52),NA())</f>
        <v>#N/A</v>
      </c>
      <c r="H52" t="e">
        <f>IF(H$48,GETPIVOTDATA(""&amp;H$49,Control!$A$20,"Month",""&amp;$A52),NA())</f>
        <v>#N/A</v>
      </c>
      <c r="I52" t="e">
        <f>IF(C$48,IFERROR(GETPIVOTDATA(""&amp;C$49,Control!$A$3,"Month",""&amp;$A52),NA()),NA())</f>
        <v>#N/A</v>
      </c>
      <c r="J52" t="e">
        <f>IF(D$48,IFERROR(GETPIVOTDATA(""&amp;D$49,Control!$A$3,"Month",""&amp;$A52),NA()),NA())</f>
        <v>#N/A</v>
      </c>
      <c r="K52" t="e">
        <f>IF(E$48,IFERROR(GETPIVOTDATA(""&amp;E$49,Control!$A$3,"Month",""&amp;$A52),NA()),NA())</f>
        <v>#N/A</v>
      </c>
      <c r="L52" t="e">
        <f>IF(F$48,IFERROR(GETPIVOTDATA(""&amp;F$49,Control!$A$3,"Month",""&amp;$A52),NA()),NA())</f>
        <v>#N/A</v>
      </c>
      <c r="M52" t="e">
        <f>IF(G$48,IFERROR(GETPIVOTDATA(""&amp;G$49,Control!$A$3,"Month",""&amp;$A52),NA()),NA())</f>
        <v>#N/A</v>
      </c>
      <c r="N52" t="e">
        <f>IF(H$48,IFERROR(GETPIVOTDATA(""&amp;H$49,Control!$A$3,"Month",""&amp;$A52),NA()),NA())</f>
        <v>#N/A</v>
      </c>
    </row>
    <row r="53" spans="1:14" x14ac:dyDescent="0.25">
      <c r="A53" t="s">
        <v>96</v>
      </c>
      <c r="B53" s="2" t="s">
        <v>10</v>
      </c>
      <c r="C53">
        <f>IF(C$48,GETPIVOTDATA(""&amp;C$49,Control!$A$20,"Month",""&amp;$A53),NA())</f>
        <v>9817</v>
      </c>
      <c r="D53" t="e">
        <f>IF(D$48,GETPIVOTDATA(""&amp;D$49,Control!$A$20,"Month",""&amp;$A53),NA())</f>
        <v>#N/A</v>
      </c>
      <c r="E53" t="e">
        <f>IF(E$48,GETPIVOTDATA(""&amp;E$49,Control!$A$20,"Month",""&amp;$A53),NA())</f>
        <v>#N/A</v>
      </c>
      <c r="F53">
        <f>IF(F$48,GETPIVOTDATA(""&amp;F$49,Control!$A$20,"Month",""&amp;$A53),NA())</f>
        <v>6727</v>
      </c>
      <c r="G53" t="e">
        <f>IF(G$48,GETPIVOTDATA(""&amp;G$49,Control!$A$20,"Month",""&amp;$A53),NA())</f>
        <v>#N/A</v>
      </c>
      <c r="H53" t="e">
        <f>IF(H$48,GETPIVOTDATA(""&amp;H$49,Control!$A$20,"Month",""&amp;$A53),NA())</f>
        <v>#N/A</v>
      </c>
      <c r="I53">
        <f>IF(C$48,IFERROR(GETPIVOTDATA(""&amp;C$49,Control!$A$3,"Month",""&amp;$A53),NA()),NA())</f>
        <v>9817</v>
      </c>
      <c r="J53" t="e">
        <f>IF(D$48,IFERROR(GETPIVOTDATA(""&amp;D$49,Control!$A$3,"Month",""&amp;$A53),NA()),NA())</f>
        <v>#N/A</v>
      </c>
      <c r="K53" t="e">
        <f>IF(E$48,IFERROR(GETPIVOTDATA(""&amp;E$49,Control!$A$3,"Month",""&amp;$A53),NA()),NA())</f>
        <v>#N/A</v>
      </c>
      <c r="L53">
        <f>IF(F$48,IFERROR(GETPIVOTDATA(""&amp;F$49,Control!$A$3,"Month",""&amp;$A53),NA()),NA())</f>
        <v>6727</v>
      </c>
      <c r="M53" t="e">
        <f>IF(G$48,IFERROR(GETPIVOTDATA(""&amp;G$49,Control!$A$3,"Month",""&amp;$A53),NA()),NA())</f>
        <v>#N/A</v>
      </c>
      <c r="N53" t="e">
        <f>IF(H$48,IFERROR(GETPIVOTDATA(""&amp;H$49,Control!$A$3,"Month",""&amp;$A53),NA()),NA())</f>
        <v>#N/A</v>
      </c>
    </row>
    <row r="54" spans="1:14" x14ac:dyDescent="0.25">
      <c r="A54" t="s">
        <v>11</v>
      </c>
      <c r="B54" s="2" t="s">
        <v>11</v>
      </c>
      <c r="C54">
        <f>IF(C$48,GETPIVOTDATA(""&amp;C$49,Control!$A$20,"Month",""&amp;$A54),NA())</f>
        <v>10953</v>
      </c>
      <c r="D54" t="e">
        <f>IF(D$48,GETPIVOTDATA(""&amp;D$49,Control!$A$20,"Month",""&amp;$A54),NA())</f>
        <v>#N/A</v>
      </c>
      <c r="E54" t="e">
        <f>IF(E$48,GETPIVOTDATA(""&amp;E$49,Control!$A$20,"Month",""&amp;$A54),NA())</f>
        <v>#N/A</v>
      </c>
      <c r="F54">
        <f>IF(F$48,GETPIVOTDATA(""&amp;F$49,Control!$A$20,"Month",""&amp;$A54),NA())</f>
        <v>9137</v>
      </c>
      <c r="G54" t="e">
        <f>IF(G$48,GETPIVOTDATA(""&amp;G$49,Control!$A$20,"Month",""&amp;$A54),NA())</f>
        <v>#N/A</v>
      </c>
      <c r="H54" t="e">
        <f>IF(H$48,GETPIVOTDATA(""&amp;H$49,Control!$A$20,"Month",""&amp;$A54),NA())</f>
        <v>#N/A</v>
      </c>
      <c r="I54" t="e">
        <f>IF(C$48,IFERROR(GETPIVOTDATA(""&amp;C$49,Control!$A$3,"Month",""&amp;$A54),NA()),NA())</f>
        <v>#N/A</v>
      </c>
      <c r="J54" t="e">
        <f>IF(D$48,IFERROR(GETPIVOTDATA(""&amp;D$49,Control!$A$3,"Month",""&amp;$A54),NA()),NA())</f>
        <v>#N/A</v>
      </c>
      <c r="K54" t="e">
        <f>IF(E$48,IFERROR(GETPIVOTDATA(""&amp;E$49,Control!$A$3,"Month",""&amp;$A54),NA()),NA())</f>
        <v>#N/A</v>
      </c>
      <c r="L54" t="e">
        <f>IF(F$48,IFERROR(GETPIVOTDATA(""&amp;F$49,Control!$A$3,"Month",""&amp;$A54),NA()),NA())</f>
        <v>#N/A</v>
      </c>
      <c r="M54" t="e">
        <f>IF(G$48,IFERROR(GETPIVOTDATA(""&amp;G$49,Control!$A$3,"Month",""&amp;$A54),NA()),NA())</f>
        <v>#N/A</v>
      </c>
      <c r="N54" t="e">
        <f>IF(H$48,IFERROR(GETPIVOTDATA(""&amp;H$49,Control!$A$3,"Month",""&amp;$A54),NA()),NA())</f>
        <v>#N/A</v>
      </c>
    </row>
    <row r="55" spans="1:14" x14ac:dyDescent="0.25">
      <c r="A55" t="s">
        <v>97</v>
      </c>
      <c r="B55" s="2" t="s">
        <v>12</v>
      </c>
      <c r="C55">
        <f>IF(C$48,GETPIVOTDATA(""&amp;C$49,Control!$A$20,"Month",""&amp;$A55),NA())</f>
        <v>11590</v>
      </c>
      <c r="D55" t="e">
        <f>IF(D$48,GETPIVOTDATA(""&amp;D$49,Control!$A$20,"Month",""&amp;$A55),NA())</f>
        <v>#N/A</v>
      </c>
      <c r="E55" t="e">
        <f>IF(E$48,GETPIVOTDATA(""&amp;E$49,Control!$A$20,"Month",""&amp;$A55),NA())</f>
        <v>#N/A</v>
      </c>
      <c r="F55">
        <f>IF(F$48,GETPIVOTDATA(""&amp;F$49,Control!$A$20,"Month",""&amp;$A55),NA())</f>
        <v>9032</v>
      </c>
      <c r="G55" t="e">
        <f>IF(G$48,GETPIVOTDATA(""&amp;G$49,Control!$A$20,"Month",""&amp;$A55),NA())</f>
        <v>#N/A</v>
      </c>
      <c r="H55" t="e">
        <f>IF(H$48,GETPIVOTDATA(""&amp;H$49,Control!$A$20,"Month",""&amp;$A55),NA())</f>
        <v>#N/A</v>
      </c>
      <c r="I55" t="e">
        <f>IF(C$48,IFERROR(GETPIVOTDATA(""&amp;C$49,Control!$A$3,"Month",""&amp;$A55),NA()),NA())</f>
        <v>#N/A</v>
      </c>
      <c r="J55" t="e">
        <f>IF(D$48,IFERROR(GETPIVOTDATA(""&amp;D$49,Control!$A$3,"Month",""&amp;$A55),NA()),NA())</f>
        <v>#N/A</v>
      </c>
      <c r="K55" t="e">
        <f>IF(E$48,IFERROR(GETPIVOTDATA(""&amp;E$49,Control!$A$3,"Month",""&amp;$A55),NA()),NA())</f>
        <v>#N/A</v>
      </c>
      <c r="L55" t="e">
        <f>IF(F$48,IFERROR(GETPIVOTDATA(""&amp;F$49,Control!$A$3,"Month",""&amp;$A55),NA()),NA())</f>
        <v>#N/A</v>
      </c>
      <c r="M55" t="e">
        <f>IF(G$48,IFERROR(GETPIVOTDATA(""&amp;G$49,Control!$A$3,"Month",""&amp;$A55),NA()),NA())</f>
        <v>#N/A</v>
      </c>
      <c r="N55" t="e">
        <f>IF(H$48,IFERROR(GETPIVOTDATA(""&amp;H$49,Control!$A$3,"Month",""&amp;$A55),NA()),NA())</f>
        <v>#N/A</v>
      </c>
    </row>
    <row r="56" spans="1:14" x14ac:dyDescent="0.25">
      <c r="A56" t="s">
        <v>98</v>
      </c>
      <c r="B56" s="2" t="s">
        <v>13</v>
      </c>
      <c r="C56">
        <f>IF(C$48,GETPIVOTDATA(""&amp;C$49,Control!$A$20,"Month",""&amp;$A56),NA())</f>
        <v>10675</v>
      </c>
      <c r="D56" t="e">
        <f>IF(D$48,GETPIVOTDATA(""&amp;D$49,Control!$A$20,"Month",""&amp;$A56),NA())</f>
        <v>#N/A</v>
      </c>
      <c r="E56" t="e">
        <f>IF(E$48,GETPIVOTDATA(""&amp;E$49,Control!$A$20,"Month",""&amp;$A56),NA())</f>
        <v>#N/A</v>
      </c>
      <c r="F56">
        <f>IF(F$48,GETPIVOTDATA(""&amp;F$49,Control!$A$20,"Month",""&amp;$A56),NA())</f>
        <v>7342</v>
      </c>
      <c r="G56" t="e">
        <f>IF(G$48,GETPIVOTDATA(""&amp;G$49,Control!$A$20,"Month",""&amp;$A56),NA())</f>
        <v>#N/A</v>
      </c>
      <c r="H56" t="e">
        <f>IF(H$48,GETPIVOTDATA(""&amp;H$49,Control!$A$20,"Month",""&amp;$A56),NA())</f>
        <v>#N/A</v>
      </c>
      <c r="I56" t="e">
        <f>IF(C$48,IFERROR(GETPIVOTDATA(""&amp;C$49,Control!$A$3,"Month",""&amp;$A56),NA()),NA())</f>
        <v>#N/A</v>
      </c>
      <c r="J56" t="e">
        <f>IF(D$48,IFERROR(GETPIVOTDATA(""&amp;D$49,Control!$A$3,"Month",""&amp;$A56),NA()),NA())</f>
        <v>#N/A</v>
      </c>
      <c r="K56" t="e">
        <f>IF(E$48,IFERROR(GETPIVOTDATA(""&amp;E$49,Control!$A$3,"Month",""&amp;$A56),NA()),NA())</f>
        <v>#N/A</v>
      </c>
      <c r="L56" t="e">
        <f>IF(F$48,IFERROR(GETPIVOTDATA(""&amp;F$49,Control!$A$3,"Month",""&amp;$A56),NA()),NA())</f>
        <v>#N/A</v>
      </c>
      <c r="M56" t="e">
        <f>IF(G$48,IFERROR(GETPIVOTDATA(""&amp;G$49,Control!$A$3,"Month",""&amp;$A56),NA()),NA())</f>
        <v>#N/A</v>
      </c>
      <c r="N56" t="e">
        <f>IF(H$48,IFERROR(GETPIVOTDATA(""&amp;H$49,Control!$A$3,"Month",""&amp;$A56),NA()),NA())</f>
        <v>#N/A</v>
      </c>
    </row>
    <row r="57" spans="1:14" x14ac:dyDescent="0.25">
      <c r="A57" t="s">
        <v>99</v>
      </c>
      <c r="B57" s="2" t="s">
        <v>14</v>
      </c>
      <c r="C57">
        <f>IF(C$48,GETPIVOTDATA(""&amp;C$49,Control!$A$20,"Month",""&amp;$A57),NA())</f>
        <v>11695</v>
      </c>
      <c r="D57" t="e">
        <f>IF(D$48,GETPIVOTDATA(""&amp;D$49,Control!$A$20,"Month",""&amp;$A57),NA())</f>
        <v>#N/A</v>
      </c>
      <c r="E57" t="e">
        <f>IF(E$48,GETPIVOTDATA(""&amp;E$49,Control!$A$20,"Month",""&amp;$A57),NA())</f>
        <v>#N/A</v>
      </c>
      <c r="F57">
        <f>IF(F$48,GETPIVOTDATA(""&amp;F$49,Control!$A$20,"Month",""&amp;$A57),NA())</f>
        <v>8546</v>
      </c>
      <c r="G57" t="e">
        <f>IF(G$48,GETPIVOTDATA(""&amp;G$49,Control!$A$20,"Month",""&amp;$A57),NA())</f>
        <v>#N/A</v>
      </c>
      <c r="H57" t="e">
        <f>IF(H$48,GETPIVOTDATA(""&amp;H$49,Control!$A$20,"Month",""&amp;$A57),NA())</f>
        <v>#N/A</v>
      </c>
      <c r="I57" t="e">
        <f>IF(C$48,IFERROR(GETPIVOTDATA(""&amp;C$49,Control!$A$3,"Month",""&amp;$A57),NA()),NA())</f>
        <v>#N/A</v>
      </c>
      <c r="J57" t="e">
        <f>IF(D$48,IFERROR(GETPIVOTDATA(""&amp;D$49,Control!$A$3,"Month",""&amp;$A57),NA()),NA())</f>
        <v>#N/A</v>
      </c>
      <c r="K57" t="e">
        <f>IF(E$48,IFERROR(GETPIVOTDATA(""&amp;E$49,Control!$A$3,"Month",""&amp;$A57),NA()),NA())</f>
        <v>#N/A</v>
      </c>
      <c r="L57" t="e">
        <f>IF(F$48,IFERROR(GETPIVOTDATA(""&amp;F$49,Control!$A$3,"Month",""&amp;$A57),NA()),NA())</f>
        <v>#N/A</v>
      </c>
      <c r="M57" t="e">
        <f>IF(G$48,IFERROR(GETPIVOTDATA(""&amp;G$49,Control!$A$3,"Month",""&amp;$A57),NA()),NA())</f>
        <v>#N/A</v>
      </c>
      <c r="N57" t="e">
        <f>IF(H$48,IFERROR(GETPIVOTDATA(""&amp;H$49,Control!$A$3,"Month",""&amp;$A57),NA()),NA())</f>
        <v>#N/A</v>
      </c>
    </row>
    <row r="58" spans="1:14" x14ac:dyDescent="0.25">
      <c r="A58" t="s">
        <v>100</v>
      </c>
      <c r="B58" s="2" t="s">
        <v>15</v>
      </c>
      <c r="C58">
        <f>IF(C$48,GETPIVOTDATA(""&amp;C$49,Control!$A$20,"Month",""&amp;$A58),NA())</f>
        <v>11859</v>
      </c>
      <c r="D58" t="e">
        <f>IF(D$48,GETPIVOTDATA(""&amp;D$49,Control!$A$20,"Month",""&amp;$A58),NA())</f>
        <v>#N/A</v>
      </c>
      <c r="E58" t="e">
        <f>IF(E$48,GETPIVOTDATA(""&amp;E$49,Control!$A$20,"Month",""&amp;$A58),NA())</f>
        <v>#N/A</v>
      </c>
      <c r="F58">
        <f>IF(F$48,GETPIVOTDATA(""&amp;F$49,Control!$A$20,"Month",""&amp;$A58),NA())</f>
        <v>8852</v>
      </c>
      <c r="G58" t="e">
        <f>IF(G$48,GETPIVOTDATA(""&amp;G$49,Control!$A$20,"Month",""&amp;$A58),NA())</f>
        <v>#N/A</v>
      </c>
      <c r="H58" t="e">
        <f>IF(H$48,GETPIVOTDATA(""&amp;H$49,Control!$A$20,"Month",""&amp;$A58),NA())</f>
        <v>#N/A</v>
      </c>
      <c r="I58" t="e">
        <f>IF(C$48,IFERROR(GETPIVOTDATA(""&amp;C$49,Control!$A$3,"Month",""&amp;$A58),NA()),NA())</f>
        <v>#N/A</v>
      </c>
      <c r="J58" t="e">
        <f>IF(D$48,IFERROR(GETPIVOTDATA(""&amp;D$49,Control!$A$3,"Month",""&amp;$A58),NA()),NA())</f>
        <v>#N/A</v>
      </c>
      <c r="K58" t="e">
        <f>IF(E$48,IFERROR(GETPIVOTDATA(""&amp;E$49,Control!$A$3,"Month",""&amp;$A58),NA()),NA())</f>
        <v>#N/A</v>
      </c>
      <c r="L58" t="e">
        <f>IF(F$48,IFERROR(GETPIVOTDATA(""&amp;F$49,Control!$A$3,"Month",""&amp;$A58),NA()),NA())</f>
        <v>#N/A</v>
      </c>
      <c r="M58" t="e">
        <f>IF(G$48,IFERROR(GETPIVOTDATA(""&amp;G$49,Control!$A$3,"Month",""&amp;$A58),NA()),NA())</f>
        <v>#N/A</v>
      </c>
      <c r="N58" t="e">
        <f>IF(H$48,IFERROR(GETPIVOTDATA(""&amp;H$49,Control!$A$3,"Month",""&amp;$A58),NA()),NA())</f>
        <v>#N/A</v>
      </c>
    </row>
    <row r="59" spans="1:14" x14ac:dyDescent="0.25">
      <c r="A59" t="s">
        <v>101</v>
      </c>
      <c r="B59" s="2" t="s">
        <v>16</v>
      </c>
      <c r="C59">
        <f>IF(C$48,GETPIVOTDATA(""&amp;C$49,Control!$A$20,"Month",""&amp;$A59),NA())</f>
        <v>12520</v>
      </c>
      <c r="D59" t="e">
        <f>IF(D$48,GETPIVOTDATA(""&amp;D$49,Control!$A$20,"Month",""&amp;$A59),NA())</f>
        <v>#N/A</v>
      </c>
      <c r="E59" t="e">
        <f>IF(E$48,GETPIVOTDATA(""&amp;E$49,Control!$A$20,"Month",""&amp;$A59),NA())</f>
        <v>#N/A</v>
      </c>
      <c r="F59">
        <f>IF(F$48,GETPIVOTDATA(""&amp;F$49,Control!$A$20,"Month",""&amp;$A59),NA())</f>
        <v>6763</v>
      </c>
      <c r="G59" t="e">
        <f>IF(G$48,GETPIVOTDATA(""&amp;G$49,Control!$A$20,"Month",""&amp;$A59),NA())</f>
        <v>#N/A</v>
      </c>
      <c r="H59" t="e">
        <f>IF(H$48,GETPIVOTDATA(""&amp;H$49,Control!$A$20,"Month",""&amp;$A59),NA())</f>
        <v>#N/A</v>
      </c>
      <c r="I59" t="e">
        <f>IF(C$48,IFERROR(GETPIVOTDATA(""&amp;C$49,Control!$A$3,"Month",""&amp;$A59),NA()),NA())</f>
        <v>#N/A</v>
      </c>
      <c r="J59" t="e">
        <f>IF(D$48,IFERROR(GETPIVOTDATA(""&amp;D$49,Control!$A$3,"Month",""&amp;$A59),NA()),NA())</f>
        <v>#N/A</v>
      </c>
      <c r="K59" t="e">
        <f>IF(E$48,IFERROR(GETPIVOTDATA(""&amp;E$49,Control!$A$3,"Month",""&amp;$A59),NA()),NA())</f>
        <v>#N/A</v>
      </c>
      <c r="L59" t="e">
        <f>IF(F$48,IFERROR(GETPIVOTDATA(""&amp;F$49,Control!$A$3,"Month",""&amp;$A59),NA()),NA())</f>
        <v>#N/A</v>
      </c>
      <c r="M59" t="e">
        <f>IF(G$48,IFERROR(GETPIVOTDATA(""&amp;G$49,Control!$A$3,"Month",""&amp;$A59),NA()),NA())</f>
        <v>#N/A</v>
      </c>
      <c r="N59" t="e">
        <f>IF(H$48,IFERROR(GETPIVOTDATA(""&amp;H$49,Control!$A$3,"Month",""&amp;$A59),NA()),NA())</f>
        <v>#N/A</v>
      </c>
    </row>
    <row r="60" spans="1:14" x14ac:dyDescent="0.25">
      <c r="A60" t="s">
        <v>102</v>
      </c>
      <c r="B60" s="2" t="s">
        <v>17</v>
      </c>
      <c r="C60">
        <f>IF(C$48,GETPIVOTDATA(""&amp;C$49,Control!$A$20,"Month",""&amp;$A60),NA())</f>
        <v>12733</v>
      </c>
      <c r="D60" t="e">
        <f>IF(D$48,GETPIVOTDATA(""&amp;D$49,Control!$A$20,"Month",""&amp;$A60),NA())</f>
        <v>#N/A</v>
      </c>
      <c r="E60" t="e">
        <f>IF(E$48,GETPIVOTDATA(""&amp;E$49,Control!$A$20,"Month",""&amp;$A60),NA())</f>
        <v>#N/A</v>
      </c>
      <c r="F60">
        <f>IF(F$48,GETPIVOTDATA(""&amp;F$49,Control!$A$20,"Month",""&amp;$A60),NA())</f>
        <v>9890</v>
      </c>
      <c r="G60" t="e">
        <f>IF(G$48,GETPIVOTDATA(""&amp;G$49,Control!$A$20,"Month",""&amp;$A60),NA())</f>
        <v>#N/A</v>
      </c>
      <c r="H60" t="e">
        <f>IF(H$48,GETPIVOTDATA(""&amp;H$49,Control!$A$20,"Month",""&amp;$A60),NA())</f>
        <v>#N/A</v>
      </c>
      <c r="I60" t="e">
        <f>IF(C$48,IFERROR(GETPIVOTDATA(""&amp;C$49,Control!$A$3,"Month",""&amp;$A60),NA()),NA())</f>
        <v>#N/A</v>
      </c>
      <c r="J60" t="e">
        <f>IF(D$48,IFERROR(GETPIVOTDATA(""&amp;D$49,Control!$A$3,"Month",""&amp;$A60),NA()),NA())</f>
        <v>#N/A</v>
      </c>
      <c r="K60" t="e">
        <f>IF(E$48,IFERROR(GETPIVOTDATA(""&amp;E$49,Control!$A$3,"Month",""&amp;$A60),NA()),NA())</f>
        <v>#N/A</v>
      </c>
      <c r="L60" t="e">
        <f>IF(F$48,IFERROR(GETPIVOTDATA(""&amp;F$49,Control!$A$3,"Month",""&amp;$A60),NA()),NA())</f>
        <v>#N/A</v>
      </c>
      <c r="M60" t="e">
        <f>IF(G$48,IFERROR(GETPIVOTDATA(""&amp;G$49,Control!$A$3,"Month",""&amp;$A60),NA()),NA())</f>
        <v>#N/A</v>
      </c>
      <c r="N60" t="e">
        <f>IF(H$48,IFERROR(GETPIVOTDATA(""&amp;H$49,Control!$A$3,"Month",""&amp;$A60),NA()),NA())</f>
        <v>#N/A</v>
      </c>
    </row>
    <row r="61" spans="1:14" x14ac:dyDescent="0.25">
      <c r="A61" t="s">
        <v>103</v>
      </c>
      <c r="B61" s="2" t="s">
        <v>18</v>
      </c>
      <c r="C61">
        <f>IF(C$48,GETPIVOTDATA(""&amp;C$49,Control!$A$20,"Month",""&amp;$A61),NA())</f>
        <v>12742</v>
      </c>
      <c r="D61" t="e">
        <f>IF(D$48,GETPIVOTDATA(""&amp;D$49,Control!$A$20,"Month",""&amp;$A61),NA())</f>
        <v>#N/A</v>
      </c>
      <c r="E61" t="e">
        <f>IF(E$48,GETPIVOTDATA(""&amp;E$49,Control!$A$20,"Month",""&amp;$A61),NA())</f>
        <v>#N/A</v>
      </c>
      <c r="F61">
        <f>IF(F$48,GETPIVOTDATA(""&amp;F$49,Control!$A$20,"Month",""&amp;$A61),NA())</f>
        <v>8743</v>
      </c>
      <c r="G61" t="e">
        <f>IF(G$48,GETPIVOTDATA(""&amp;G$49,Control!$A$20,"Month",""&amp;$A61),NA())</f>
        <v>#N/A</v>
      </c>
      <c r="H61" t="e">
        <f>IF(H$48,GETPIVOTDATA(""&amp;H$49,Control!$A$20,"Month",""&amp;$A61),NA())</f>
        <v>#N/A</v>
      </c>
      <c r="I61" t="e">
        <f>IF(C$48,IFERROR(GETPIVOTDATA(""&amp;C$49,Control!$A$3,"Month",""&amp;$A61),NA()),NA())</f>
        <v>#N/A</v>
      </c>
      <c r="J61" t="e">
        <f>IF(D$48,IFERROR(GETPIVOTDATA(""&amp;D$49,Control!$A$3,"Month",""&amp;$A61),NA()),NA())</f>
        <v>#N/A</v>
      </c>
      <c r="K61" t="e">
        <f>IF(E$48,IFERROR(GETPIVOTDATA(""&amp;E$49,Control!$A$3,"Month",""&amp;$A61),NA()),NA())</f>
        <v>#N/A</v>
      </c>
      <c r="L61" t="e">
        <f>IF(F$48,IFERROR(GETPIVOTDATA(""&amp;F$49,Control!$A$3,"Month",""&amp;$A61),NA()),NA())</f>
        <v>#N/A</v>
      </c>
      <c r="M61" t="e">
        <f>IF(G$48,IFERROR(GETPIVOTDATA(""&amp;G$49,Control!$A$3,"Month",""&amp;$A61),NA()),NA())</f>
        <v>#N/A</v>
      </c>
      <c r="N61" t="e">
        <f>IF(H$48,IFERROR(GETPIVOTDATA(""&amp;H$49,Control!$A$3,"Month",""&amp;$A61),NA()),NA())</f>
        <v>#N/A</v>
      </c>
    </row>
    <row r="64" spans="1:14" x14ac:dyDescent="0.25">
      <c r="B64" t="s">
        <v>172</v>
      </c>
    </row>
    <row r="65" spans="1:17" x14ac:dyDescent="0.25">
      <c r="B65" t="s">
        <v>130</v>
      </c>
      <c r="C65" t="s">
        <v>131</v>
      </c>
      <c r="D65" t="s">
        <v>132</v>
      </c>
      <c r="E65" t="s">
        <v>135</v>
      </c>
      <c r="F65" t="s">
        <v>136</v>
      </c>
      <c r="G65" s="38" t="s">
        <v>153</v>
      </c>
    </row>
    <row r="66" spans="1:17" x14ac:dyDescent="0.25">
      <c r="A66" s="38" t="s">
        <v>23</v>
      </c>
      <c r="B66">
        <f>GETPIVOTDATA(""&amp;$A66&amp;" "&amp;B$65,Control!$A$3)</f>
        <v>6994</v>
      </c>
      <c r="C66">
        <f>GETPIVOTDATA(""&amp;$A66&amp;" "&amp;C$65,Control!$A$3)</f>
        <v>3362</v>
      </c>
      <c r="D66">
        <f>GETPIVOTDATA(""&amp;$A66&amp;" "&amp;D$65,Control!$A$3)</f>
        <v>1383</v>
      </c>
      <c r="E66">
        <f>GETPIVOTDATA(""&amp;$A66&amp;" "&amp;E$65,Control!$A$3)</f>
        <v>1861</v>
      </c>
      <c r="F66">
        <f>GETPIVOTDATA(""&amp;$A66&amp;" "&amp;F$65,Control!$A$3)</f>
        <v>910</v>
      </c>
      <c r="G66" s="12">
        <f>SUM(B66:F66)</f>
        <v>14510</v>
      </c>
      <c r="I66" s="103" t="s">
        <v>303</v>
      </c>
      <c r="J66" s="104"/>
      <c r="K66" s="104"/>
      <c r="L66" s="104"/>
      <c r="M66" s="104"/>
      <c r="N66" s="104"/>
      <c r="O66" s="104"/>
      <c r="P66" s="104"/>
      <c r="Q66" s="104"/>
    </row>
    <row r="67" spans="1:17" x14ac:dyDescent="0.25">
      <c r="A67" s="38" t="s">
        <v>22</v>
      </c>
      <c r="B67">
        <f>GETPIVOTDATA(""&amp;$A67&amp;" "&amp;B$65,Control!$A$3)</f>
        <v>3951</v>
      </c>
      <c r="C67">
        <f>GETPIVOTDATA(""&amp;$A67&amp;" "&amp;C$65,Control!$A$3)</f>
        <v>1820</v>
      </c>
      <c r="D67">
        <f>GETPIVOTDATA(""&amp;$A67&amp;" "&amp;D$65,Control!$A$3)</f>
        <v>1054</v>
      </c>
      <c r="E67">
        <f>GETPIVOTDATA(""&amp;$A67&amp;" "&amp;E$65,Control!$A$3)</f>
        <v>966</v>
      </c>
      <c r="F67">
        <f>GETPIVOTDATA(""&amp;$A67&amp;" "&amp;F$65,Control!$A$3)</f>
        <v>3257</v>
      </c>
      <c r="G67" s="12">
        <f>SUM(B67:F67)</f>
        <v>11048</v>
      </c>
      <c r="I67" s="104"/>
      <c r="J67" s="104"/>
      <c r="K67" s="104"/>
      <c r="L67" s="104"/>
      <c r="M67" s="104"/>
      <c r="N67" s="104"/>
      <c r="O67" s="104"/>
      <c r="P67" s="104"/>
      <c r="Q67" s="104"/>
    </row>
    <row r="68" spans="1:17" x14ac:dyDescent="0.25">
      <c r="A68" s="31" t="s">
        <v>170</v>
      </c>
      <c r="B68">
        <f>SUM(B66:B67)</f>
        <v>10945</v>
      </c>
      <c r="C68">
        <f t="shared" ref="C68:G68" si="19">SUM(C66:C67)</f>
        <v>5182</v>
      </c>
      <c r="D68">
        <f t="shared" si="19"/>
        <v>2437</v>
      </c>
      <c r="E68">
        <f t="shared" si="19"/>
        <v>2827</v>
      </c>
      <c r="F68">
        <f t="shared" si="19"/>
        <v>4167</v>
      </c>
      <c r="G68">
        <f t="shared" si="19"/>
        <v>25558</v>
      </c>
    </row>
    <row r="69" spans="1:17" x14ac:dyDescent="0.25">
      <c r="A69" s="31" t="s">
        <v>171</v>
      </c>
    </row>
    <row r="70" spans="1:17" x14ac:dyDescent="0.25">
      <c r="A70" t="s">
        <v>130</v>
      </c>
      <c r="B70">
        <f>INDEX($B$68:$F$68,1,MATCH(A70,$B$65:$F$65,0))</f>
        <v>10945</v>
      </c>
      <c r="C70" t="str">
        <f t="array" ref="C70:D74">_xlfn._xlws.SORT($A$70:$B$74,2,-1)</f>
        <v>Business</v>
      </c>
      <c r="D70">
        <v>10945</v>
      </c>
    </row>
    <row r="71" spans="1:17" x14ac:dyDescent="0.25">
      <c r="A71" t="s">
        <v>131</v>
      </c>
      <c r="B71">
        <f t="shared" ref="B71:B74" si="20">INDEX($B$68:$F$68,1,MATCH(A71,$B$65:$F$65,0))</f>
        <v>5182</v>
      </c>
      <c r="C71" t="str">
        <v>Securities</v>
      </c>
      <c r="D71">
        <v>5182</v>
      </c>
    </row>
    <row r="72" spans="1:17" x14ac:dyDescent="0.25">
      <c r="A72" t="s">
        <v>132</v>
      </c>
      <c r="B72">
        <f t="shared" si="20"/>
        <v>2437</v>
      </c>
      <c r="C72" t="str">
        <v>Cryptocurrency</v>
      </c>
      <c r="D72">
        <v>4167</v>
      </c>
    </row>
    <row r="73" spans="1:17" x14ac:dyDescent="0.25">
      <c r="A73" t="s">
        <v>135</v>
      </c>
      <c r="B73">
        <f t="shared" si="20"/>
        <v>2827</v>
      </c>
      <c r="C73" t="str">
        <v>Real estate</v>
      </c>
      <c r="D73">
        <v>2827</v>
      </c>
    </row>
    <row r="74" spans="1:17" x14ac:dyDescent="0.25">
      <c r="A74" t="s">
        <v>136</v>
      </c>
      <c r="B74">
        <f t="shared" si="20"/>
        <v>4167</v>
      </c>
      <c r="C74" t="str">
        <v>Gold</v>
      </c>
      <c r="D74">
        <v>2437</v>
      </c>
    </row>
    <row r="76" spans="1:17" ht="15.75" x14ac:dyDescent="0.25">
      <c r="B76" t="s">
        <v>21</v>
      </c>
      <c r="C76" s="39" t="s">
        <v>25</v>
      </c>
      <c r="F76" t="s">
        <v>302</v>
      </c>
    </row>
    <row r="77" spans="1:17" ht="15.75" x14ac:dyDescent="0.25">
      <c r="A77" s="106" t="s">
        <v>25</v>
      </c>
      <c r="B77" s="105" t="s">
        <v>174</v>
      </c>
      <c r="C77" t="s">
        <v>60</v>
      </c>
      <c r="D77" s="18">
        <f>GETPIVOTDATA(""&amp;C77,Control!$A$3)</f>
        <v>1600</v>
      </c>
      <c r="E77" s="39" t="s">
        <v>25</v>
      </c>
      <c r="F77" t="str">
        <f t="array" ref="F77:G107">_xlfn._xlws.SORT($C$77:$D$107,2,-1)</f>
        <v>Loans</v>
      </c>
      <c r="G77">
        <v>1762</v>
      </c>
      <c r="I77" s="105" t="s">
        <v>174</v>
      </c>
      <c r="J77" t="str">
        <f t="array" ref="J77:K83">_xlfn._xlws.SORT($C$77:$D$83,2,-1)</f>
        <v>Holidays</v>
      </c>
      <c r="K77">
        <v>1600</v>
      </c>
    </row>
    <row r="78" spans="1:17" x14ac:dyDescent="0.25">
      <c r="A78" s="106"/>
      <c r="B78" s="105"/>
      <c r="C78" t="s">
        <v>61</v>
      </c>
      <c r="D78" s="18">
        <f>GETPIVOTDATA(""&amp;C78,Control!$A$3)</f>
        <v>362</v>
      </c>
      <c r="F78" t="str">
        <v>Food</v>
      </c>
      <c r="G78">
        <v>1612</v>
      </c>
      <c r="I78" s="105"/>
      <c r="J78" t="str">
        <v>Restaurants</v>
      </c>
      <c r="K78">
        <v>1175</v>
      </c>
    </row>
    <row r="79" spans="1:17" x14ac:dyDescent="0.25">
      <c r="A79" s="106"/>
      <c r="B79" s="105"/>
      <c r="C79" t="s">
        <v>62</v>
      </c>
      <c r="D79" s="18">
        <f>GETPIVOTDATA(""&amp;C79,Control!$A$3)</f>
        <v>1175</v>
      </c>
      <c r="F79" t="str">
        <v>Holidays</v>
      </c>
      <c r="G79">
        <v>1600</v>
      </c>
      <c r="I79" s="105"/>
      <c r="J79" t="str">
        <v>Snacks on the way</v>
      </c>
      <c r="K79">
        <v>665</v>
      </c>
    </row>
    <row r="80" spans="1:17" x14ac:dyDescent="0.25">
      <c r="A80" s="106"/>
      <c r="B80" s="105"/>
      <c r="C80" t="s">
        <v>173</v>
      </c>
      <c r="D80" s="18">
        <f>GETPIVOTDATA(""&amp;C80,Control!$A$3)</f>
        <v>611</v>
      </c>
      <c r="F80" t="str">
        <v>Hairdresser</v>
      </c>
      <c r="G80">
        <v>1477</v>
      </c>
      <c r="I80" s="105"/>
      <c r="J80" t="str">
        <v>Hotels</v>
      </c>
      <c r="K80">
        <v>611</v>
      </c>
    </row>
    <row r="81" spans="1:11" x14ac:dyDescent="0.25">
      <c r="A81" s="106"/>
      <c r="B81" s="105"/>
      <c r="C81" t="s">
        <v>63</v>
      </c>
      <c r="D81" s="18">
        <f>GETPIVOTDATA(""&amp;C81,Control!$A$3)</f>
        <v>122</v>
      </c>
      <c r="F81" t="str">
        <v>Utility Payments</v>
      </c>
      <c r="G81">
        <v>1401</v>
      </c>
      <c r="I81" s="105"/>
      <c r="J81" t="str">
        <v>Excursions</v>
      </c>
      <c r="K81">
        <v>362</v>
      </c>
    </row>
    <row r="82" spans="1:11" x14ac:dyDescent="0.25">
      <c r="A82" s="106"/>
      <c r="B82" s="105"/>
      <c r="C82" t="s">
        <v>64</v>
      </c>
      <c r="D82" s="18">
        <f>GETPIVOTDATA(""&amp;C82,Control!$A$3)</f>
        <v>665</v>
      </c>
      <c r="F82" t="str">
        <v>Restaurants</v>
      </c>
      <c r="G82">
        <v>1175</v>
      </c>
      <c r="I82" s="105"/>
      <c r="J82" t="str">
        <v>Alcohol</v>
      </c>
      <c r="K82">
        <v>344</v>
      </c>
    </row>
    <row r="83" spans="1:11" x14ac:dyDescent="0.25">
      <c r="A83" s="106"/>
      <c r="B83" s="105"/>
      <c r="C83" t="s">
        <v>65</v>
      </c>
      <c r="D83" s="18">
        <f>GETPIVOTDATA(""&amp;C83,Control!$A$3)</f>
        <v>344</v>
      </c>
      <c r="F83" t="str">
        <v>Travel public transport</v>
      </c>
      <c r="G83">
        <v>1014</v>
      </c>
      <c r="I83" s="105"/>
      <c r="J83" t="str">
        <v>Bags, packages, boxes</v>
      </c>
      <c r="K83">
        <v>122</v>
      </c>
    </row>
    <row r="84" spans="1:11" x14ac:dyDescent="0.25">
      <c r="A84" s="106"/>
      <c r="B84" s="105" t="s">
        <v>175</v>
      </c>
      <c r="C84" t="s">
        <v>66</v>
      </c>
      <c r="D84" s="18">
        <f>GETPIVOTDATA(""&amp;C84,Control!$A$3)</f>
        <v>475</v>
      </c>
      <c r="F84" t="str">
        <v>Furniture &amp; utensils</v>
      </c>
      <c r="G84">
        <v>820</v>
      </c>
      <c r="I84" s="105" t="s">
        <v>175</v>
      </c>
      <c r="J84" t="str">
        <f t="array" ref="J84:K85">_xlfn._xlws.SORT(C84:D85,2,-1)</f>
        <v>Unexpected expenses</v>
      </c>
      <c r="K84">
        <v>599</v>
      </c>
    </row>
    <row r="85" spans="1:11" x14ac:dyDescent="0.25">
      <c r="A85" s="106"/>
      <c r="B85" s="105"/>
      <c r="C85" t="s">
        <v>67</v>
      </c>
      <c r="D85" s="18">
        <f>GETPIVOTDATA(""&amp;C85,Control!$A$3)</f>
        <v>599</v>
      </c>
      <c r="F85" t="str">
        <v>Cosmetics &amp; perfum</v>
      </c>
      <c r="G85">
        <v>790</v>
      </c>
      <c r="I85" s="105"/>
      <c r="J85" t="str">
        <v>Hobby</v>
      </c>
      <c r="K85">
        <v>475</v>
      </c>
    </row>
    <row r="86" spans="1:11" ht="14.45" customHeight="1" x14ac:dyDescent="0.25">
      <c r="A86" s="106" t="s">
        <v>26</v>
      </c>
      <c r="B86" s="105" t="s">
        <v>130</v>
      </c>
      <c r="C86" t="s">
        <v>38</v>
      </c>
      <c r="D86" s="18">
        <f>GETPIVOTDATA(""&amp;C86,Control!$A$3)</f>
        <v>1762</v>
      </c>
      <c r="E86" s="39" t="s">
        <v>26</v>
      </c>
      <c r="F86" t="str">
        <v>Snacks on the way</v>
      </c>
      <c r="G86">
        <v>665</v>
      </c>
      <c r="I86" s="105" t="s">
        <v>130</v>
      </c>
      <c r="J86" t="str">
        <f t="array" ref="J86:K89">_xlfn._xlws.SORT($C$86:$D$89,2,-1)</f>
        <v>Loans</v>
      </c>
      <c r="K86">
        <v>1762</v>
      </c>
    </row>
    <row r="87" spans="1:11" x14ac:dyDescent="0.25">
      <c r="A87" s="106"/>
      <c r="B87" s="105"/>
      <c r="C87" t="s">
        <v>39</v>
      </c>
      <c r="D87" s="18">
        <f>GETPIVOTDATA(""&amp;C87,Control!$A$3)</f>
        <v>317</v>
      </c>
      <c r="F87" t="str">
        <v>Fuel</v>
      </c>
      <c r="G87">
        <v>631</v>
      </c>
      <c r="I87" s="105"/>
      <c r="J87" t="str">
        <v>Travel public transport</v>
      </c>
      <c r="K87">
        <v>1014</v>
      </c>
    </row>
    <row r="88" spans="1:11" x14ac:dyDescent="0.25">
      <c r="A88" s="106"/>
      <c r="B88" s="105"/>
      <c r="C88" t="s">
        <v>40</v>
      </c>
      <c r="D88" s="18">
        <f>GETPIVOTDATA(""&amp;C88,Control!$A$3)</f>
        <v>1014</v>
      </c>
      <c r="F88" t="str">
        <v>Clothing &amp; footwear</v>
      </c>
      <c r="G88">
        <v>618</v>
      </c>
      <c r="I88" s="105"/>
      <c r="J88" t="str">
        <v>Training courses</v>
      </c>
      <c r="K88">
        <v>317</v>
      </c>
    </row>
    <row r="89" spans="1:11" x14ac:dyDescent="0.25">
      <c r="A89" s="106"/>
      <c r="B89" s="105"/>
      <c r="C89" t="s">
        <v>41</v>
      </c>
      <c r="D89" s="18">
        <f>GETPIVOTDATA(""&amp;C89,Control!$A$3)</f>
        <v>279</v>
      </c>
      <c r="F89" t="str">
        <v>Hotels</v>
      </c>
      <c r="G89">
        <v>611</v>
      </c>
      <c r="I89" s="105"/>
      <c r="J89" t="str">
        <v>Mobile connection</v>
      </c>
      <c r="K89">
        <v>279</v>
      </c>
    </row>
    <row r="90" spans="1:11" x14ac:dyDescent="0.25">
      <c r="A90" s="106"/>
      <c r="B90" s="105" t="s">
        <v>176</v>
      </c>
      <c r="C90" t="s">
        <v>42</v>
      </c>
      <c r="D90" s="18">
        <f>GETPIVOTDATA(""&amp;C90,Control!$A$3)</f>
        <v>1612</v>
      </c>
      <c r="F90" t="str">
        <v>Unexpected expenses</v>
      </c>
      <c r="G90">
        <v>599</v>
      </c>
      <c r="I90" s="105" t="s">
        <v>176</v>
      </c>
      <c r="J90" t="str">
        <f t="array" ref="J90:K96">_xlfn._xlws.SORT($C$90:$D$96,2,-1)</f>
        <v>Food</v>
      </c>
      <c r="K90">
        <v>1612</v>
      </c>
    </row>
    <row r="91" spans="1:11" x14ac:dyDescent="0.25">
      <c r="A91" s="106"/>
      <c r="B91" s="105"/>
      <c r="C91" t="s">
        <v>43</v>
      </c>
      <c r="D91" s="18">
        <f>GETPIVOTDATA(""&amp;C91,Control!$A$3)</f>
        <v>1401</v>
      </c>
      <c r="F91" t="str">
        <v>Insurance</v>
      </c>
      <c r="G91">
        <v>498</v>
      </c>
      <c r="I91" s="105"/>
      <c r="J91" t="str">
        <v>Utility Payments</v>
      </c>
      <c r="K91">
        <v>1401</v>
      </c>
    </row>
    <row r="92" spans="1:11" x14ac:dyDescent="0.25">
      <c r="A92" s="106"/>
      <c r="B92" s="105"/>
      <c r="C92" t="s">
        <v>44</v>
      </c>
      <c r="D92" s="18">
        <f>GETPIVOTDATA(""&amp;C92,Control!$A$3)</f>
        <v>244</v>
      </c>
      <c r="F92" t="str">
        <v>Hobby</v>
      </c>
      <c r="G92">
        <v>475</v>
      </c>
      <c r="I92" s="105"/>
      <c r="J92" t="str">
        <v>Furniture &amp; utensils</v>
      </c>
      <c r="K92">
        <v>820</v>
      </c>
    </row>
    <row r="93" spans="1:11" x14ac:dyDescent="0.25">
      <c r="A93" s="106"/>
      <c r="B93" s="105"/>
      <c r="C93" t="s">
        <v>45</v>
      </c>
      <c r="D93" s="18">
        <f>GETPIVOTDATA(""&amp;C93,Control!$A$3)</f>
        <v>252</v>
      </c>
      <c r="F93" t="str">
        <v>Washing</v>
      </c>
      <c r="G93">
        <v>430</v>
      </c>
      <c r="I93" s="105"/>
      <c r="J93" t="str">
        <v>BedLinen &amp; tablecloth</v>
      </c>
      <c r="K93">
        <v>288</v>
      </c>
    </row>
    <row r="94" spans="1:11" x14ac:dyDescent="0.25">
      <c r="A94" s="106"/>
      <c r="B94" s="105"/>
      <c r="C94" t="s">
        <v>46</v>
      </c>
      <c r="D94" s="18">
        <f>GETPIVOTDATA(""&amp;C94,Control!$A$3)</f>
        <v>820</v>
      </c>
      <c r="F94" t="str">
        <v>Excursions</v>
      </c>
      <c r="G94">
        <v>362</v>
      </c>
      <c r="I94" s="105"/>
      <c r="J94" t="str">
        <v>Household chemicals</v>
      </c>
      <c r="K94">
        <v>252</v>
      </c>
    </row>
    <row r="95" spans="1:11" x14ac:dyDescent="0.25">
      <c r="A95" s="106"/>
      <c r="B95" s="105"/>
      <c r="C95" t="s">
        <v>47</v>
      </c>
      <c r="D95" s="18">
        <f>GETPIVOTDATA(""&amp;C95,Control!$A$3)</f>
        <v>288</v>
      </c>
      <c r="F95" t="str">
        <v>Alcohol</v>
      </c>
      <c r="G95">
        <v>344</v>
      </c>
      <c r="I95" s="105"/>
      <c r="J95" t="str">
        <v>Internet &amp; TV</v>
      </c>
      <c r="K95">
        <v>244</v>
      </c>
    </row>
    <row r="96" spans="1:11" x14ac:dyDescent="0.25">
      <c r="A96" s="106"/>
      <c r="B96" s="105"/>
      <c r="C96" t="s">
        <v>48</v>
      </c>
      <c r="D96" s="18">
        <f>GETPIVOTDATA(""&amp;C96,Control!$A$3)</f>
        <v>77</v>
      </c>
      <c r="F96" t="str">
        <v>Training courses</v>
      </c>
      <c r="G96">
        <v>317</v>
      </c>
      <c r="I96" s="105"/>
      <c r="J96" t="str">
        <v>Cat food</v>
      </c>
      <c r="K96">
        <v>77</v>
      </c>
    </row>
    <row r="97" spans="1:11" x14ac:dyDescent="0.25">
      <c r="A97" s="106"/>
      <c r="B97" s="105" t="s">
        <v>177</v>
      </c>
      <c r="C97" t="s">
        <v>49</v>
      </c>
      <c r="D97" s="18">
        <f>GETPIVOTDATA(""&amp;C97,Control!$A$3)</f>
        <v>618</v>
      </c>
      <c r="F97" t="str">
        <v>BedLinen &amp; tablecloth</v>
      </c>
      <c r="G97">
        <v>288</v>
      </c>
      <c r="I97" s="105" t="s">
        <v>177</v>
      </c>
      <c r="J97" t="str">
        <f t="array" ref="J97:K102">_xlfn._xlws.SORT($C$97:$D$102,2,-1)</f>
        <v>Hairdresser</v>
      </c>
      <c r="K97">
        <v>1477</v>
      </c>
    </row>
    <row r="98" spans="1:11" x14ac:dyDescent="0.25">
      <c r="A98" s="106"/>
      <c r="B98" s="105"/>
      <c r="C98" t="s">
        <v>50</v>
      </c>
      <c r="D98" s="18">
        <f>GETPIVOTDATA(""&amp;C98,Control!$A$3)</f>
        <v>281</v>
      </c>
      <c r="F98" t="str">
        <v>Gym</v>
      </c>
      <c r="G98">
        <v>281</v>
      </c>
      <c r="I98" s="105"/>
      <c r="J98" t="str">
        <v>Cosmetics &amp; perfum</v>
      </c>
      <c r="K98">
        <v>790</v>
      </c>
    </row>
    <row r="99" spans="1:11" x14ac:dyDescent="0.25">
      <c r="A99" s="106"/>
      <c r="B99" s="105"/>
      <c r="C99" t="s">
        <v>51</v>
      </c>
      <c r="D99" s="18">
        <f>GETPIVOTDATA(""&amp;C99,Control!$A$3)</f>
        <v>267</v>
      </c>
      <c r="F99" t="str">
        <v>Mobile connection</v>
      </c>
      <c r="G99">
        <v>279</v>
      </c>
      <c r="I99" s="105"/>
      <c r="J99" t="str">
        <v>Clothing &amp; footwear</v>
      </c>
      <c r="K99">
        <v>618</v>
      </c>
    </row>
    <row r="100" spans="1:11" x14ac:dyDescent="0.25">
      <c r="A100" s="106"/>
      <c r="B100" s="105"/>
      <c r="C100" t="s">
        <v>52</v>
      </c>
      <c r="D100" s="18">
        <f>GETPIVOTDATA(""&amp;C100,Control!$A$3)</f>
        <v>277</v>
      </c>
      <c r="F100" t="str">
        <v>Medications</v>
      </c>
      <c r="G100">
        <v>277</v>
      </c>
      <c r="I100" s="105"/>
      <c r="J100" t="str">
        <v>Gym</v>
      </c>
      <c r="K100">
        <v>281</v>
      </c>
    </row>
    <row r="101" spans="1:11" x14ac:dyDescent="0.25">
      <c r="A101" s="106"/>
      <c r="B101" s="105"/>
      <c r="C101" t="s">
        <v>53</v>
      </c>
      <c r="D101" s="18">
        <f>GETPIVOTDATA(""&amp;C101,Control!$A$3)</f>
        <v>1477</v>
      </c>
      <c r="F101" t="str">
        <v>Hygiene products</v>
      </c>
      <c r="G101">
        <v>267</v>
      </c>
      <c r="I101" s="105"/>
      <c r="J101" t="str">
        <v>Medications</v>
      </c>
      <c r="K101">
        <v>277</v>
      </c>
    </row>
    <row r="102" spans="1:11" x14ac:dyDescent="0.25">
      <c r="A102" s="106"/>
      <c r="B102" s="105"/>
      <c r="C102" t="s">
        <v>54</v>
      </c>
      <c r="D102" s="18">
        <f>GETPIVOTDATA(""&amp;C102,Control!$A$3)</f>
        <v>790</v>
      </c>
      <c r="F102" t="str">
        <v>Household chemicals</v>
      </c>
      <c r="G102">
        <v>252</v>
      </c>
      <c r="I102" s="105"/>
      <c r="J102" t="str">
        <v>Hygiene products</v>
      </c>
      <c r="K102">
        <v>267</v>
      </c>
    </row>
    <row r="103" spans="1:11" x14ac:dyDescent="0.25">
      <c r="A103" s="106"/>
      <c r="B103" s="105" t="s">
        <v>178</v>
      </c>
      <c r="C103" t="s">
        <v>55</v>
      </c>
      <c r="D103" s="18">
        <f>GETPIVOTDATA(""&amp;C103,Control!$A$3)</f>
        <v>631</v>
      </c>
      <c r="F103" t="str">
        <v>Internet &amp; TV</v>
      </c>
      <c r="G103">
        <v>244</v>
      </c>
      <c r="I103" s="105" t="s">
        <v>178</v>
      </c>
      <c r="J103" t="str">
        <f t="array" ref="J103:K107">_xlfn._xlws.SORT($C$103:$D$107,2,-1)</f>
        <v>Fuel</v>
      </c>
      <c r="K103">
        <v>631</v>
      </c>
    </row>
    <row r="104" spans="1:11" x14ac:dyDescent="0.25">
      <c r="A104" s="106"/>
      <c r="B104" s="105"/>
      <c r="C104" t="s">
        <v>56</v>
      </c>
      <c r="D104" s="18">
        <f>GETPIVOTDATA(""&amp;C104,Control!$A$3)</f>
        <v>222</v>
      </c>
      <c r="F104" t="str">
        <v>Spare parts</v>
      </c>
      <c r="G104">
        <v>222</v>
      </c>
      <c r="I104" s="105"/>
      <c r="J104" t="str">
        <v>Insurance</v>
      </c>
      <c r="K104">
        <v>498</v>
      </c>
    </row>
    <row r="105" spans="1:11" x14ac:dyDescent="0.25">
      <c r="A105" s="106"/>
      <c r="B105" s="105"/>
      <c r="C105" t="s">
        <v>57</v>
      </c>
      <c r="D105" s="18">
        <f>GETPIVOTDATA(""&amp;C105,Control!$A$3)</f>
        <v>104</v>
      </c>
      <c r="F105" t="str">
        <v>Bags, packages, boxes</v>
      </c>
      <c r="G105">
        <v>122</v>
      </c>
      <c r="I105" s="105"/>
      <c r="J105" t="str">
        <v>Washing</v>
      </c>
      <c r="K105">
        <v>430</v>
      </c>
    </row>
    <row r="106" spans="1:11" x14ac:dyDescent="0.25">
      <c r="A106" s="106"/>
      <c r="B106" s="105"/>
      <c r="C106" t="s">
        <v>58</v>
      </c>
      <c r="D106" s="18">
        <f>GETPIVOTDATA(""&amp;C106,Control!$A$3)</f>
        <v>430</v>
      </c>
      <c r="F106" t="str">
        <v>Parking</v>
      </c>
      <c r="G106">
        <v>104</v>
      </c>
      <c r="I106" s="105"/>
      <c r="J106" t="str">
        <v>Spare parts</v>
      </c>
      <c r="K106">
        <v>222</v>
      </c>
    </row>
    <row r="107" spans="1:11" x14ac:dyDescent="0.25">
      <c r="A107" s="106"/>
      <c r="B107" s="105"/>
      <c r="C107" t="s">
        <v>59</v>
      </c>
      <c r="D107" s="18">
        <f>GETPIVOTDATA(""&amp;C107,Control!$A$3)</f>
        <v>498</v>
      </c>
      <c r="F107" t="str">
        <v>Cat food</v>
      </c>
      <c r="G107">
        <v>77</v>
      </c>
      <c r="I107" s="105"/>
      <c r="J107" t="str">
        <v>Parking</v>
      </c>
      <c r="K107">
        <v>104</v>
      </c>
    </row>
    <row r="108" spans="1:11" ht="15.75" x14ac:dyDescent="0.25">
      <c r="A108" s="45"/>
      <c r="B108" s="44"/>
      <c r="D108" s="18"/>
      <c r="I108" s="44"/>
    </row>
    <row r="109" spans="1:11" x14ac:dyDescent="0.25">
      <c r="B109" s="23" t="s">
        <v>217</v>
      </c>
      <c r="D109" s="40">
        <f>SUMIF(G111:G122,"&gt;0",D111:D122)</f>
        <v>-1182.4699999999998</v>
      </c>
      <c r="E109" s="41">
        <f>AVERAGEIF(G111:G122,"&gt;0",E111:E122)</f>
        <v>-0.30105837752787235</v>
      </c>
      <c r="F109" s="40" cm="1">
        <f t="array" ref="F109">INDEX(B111:B122,L2)</f>
        <v>2745.2400000000011</v>
      </c>
    </row>
    <row r="110" spans="1:11" x14ac:dyDescent="0.25">
      <c r="A110" s="14" t="s">
        <v>6</v>
      </c>
      <c r="B110" s="27" t="s">
        <v>68</v>
      </c>
      <c r="C110" s="14" t="s">
        <v>110</v>
      </c>
      <c r="D110" s="15" t="s">
        <v>213</v>
      </c>
      <c r="E110" s="14" t="s">
        <v>211</v>
      </c>
      <c r="F110" s="14" t="s">
        <v>212</v>
      </c>
      <c r="G110" t="s">
        <v>214</v>
      </c>
      <c r="H110" t="s">
        <v>218</v>
      </c>
      <c r="I110" s="40">
        <f>B111</f>
        <v>3300.5700000000006</v>
      </c>
    </row>
    <row r="111" spans="1:11" x14ac:dyDescent="0.25">
      <c r="A111" t="s">
        <v>93</v>
      </c>
      <c r="B111">
        <f>GETPIVOTDATA(""&amp;B$110,Control!$A$20,"Month",""&amp;$A111)</f>
        <v>3300.5700000000006</v>
      </c>
      <c r="C111" s="2" t="s">
        <v>7</v>
      </c>
      <c r="D111" s="40">
        <f>B111</f>
        <v>3300.5700000000006</v>
      </c>
      <c r="E111" s="41">
        <v>0</v>
      </c>
      <c r="F111" s="41">
        <v>0</v>
      </c>
      <c r="G111" s="20" t="e">
        <f>IF(ISNA(I2),I2,SUM($D$111:D111)/$D$123)</f>
        <v>#N/A</v>
      </c>
      <c r="H111" t="s">
        <v>215</v>
      </c>
    </row>
    <row r="112" spans="1:11" x14ac:dyDescent="0.25">
      <c r="A112" t="s">
        <v>94</v>
      </c>
      <c r="B112">
        <f>GETPIVOTDATA(""&amp;B$110,Control!$A$20,"Month",""&amp;$A112)</f>
        <v>4376.5599999999995</v>
      </c>
      <c r="C112" s="2" t="s">
        <v>8</v>
      </c>
      <c r="D112" s="40">
        <f>B112-B111</f>
        <v>1075.9899999999989</v>
      </c>
      <c r="E112" s="41">
        <f>D112/SUM($D$111:D111)</f>
        <v>0.32600126644791616</v>
      </c>
      <c r="F112" s="41">
        <f>(SUM($D$111:D112)-$D$112)/$D$112</f>
        <v>3.0674727460292419</v>
      </c>
      <c r="G112" s="20" t="e">
        <f>IF(ISNA(I3),I3,SUM($D$111:D112)/$D$123)</f>
        <v>#N/A</v>
      </c>
      <c r="H112" t="s">
        <v>216</v>
      </c>
      <c r="I112" s="47" t="str">
        <f>IF(($F$109-$B$111)&gt;0,$F$109-$B$111,"")</f>
        <v/>
      </c>
    </row>
    <row r="113" spans="1:10" x14ac:dyDescent="0.25">
      <c r="A113" t="s">
        <v>95</v>
      </c>
      <c r="B113">
        <f>GETPIVOTDATA(""&amp;B$110,Control!$A$20,"Month",""&amp;$A113)</f>
        <v>3927.7100000000009</v>
      </c>
      <c r="C113" s="2" t="s">
        <v>9</v>
      </c>
      <c r="D113" s="40">
        <f>B113-B112</f>
        <v>-448.84999999999854</v>
      </c>
      <c r="E113" s="41">
        <f>D113/SUM($D$111:D112)</f>
        <v>-0.10255771656277958</v>
      </c>
      <c r="F113" s="41">
        <f>(SUM($D$111:D113)-$D$112)/$D$112</f>
        <v>2.6503220290151441</v>
      </c>
      <c r="G113" s="20" t="e">
        <f>IF(ISNA(I4),I4,SUM($D$111:D113)/$D$123)</f>
        <v>#N/A</v>
      </c>
      <c r="H113" t="s">
        <v>221</v>
      </c>
      <c r="I113" s="47">
        <f>IF(($F$109-$B$111)&lt;0,$F$109-$B$111,"")</f>
        <v>-555.32999999999947</v>
      </c>
    </row>
    <row r="114" spans="1:10" x14ac:dyDescent="0.25">
      <c r="A114" t="s">
        <v>96</v>
      </c>
      <c r="B114">
        <f>GETPIVOTDATA(""&amp;B$110,Control!$A$20,"Month",""&amp;$A114)</f>
        <v>2745.2400000000011</v>
      </c>
      <c r="C114" s="2" t="s">
        <v>10</v>
      </c>
      <c r="D114" s="40">
        <f t="shared" ref="D114:D122" si="21">B114-B113</f>
        <v>-1182.4699999999998</v>
      </c>
      <c r="E114" s="41">
        <f>D114/SUM($D$111:D113)</f>
        <v>-0.30105837752787235</v>
      </c>
      <c r="F114" s="41">
        <f>(SUM($D$111:D114)-$D$112)/$D$112</f>
        <v>1.551362001505594</v>
      </c>
      <c r="G114" s="20">
        <f>IF(ISNA(I5),I5,SUM($D$111:D114)/$D$123)</f>
        <v>0.4406126178816589</v>
      </c>
      <c r="H114" s="14" t="s">
        <v>219</v>
      </c>
      <c r="I114" s="41" t="str">
        <f>IF(E109&gt;0,E109,"")</f>
        <v/>
      </c>
      <c r="J114" t="str">
        <f>IF(E109&gt;0,E109,"")</f>
        <v/>
      </c>
    </row>
    <row r="115" spans="1:10" x14ac:dyDescent="0.25">
      <c r="A115" t="s">
        <v>11</v>
      </c>
      <c r="B115">
        <f>GETPIVOTDATA(""&amp;B$110,Control!$A$20,"Month",""&amp;$A115)</f>
        <v>1954.4</v>
      </c>
      <c r="C115" s="2" t="s">
        <v>11</v>
      </c>
      <c r="D115" s="40">
        <f t="shared" si="21"/>
        <v>-790.84000000000106</v>
      </c>
      <c r="E115" s="41">
        <f>D115/SUM($D$111:D114)</f>
        <v>-0.28807681659891327</v>
      </c>
      <c r="F115" s="41">
        <f>(SUM($D$111:D115)-$D$112)/$D$112</f>
        <v>0.81637375812043067</v>
      </c>
      <c r="G115" s="20" t="e">
        <f>IF(ISNA(I6),I6,SUM($D$111:D115)/$D$123)</f>
        <v>#N/A</v>
      </c>
      <c r="H115" s="14" t="s">
        <v>220</v>
      </c>
      <c r="I115" s="41">
        <f>IF(E109&lt;0,E109,"")</f>
        <v>-0.30105837752787235</v>
      </c>
    </row>
    <row r="116" spans="1:10" x14ac:dyDescent="0.25">
      <c r="A116" t="s">
        <v>97</v>
      </c>
      <c r="B116">
        <f>GETPIVOTDATA(""&amp;B$110,Control!$A$20,"Month",""&amp;$A116)</f>
        <v>3169.6299999999992</v>
      </c>
      <c r="C116" s="2" t="s">
        <v>12</v>
      </c>
      <c r="D116" s="40">
        <f t="shared" si="21"/>
        <v>1215.2299999999991</v>
      </c>
      <c r="E116" s="41">
        <f>D116/SUM($D$111:D115)</f>
        <v>0.62179185427752715</v>
      </c>
      <c r="F116" s="41">
        <f>(SUM($D$111:D116)-$D$112)/$D$112</f>
        <v>1.9457801652431737</v>
      </c>
      <c r="G116" s="20" t="e">
        <f>IF(ISNA(I7),I7,SUM($D$111:D116)/$D$123)</f>
        <v>#N/A</v>
      </c>
      <c r="H116" t="s">
        <v>222</v>
      </c>
      <c r="I116" s="47" t="str">
        <f>IF(D109&gt;0,D109,"")</f>
        <v/>
      </c>
    </row>
    <row r="117" spans="1:10" x14ac:dyDescent="0.25">
      <c r="A117" t="s">
        <v>98</v>
      </c>
      <c r="B117">
        <f>GETPIVOTDATA(""&amp;B$110,Control!$A$20,"Month",""&amp;$A117)</f>
        <v>2648.9600000000009</v>
      </c>
      <c r="C117" s="2" t="s">
        <v>13</v>
      </c>
      <c r="D117" s="40">
        <f t="shared" si="21"/>
        <v>-520.66999999999825</v>
      </c>
      <c r="E117" s="41">
        <f>D117/SUM($D$111:D116)</f>
        <v>-0.16426838463795407</v>
      </c>
      <c r="F117" s="41">
        <f>(SUM($D$111:D117)-$D$112)/$D$112</f>
        <v>1.4618816160001522</v>
      </c>
      <c r="G117" s="20" t="e">
        <f>IF(ISNA(I8),I8,SUM($D$111:D117)/$D$123)</f>
        <v>#N/A</v>
      </c>
      <c r="H117" s="48" t="s">
        <v>223</v>
      </c>
      <c r="I117" s="47">
        <f>IF(D109&lt;0,D109,"")</f>
        <v>-1182.4699999999998</v>
      </c>
    </row>
    <row r="118" spans="1:10" x14ac:dyDescent="0.25">
      <c r="A118" t="s">
        <v>99</v>
      </c>
      <c r="B118">
        <f>GETPIVOTDATA(""&amp;B$110,Control!$A$20,"Month",""&amp;$A118)</f>
        <v>3087.44</v>
      </c>
      <c r="C118" s="2" t="s">
        <v>14</v>
      </c>
      <c r="D118" s="40">
        <f t="shared" si="21"/>
        <v>438.47999999999911</v>
      </c>
      <c r="E118" s="41">
        <f>D118/SUM($D$111:D117)</f>
        <v>0.16552911331239389</v>
      </c>
      <c r="F118" s="41">
        <f>(SUM($D$111:D118)-$D$112)/$D$112</f>
        <v>1.8693946969767408</v>
      </c>
      <c r="G118" s="20" t="e">
        <f>IF(ISNA(I9),I9,SUM($D$111:D118)/$D$123)</f>
        <v>#N/A</v>
      </c>
    </row>
    <row r="119" spans="1:10" x14ac:dyDescent="0.25">
      <c r="A119" t="s">
        <v>100</v>
      </c>
      <c r="B119">
        <f>GETPIVOTDATA(""&amp;B$110,Control!$A$20,"Month",""&amp;$A119)</f>
        <v>3593.7199999999993</v>
      </c>
      <c r="C119" s="2" t="s">
        <v>15</v>
      </c>
      <c r="D119" s="40">
        <f t="shared" si="21"/>
        <v>506.27999999999929</v>
      </c>
      <c r="E119" s="41">
        <f>D119/SUM($D$111:D118)</f>
        <v>0.16398051460109322</v>
      </c>
      <c r="F119" s="41">
        <f>(SUM($D$111:D119)-$D$112)/$D$112</f>
        <v>2.3399195159806347</v>
      </c>
      <c r="G119" s="20" t="e">
        <f>IF(ISNA(I10),I10,SUM($D$111:D119)/$D$123)</f>
        <v>#N/A</v>
      </c>
    </row>
    <row r="120" spans="1:10" x14ac:dyDescent="0.25">
      <c r="A120" t="s">
        <v>101</v>
      </c>
      <c r="B120">
        <f>GETPIVOTDATA(""&amp;B$110,Control!$A$20,"Month",""&amp;$A120)</f>
        <v>2705.824000000001</v>
      </c>
      <c r="C120" s="2" t="s">
        <v>16</v>
      </c>
      <c r="D120" s="40">
        <f t="shared" si="21"/>
        <v>-887.89599999999837</v>
      </c>
      <c r="E120" s="41">
        <f>D120/SUM($D$111:D119)</f>
        <v>-0.24706877553064749</v>
      </c>
      <c r="F120" s="41">
        <f>(SUM($D$111:D120)-$D$112)/$D$112</f>
        <v>1.5147296907963863</v>
      </c>
      <c r="G120" s="20" t="e">
        <f>IF(ISNA(I11),I11,SUM($D$111:D120)/$D$123)</f>
        <v>#N/A</v>
      </c>
    </row>
    <row r="121" spans="1:10" x14ac:dyDescent="0.25">
      <c r="A121" t="s">
        <v>102</v>
      </c>
      <c r="B121">
        <f>GETPIVOTDATA(""&amp;B$110,Control!$A$20,"Month",""&amp;$A121)</f>
        <v>3819.5299999999997</v>
      </c>
      <c r="C121" s="2" t="s">
        <v>17</v>
      </c>
      <c r="D121" s="40">
        <f t="shared" si="21"/>
        <v>1113.7059999999988</v>
      </c>
      <c r="E121" s="41">
        <f>D121/SUM($D$111:D120)</f>
        <v>0.41159587615454601</v>
      </c>
      <c r="F121" s="41">
        <f>(SUM($D$111:D121)-$D$112)/$D$112</f>
        <v>2.5497820611715758</v>
      </c>
      <c r="G121" s="20" t="e">
        <f>IF(ISNA(I12),I12,SUM($D$111:D121)/$D$123)</f>
        <v>#N/A</v>
      </c>
    </row>
    <row r="122" spans="1:10" x14ac:dyDescent="0.25">
      <c r="A122" t="s">
        <v>103</v>
      </c>
      <c r="B122">
        <f>GETPIVOTDATA(""&amp;B$110,Control!$A$20,"Month",""&amp;$A122)</f>
        <v>6230.5070000000005</v>
      </c>
      <c r="C122" s="2" t="s">
        <v>18</v>
      </c>
      <c r="D122" s="40">
        <f t="shared" si="21"/>
        <v>2410.9770000000008</v>
      </c>
      <c r="E122" s="41">
        <f>D122/SUM($D$111:D121)</f>
        <v>0.63122347513961163</v>
      </c>
      <c r="F122" s="41">
        <f>(SUM($D$111:D122)-$D$112)/$D$112</f>
        <v>4.7904878298125508</v>
      </c>
      <c r="G122" s="20" t="e">
        <f>IF(ISNA(I13),I13,SUM($D$111:D122)/$D$123)</f>
        <v>#N/A</v>
      </c>
    </row>
    <row r="123" spans="1:10" x14ac:dyDescent="0.25">
      <c r="A123" s="2"/>
      <c r="B123" s="40"/>
      <c r="C123" s="2" t="s">
        <v>153</v>
      </c>
      <c r="D123" s="40">
        <f>SUM(D111:D122)</f>
        <v>6230.5070000000005</v>
      </c>
      <c r="G123" s="20" t="e">
        <f>IF(ISNA(I14),I14,SUM($D$111:D123)/$D$123)</f>
        <v>#N/A</v>
      </c>
    </row>
    <row r="125" spans="1:10" x14ac:dyDescent="0.25">
      <c r="A125" t="s">
        <v>225</v>
      </c>
    </row>
    <row r="126" spans="1:10" x14ac:dyDescent="0.25">
      <c r="A126" s="25">
        <f>$P$18</f>
        <v>0.36537216828478969</v>
      </c>
      <c r="B126" s="25">
        <f>$P$20</f>
        <v>0.1436084142394822</v>
      </c>
      <c r="C126" s="25">
        <f>$P$21</f>
        <v>9.9619417475728153E-2</v>
      </c>
      <c r="D126" s="25">
        <f>$P$19</f>
        <v>0.20664660194174755</v>
      </c>
      <c r="E126" s="25">
        <f>$P$23</f>
        <v>0.18475339805825233</v>
      </c>
    </row>
    <row r="127" spans="1:10" x14ac:dyDescent="0.25">
      <c r="A127" s="25">
        <f t="shared" ref="A127:A128" si="22">$P$18</f>
        <v>0.36537216828478969</v>
      </c>
      <c r="B127" s="25">
        <f t="shared" ref="B127:B128" si="23">$P$20</f>
        <v>0.1436084142394822</v>
      </c>
      <c r="C127" s="25">
        <f t="shared" ref="C127:C128" si="24">$P$21</f>
        <v>9.9619417475728153E-2</v>
      </c>
      <c r="D127" s="25">
        <f t="shared" ref="D127:D128" si="25">$P$19</f>
        <v>0.20664660194174755</v>
      </c>
      <c r="E127" s="25">
        <f>$P$23</f>
        <v>0.18475339805825233</v>
      </c>
    </row>
    <row r="128" spans="1:10" x14ac:dyDescent="0.25">
      <c r="A128" s="25">
        <f t="shared" si="22"/>
        <v>0.36537216828478969</v>
      </c>
      <c r="B128" s="25">
        <f t="shared" si="23"/>
        <v>0.1436084142394822</v>
      </c>
      <c r="C128" s="25">
        <f t="shared" si="24"/>
        <v>9.9619417475728153E-2</v>
      </c>
      <c r="D128" s="25">
        <f t="shared" si="25"/>
        <v>0.20664660194174755</v>
      </c>
      <c r="E128" s="25">
        <f>$P$23</f>
        <v>0.18475339805825233</v>
      </c>
      <c r="G128" s="42"/>
    </row>
    <row r="129" spans="1:12" x14ac:dyDescent="0.25">
      <c r="G129" s="42"/>
    </row>
    <row r="130" spans="1:12" x14ac:dyDescent="0.25">
      <c r="B130" t="s">
        <v>242</v>
      </c>
      <c r="C130" s="12"/>
      <c r="D130" s="12"/>
      <c r="E130" s="12"/>
      <c r="G130" s="42"/>
    </row>
    <row r="131" spans="1:12" x14ac:dyDescent="0.25">
      <c r="A131" s="50" t="s">
        <v>243</v>
      </c>
      <c r="B131" s="51">
        <f>B33</f>
        <v>77000</v>
      </c>
      <c r="C131" s="51">
        <f t="shared" ref="C131:E131" si="26">C33</f>
        <v>65000</v>
      </c>
      <c r="D131" s="51">
        <f t="shared" si="26"/>
        <v>58000</v>
      </c>
      <c r="E131" s="51">
        <f t="shared" si="26"/>
        <v>30000</v>
      </c>
      <c r="G131" s="42"/>
    </row>
    <row r="132" spans="1:12" x14ac:dyDescent="0.25">
      <c r="A132" s="38" t="s">
        <v>244</v>
      </c>
      <c r="B132" s="51">
        <f>B31</f>
        <v>35764</v>
      </c>
      <c r="C132" s="51">
        <f t="shared" ref="C132:E132" si="27">C31</f>
        <v>13723</v>
      </c>
      <c r="D132" s="51">
        <f t="shared" si="27"/>
        <v>8643</v>
      </c>
      <c r="E132" s="51">
        <f t="shared" si="27"/>
        <v>5764</v>
      </c>
      <c r="G132" s="42"/>
    </row>
    <row r="133" spans="1:12" x14ac:dyDescent="0.25">
      <c r="B133" s="33" t="s">
        <v>78</v>
      </c>
      <c r="C133" s="33" t="s">
        <v>79</v>
      </c>
      <c r="D133" s="33" t="s">
        <v>80</v>
      </c>
      <c r="E133" s="33" t="s">
        <v>81</v>
      </c>
      <c r="G133" s="42"/>
    </row>
    <row r="134" spans="1:12" x14ac:dyDescent="0.25">
      <c r="G134" s="42"/>
    </row>
    <row r="135" spans="1:12" x14ac:dyDescent="0.25">
      <c r="B135" t="s">
        <v>245</v>
      </c>
      <c r="C135" s="46"/>
      <c r="D135" s="46"/>
      <c r="E135" s="46"/>
      <c r="G135" s="42"/>
    </row>
    <row r="136" spans="1:12" x14ac:dyDescent="0.25">
      <c r="B136" s="33" t="s">
        <v>78</v>
      </c>
      <c r="C136" s="33" t="s">
        <v>79</v>
      </c>
      <c r="D136" s="33" t="s">
        <v>80</v>
      </c>
      <c r="E136" s="33" t="s">
        <v>81</v>
      </c>
      <c r="G136" s="42"/>
    </row>
    <row r="137" spans="1:12" x14ac:dyDescent="0.25">
      <c r="B137" s="12">
        <f>$B$132</f>
        <v>35764</v>
      </c>
      <c r="C137" s="12">
        <f>$C$132</f>
        <v>13723</v>
      </c>
      <c r="D137" s="12">
        <f>$D$132</f>
        <v>8643</v>
      </c>
      <c r="E137" s="12">
        <f>$E$132</f>
        <v>5764</v>
      </c>
      <c r="G137" s="42"/>
    </row>
    <row r="138" spans="1:12" x14ac:dyDescent="0.25">
      <c r="B138" s="12">
        <f t="shared" ref="B138:B140" si="28">$B$132</f>
        <v>35764</v>
      </c>
      <c r="C138" s="12">
        <f t="shared" ref="C138:C140" si="29">$C$132</f>
        <v>13723</v>
      </c>
      <c r="D138" s="12">
        <f t="shared" ref="D138:D140" si="30">$D$132</f>
        <v>8643</v>
      </c>
      <c r="E138" s="12">
        <f t="shared" ref="E138:E140" si="31">$E$132</f>
        <v>5764</v>
      </c>
      <c r="G138" s="42"/>
    </row>
    <row r="139" spans="1:12" x14ac:dyDescent="0.25">
      <c r="B139" s="12">
        <f t="shared" si="28"/>
        <v>35764</v>
      </c>
      <c r="C139" s="12">
        <f t="shared" si="29"/>
        <v>13723</v>
      </c>
      <c r="D139" s="12">
        <f t="shared" si="30"/>
        <v>8643</v>
      </c>
      <c r="E139" s="12">
        <f t="shared" si="31"/>
        <v>5764</v>
      </c>
      <c r="G139" s="42"/>
    </row>
    <row r="140" spans="1:12" x14ac:dyDescent="0.25">
      <c r="B140" s="12">
        <f t="shared" si="28"/>
        <v>35764</v>
      </c>
      <c r="C140" s="12">
        <f t="shared" si="29"/>
        <v>13723</v>
      </c>
      <c r="D140" s="12">
        <f t="shared" si="30"/>
        <v>8643</v>
      </c>
      <c r="E140" s="12">
        <f t="shared" si="31"/>
        <v>5764</v>
      </c>
      <c r="G140" s="42"/>
    </row>
    <row r="141" spans="1:12" x14ac:dyDescent="0.25">
      <c r="G141" s="42"/>
    </row>
    <row r="142" spans="1:12" x14ac:dyDescent="0.25">
      <c r="A142" s="33" t="s">
        <v>246</v>
      </c>
      <c r="B142" s="33" t="s">
        <v>78</v>
      </c>
      <c r="C142" s="33" t="s">
        <v>79</v>
      </c>
      <c r="D142" s="33" t="s">
        <v>80</v>
      </c>
      <c r="E142" s="33" t="s">
        <v>81</v>
      </c>
      <c r="F142" s="14" t="s">
        <v>107</v>
      </c>
      <c r="G142" s="33" t="s">
        <v>78</v>
      </c>
      <c r="H142" s="33" t="s">
        <v>79</v>
      </c>
      <c r="I142" s="33" t="s">
        <v>80</v>
      </c>
      <c r="J142" s="33" t="s">
        <v>81</v>
      </c>
      <c r="K142" s="52" t="s">
        <v>82</v>
      </c>
      <c r="L142" s="33" t="s">
        <v>247</v>
      </c>
    </row>
    <row r="143" spans="1:12" x14ac:dyDescent="0.25">
      <c r="A143" s="23" t="s">
        <v>7</v>
      </c>
      <c r="B143" s="25">
        <f>G143/$K143</f>
        <v>0.4100344827586207</v>
      </c>
      <c r="C143" s="25">
        <f t="shared" ref="C143:E143" si="32">H143/$K143</f>
        <v>0.12</v>
      </c>
      <c r="D143" s="25">
        <f t="shared" si="32"/>
        <v>0.17</v>
      </c>
      <c r="E143" s="25">
        <f t="shared" si="32"/>
        <v>6.0034482758620687E-2</v>
      </c>
      <c r="F143" t="s">
        <v>93</v>
      </c>
      <c r="G143" s="18">
        <f>GETPIVOTDATA(""&amp;G$142,Control!$A$20,"Month",""&amp;$F143)</f>
        <v>11891</v>
      </c>
      <c r="H143" s="18">
        <f>GETPIVOTDATA(""&amp;H$142,Control!$A$20,"Month",""&amp;$F143)</f>
        <v>3480</v>
      </c>
      <c r="I143" s="18">
        <f>GETPIVOTDATA(""&amp;I$142,Control!$A$20,"Month",""&amp;$F143)</f>
        <v>4930</v>
      </c>
      <c r="J143" s="18">
        <f>GETPIVOTDATA(""&amp;J$142,Control!$A$20,"Month",""&amp;$F143)</f>
        <v>1741</v>
      </c>
      <c r="K143" s="53">
        <v>29000</v>
      </c>
      <c r="L143" s="20" t="e">
        <f>IF(ISNA(I2),I2,SUM(B143:E143))</f>
        <v>#N/A</v>
      </c>
    </row>
    <row r="144" spans="1:12" x14ac:dyDescent="0.25">
      <c r="A144" s="23" t="s">
        <v>8</v>
      </c>
      <c r="B144" s="25">
        <f t="shared" ref="B144:B154" si="33">G144/$K144</f>
        <v>0.58321052631578951</v>
      </c>
      <c r="C144" s="25">
        <f t="shared" ref="C144:C154" si="34">H144/$K144</f>
        <v>0.15107894736842106</v>
      </c>
      <c r="D144" s="25">
        <f t="shared" ref="D144:D154" si="35">I144/$K144</f>
        <v>0.14002631578947369</v>
      </c>
      <c r="E144" s="25">
        <f t="shared" ref="E144:E154" si="36">J144/$K144</f>
        <v>5.0052631578947369E-2</v>
      </c>
      <c r="F144" t="s">
        <v>94</v>
      </c>
      <c r="G144" s="18">
        <f>GETPIVOTDATA(""&amp;G$142,Control!$A$20,"Month",""&amp;$F144)</f>
        <v>22162</v>
      </c>
      <c r="H144" s="18">
        <f>GETPIVOTDATA(""&amp;H$142,Control!$A$20,"Month",""&amp;$F144)</f>
        <v>5741</v>
      </c>
      <c r="I144" s="18">
        <f>GETPIVOTDATA(""&amp;I$142,Control!$A$20,"Month",""&amp;$F144)</f>
        <v>5321</v>
      </c>
      <c r="J144" s="18">
        <f>GETPIVOTDATA(""&amp;J$142,Control!$A$20,"Month",""&amp;$F144)</f>
        <v>1902</v>
      </c>
      <c r="K144" s="53">
        <v>38000</v>
      </c>
      <c r="L144" s="20" t="e">
        <f t="shared" ref="L144:L154" si="37">IF(ISNA(I3),I3,SUM(B144:E144))</f>
        <v>#N/A</v>
      </c>
    </row>
    <row r="145" spans="1:12" x14ac:dyDescent="0.25">
      <c r="A145" s="23" t="s">
        <v>9</v>
      </c>
      <c r="B145" s="25">
        <f t="shared" si="33"/>
        <v>0.62495918367346937</v>
      </c>
      <c r="C145" s="25">
        <f t="shared" si="34"/>
        <v>0.17799999999999999</v>
      </c>
      <c r="D145" s="25">
        <f t="shared" si="35"/>
        <v>0.12595918367346939</v>
      </c>
      <c r="E145" s="25">
        <f t="shared" si="36"/>
        <v>4.3734693877551023E-2</v>
      </c>
      <c r="F145" t="s">
        <v>95</v>
      </c>
      <c r="G145" s="18">
        <f>GETPIVOTDATA(""&amp;G$142,Control!$A$20,"Month",""&amp;$F145)</f>
        <v>30623</v>
      </c>
      <c r="H145" s="18">
        <f>GETPIVOTDATA(""&amp;H$142,Control!$A$20,"Month",""&amp;$F145)</f>
        <v>8722</v>
      </c>
      <c r="I145" s="18">
        <f>GETPIVOTDATA(""&amp;I$142,Control!$A$20,"Month",""&amp;$F145)</f>
        <v>6172</v>
      </c>
      <c r="J145" s="18">
        <f>GETPIVOTDATA(""&amp;J$142,Control!$A$20,"Month",""&amp;$F145)</f>
        <v>2143</v>
      </c>
      <c r="K145" s="53">
        <v>49000</v>
      </c>
      <c r="L145" s="20" t="e">
        <f t="shared" si="37"/>
        <v>#N/A</v>
      </c>
    </row>
    <row r="146" spans="1:12" x14ac:dyDescent="0.25">
      <c r="A146" s="23" t="s">
        <v>10</v>
      </c>
      <c r="B146" s="25">
        <f t="shared" si="33"/>
        <v>0.49672222222222223</v>
      </c>
      <c r="C146" s="25">
        <f t="shared" si="34"/>
        <v>0.19059722222222222</v>
      </c>
      <c r="D146" s="25">
        <f t="shared" si="35"/>
        <v>0.12004166666666667</v>
      </c>
      <c r="E146" s="25">
        <f t="shared" si="36"/>
        <v>8.005555555555556E-2</v>
      </c>
      <c r="F146" t="s">
        <v>96</v>
      </c>
      <c r="G146" s="18">
        <f>GETPIVOTDATA(""&amp;G$142,Control!$A$20,"Month",""&amp;$F146)</f>
        <v>35764</v>
      </c>
      <c r="H146" s="18">
        <f>GETPIVOTDATA(""&amp;H$142,Control!$A$20,"Month",""&amp;$F146)</f>
        <v>13723</v>
      </c>
      <c r="I146" s="18">
        <f>GETPIVOTDATA(""&amp;I$142,Control!$A$20,"Month",""&amp;$F146)</f>
        <v>8643</v>
      </c>
      <c r="J146" s="18">
        <f>GETPIVOTDATA(""&amp;J$142,Control!$A$20,"Month",""&amp;$F146)</f>
        <v>5764</v>
      </c>
      <c r="K146" s="53">
        <v>72000</v>
      </c>
      <c r="L146" s="20">
        <f t="shared" si="37"/>
        <v>0.88741666666666674</v>
      </c>
    </row>
    <row r="147" spans="1:12" x14ac:dyDescent="0.25">
      <c r="A147" s="23" t="s">
        <v>11</v>
      </c>
      <c r="B147" s="25">
        <f t="shared" si="33"/>
        <v>0.39212264150943399</v>
      </c>
      <c r="C147" s="25">
        <f t="shared" si="34"/>
        <v>0.17569811320754716</v>
      </c>
      <c r="D147" s="25">
        <f t="shared" si="35"/>
        <v>0.12003773584905661</v>
      </c>
      <c r="E147" s="25">
        <f t="shared" si="36"/>
        <v>9.0047169811320757E-2</v>
      </c>
      <c r="F147" t="s">
        <v>11</v>
      </c>
      <c r="G147" s="18">
        <f>GETPIVOTDATA(""&amp;G$142,Control!$A$20,"Month",""&amp;$F147)</f>
        <v>41565</v>
      </c>
      <c r="H147" s="18">
        <f>GETPIVOTDATA(""&amp;H$142,Control!$A$20,"Month",""&amp;$F147)</f>
        <v>18624</v>
      </c>
      <c r="I147" s="18">
        <f>GETPIVOTDATA(""&amp;I$142,Control!$A$20,"Month",""&amp;$F147)</f>
        <v>12724</v>
      </c>
      <c r="J147" s="18">
        <f>GETPIVOTDATA(""&amp;J$142,Control!$A$20,"Month",""&amp;$F147)</f>
        <v>9545</v>
      </c>
      <c r="K147" s="53">
        <v>106000</v>
      </c>
      <c r="L147" s="20" t="e">
        <f t="shared" si="37"/>
        <v>#N/A</v>
      </c>
    </row>
    <row r="148" spans="1:12" x14ac:dyDescent="0.25">
      <c r="A148" s="23" t="s">
        <v>12</v>
      </c>
      <c r="B148" s="25">
        <f t="shared" si="33"/>
        <v>0.38322222222222224</v>
      </c>
      <c r="C148" s="25">
        <f t="shared" si="34"/>
        <v>0.18067460317460318</v>
      </c>
      <c r="D148" s="25">
        <f t="shared" si="35"/>
        <v>0.17003968253968255</v>
      </c>
      <c r="E148" s="25">
        <f t="shared" si="36"/>
        <v>9.505555555555556E-2</v>
      </c>
      <c r="F148" t="s">
        <v>97</v>
      </c>
      <c r="G148" s="18">
        <f>GETPIVOTDATA(""&amp;G$142,Control!$A$20,"Month",""&amp;$F148)</f>
        <v>48286</v>
      </c>
      <c r="H148" s="18">
        <f>GETPIVOTDATA(""&amp;H$142,Control!$A$20,"Month",""&amp;$F148)</f>
        <v>22765</v>
      </c>
      <c r="I148" s="18">
        <f>GETPIVOTDATA(""&amp;I$142,Control!$A$20,"Month",""&amp;$F148)</f>
        <v>21425</v>
      </c>
      <c r="J148" s="18">
        <f>GETPIVOTDATA(""&amp;J$142,Control!$A$20,"Month",""&amp;$F148)</f>
        <v>11977</v>
      </c>
      <c r="K148" s="53">
        <v>126000</v>
      </c>
      <c r="L148" s="20" t="e">
        <f t="shared" si="37"/>
        <v>#N/A</v>
      </c>
    </row>
    <row r="149" spans="1:12" x14ac:dyDescent="0.25">
      <c r="A149" s="23" t="s">
        <v>13</v>
      </c>
      <c r="B149" s="25">
        <f t="shared" si="33"/>
        <v>0.37020300751879698</v>
      </c>
      <c r="C149" s="25">
        <f t="shared" si="34"/>
        <v>0.22989473684210526</v>
      </c>
      <c r="D149" s="25">
        <f t="shared" si="35"/>
        <v>0.1800451127819549</v>
      </c>
      <c r="E149" s="25">
        <f t="shared" si="36"/>
        <v>0.10425563909774437</v>
      </c>
      <c r="F149" t="s">
        <v>98</v>
      </c>
      <c r="G149" s="18">
        <f>GETPIVOTDATA(""&amp;G$142,Control!$A$20,"Month",""&amp;$F149)</f>
        <v>49237</v>
      </c>
      <c r="H149" s="18">
        <f>GETPIVOTDATA(""&amp;H$142,Control!$A$20,"Month",""&amp;$F149)</f>
        <v>30576</v>
      </c>
      <c r="I149" s="18">
        <f>GETPIVOTDATA(""&amp;I$142,Control!$A$20,"Month",""&amp;$F149)</f>
        <v>23946</v>
      </c>
      <c r="J149" s="18">
        <f>GETPIVOTDATA(""&amp;J$142,Control!$A$20,"Month",""&amp;$F149)</f>
        <v>13866</v>
      </c>
      <c r="K149" s="53">
        <v>133000</v>
      </c>
      <c r="L149" s="20" t="e">
        <f t="shared" si="37"/>
        <v>#N/A</v>
      </c>
    </row>
    <row r="150" spans="1:12" x14ac:dyDescent="0.25">
      <c r="A150" s="23" t="s">
        <v>14</v>
      </c>
      <c r="B150" s="25">
        <f t="shared" si="33"/>
        <v>0.34816216216216217</v>
      </c>
      <c r="C150" s="25">
        <f t="shared" si="34"/>
        <v>0.27329054054054053</v>
      </c>
      <c r="D150" s="25">
        <f t="shared" si="35"/>
        <v>0.1900472972972973</v>
      </c>
      <c r="E150" s="25">
        <f t="shared" si="36"/>
        <v>0.12377702702702703</v>
      </c>
      <c r="F150" t="s">
        <v>99</v>
      </c>
      <c r="G150" s="18">
        <f>GETPIVOTDATA(""&amp;G$142,Control!$A$20,"Month",""&amp;$F150)</f>
        <v>51528</v>
      </c>
      <c r="H150" s="18">
        <f>GETPIVOTDATA(""&amp;H$142,Control!$A$20,"Month",""&amp;$F150)</f>
        <v>40447</v>
      </c>
      <c r="I150" s="18">
        <f>GETPIVOTDATA(""&amp;I$142,Control!$A$20,"Month",""&amp;$F150)</f>
        <v>28127</v>
      </c>
      <c r="J150" s="18">
        <f>GETPIVOTDATA(""&amp;J$142,Control!$A$20,"Month",""&amp;$F150)</f>
        <v>18319</v>
      </c>
      <c r="K150" s="53">
        <v>148000</v>
      </c>
      <c r="L150" s="20" t="e">
        <f t="shared" si="37"/>
        <v>#N/A</v>
      </c>
    </row>
    <row r="151" spans="1:12" x14ac:dyDescent="0.25">
      <c r="A151" s="23" t="s">
        <v>15</v>
      </c>
      <c r="B151" s="25">
        <f t="shared" si="33"/>
        <v>0.3256096256684492</v>
      </c>
      <c r="C151" s="25">
        <f t="shared" si="34"/>
        <v>0.25490909090909092</v>
      </c>
      <c r="D151" s="25">
        <f t="shared" si="35"/>
        <v>0.18641176470588236</v>
      </c>
      <c r="E151" s="25">
        <f t="shared" si="36"/>
        <v>0.12389304812834225</v>
      </c>
      <c r="F151" t="s">
        <v>100</v>
      </c>
      <c r="G151" s="18">
        <f>GETPIVOTDATA(""&amp;G$142,Control!$A$20,"Month",""&amp;$F151)</f>
        <v>60889</v>
      </c>
      <c r="H151" s="18">
        <f>GETPIVOTDATA(""&amp;H$142,Control!$A$20,"Month",""&amp;$F151)</f>
        <v>47668</v>
      </c>
      <c r="I151" s="18">
        <f>GETPIVOTDATA(""&amp;I$142,Control!$A$20,"Month",""&amp;$F151)</f>
        <v>34859</v>
      </c>
      <c r="J151" s="18">
        <f>GETPIVOTDATA(""&amp;J$142,Control!$A$20,"Month",""&amp;$F151)</f>
        <v>23168</v>
      </c>
      <c r="K151" s="53">
        <v>187000</v>
      </c>
      <c r="L151" s="20" t="e">
        <f t="shared" si="37"/>
        <v>#N/A</v>
      </c>
    </row>
    <row r="152" spans="1:12" x14ac:dyDescent="0.25">
      <c r="A152" s="23" t="s">
        <v>16</v>
      </c>
      <c r="B152" s="25">
        <f t="shared" si="33"/>
        <v>0.32897948717948716</v>
      </c>
      <c r="C152" s="25">
        <f t="shared" si="34"/>
        <v>0.25491794871794871</v>
      </c>
      <c r="D152" s="25">
        <f t="shared" si="35"/>
        <v>0.20388717948717949</v>
      </c>
      <c r="E152" s="25">
        <f t="shared" si="36"/>
        <v>0.12435897435897436</v>
      </c>
      <c r="F152" t="s">
        <v>101</v>
      </c>
      <c r="G152" s="18">
        <f>GETPIVOTDATA(""&amp;G$142,Control!$A$20,"Month",""&amp;$F152)</f>
        <v>64151</v>
      </c>
      <c r="H152" s="18">
        <f>GETPIVOTDATA(""&amp;H$142,Control!$A$20,"Month",""&amp;$F152)</f>
        <v>49709</v>
      </c>
      <c r="I152" s="18">
        <f>GETPIVOTDATA(""&amp;I$142,Control!$A$20,"Month",""&amp;$F152)</f>
        <v>39758</v>
      </c>
      <c r="J152" s="18">
        <f>GETPIVOTDATA(""&amp;J$142,Control!$A$20,"Month",""&amp;$F152)</f>
        <v>24250</v>
      </c>
      <c r="K152" s="53">
        <v>195000</v>
      </c>
      <c r="L152" s="20" t="e">
        <f t="shared" si="37"/>
        <v>#N/A</v>
      </c>
    </row>
    <row r="153" spans="1:12" x14ac:dyDescent="0.25">
      <c r="A153" s="23" t="s">
        <v>17</v>
      </c>
      <c r="B153" s="25">
        <f t="shared" si="33"/>
        <v>0.34353921568627449</v>
      </c>
      <c r="C153" s="25">
        <f t="shared" si="34"/>
        <v>0.26327941176470587</v>
      </c>
      <c r="D153" s="25">
        <f t="shared" si="35"/>
        <v>0.22063725490196079</v>
      </c>
      <c r="E153" s="25">
        <f t="shared" si="36"/>
        <v>0.14059313725490197</v>
      </c>
      <c r="F153" t="s">
        <v>102</v>
      </c>
      <c r="G153" s="18">
        <f>GETPIVOTDATA(""&amp;G$142,Control!$A$20,"Month",""&amp;$F153)</f>
        <v>70082</v>
      </c>
      <c r="H153" s="18">
        <f>GETPIVOTDATA(""&amp;H$142,Control!$A$20,"Month",""&amp;$F153)</f>
        <v>53709</v>
      </c>
      <c r="I153" s="18">
        <f>GETPIVOTDATA(""&amp;I$142,Control!$A$20,"Month",""&amp;$F153)</f>
        <v>45010</v>
      </c>
      <c r="J153" s="18">
        <f>GETPIVOTDATA(""&amp;J$142,Control!$A$20,"Month",""&amp;$F153)</f>
        <v>28681</v>
      </c>
      <c r="K153" s="53">
        <v>204000</v>
      </c>
      <c r="L153" s="20" t="e">
        <f t="shared" si="37"/>
        <v>#N/A</v>
      </c>
    </row>
    <row r="154" spans="1:12" x14ac:dyDescent="0.25">
      <c r="A154" s="23" t="s">
        <v>18</v>
      </c>
      <c r="B154" s="25">
        <f t="shared" si="33"/>
        <v>0.32870869565217392</v>
      </c>
      <c r="C154" s="25">
        <f t="shared" si="34"/>
        <v>0.27478695652173912</v>
      </c>
      <c r="D154" s="25">
        <f t="shared" si="35"/>
        <v>0.24130869565217392</v>
      </c>
      <c r="E154" s="25">
        <f t="shared" si="36"/>
        <v>0.13043478260869565</v>
      </c>
      <c r="F154" t="s">
        <v>103</v>
      </c>
      <c r="G154" s="18">
        <f>GETPIVOTDATA(""&amp;G$142,Control!$A$20,"Month",""&amp;$F154)</f>
        <v>75603</v>
      </c>
      <c r="H154" s="18">
        <f>GETPIVOTDATA(""&amp;H$142,Control!$A$20,"Month",""&amp;$F154)</f>
        <v>63201</v>
      </c>
      <c r="I154" s="18">
        <f>GETPIVOTDATA(""&amp;I$142,Control!$A$20,"Month",""&amp;$F154)</f>
        <v>55501</v>
      </c>
      <c r="J154" s="18">
        <f>GETPIVOTDATA(""&amp;J$142,Control!$A$20,"Month",""&amp;$F154)</f>
        <v>30000</v>
      </c>
      <c r="K154" s="53">
        <v>230000</v>
      </c>
      <c r="L154" s="20" t="e">
        <f t="shared" si="37"/>
        <v>#N/A</v>
      </c>
    </row>
    <row r="155" spans="1:12" x14ac:dyDescent="0.25">
      <c r="G155" s="42"/>
    </row>
    <row r="156" spans="1:12" x14ac:dyDescent="0.25">
      <c r="G156" s="42"/>
    </row>
    <row r="157" spans="1:12" x14ac:dyDescent="0.25">
      <c r="G157" s="42"/>
    </row>
    <row r="158" spans="1:12" x14ac:dyDescent="0.25">
      <c r="G158" s="42"/>
    </row>
    <row r="159" spans="1:12" x14ac:dyDescent="0.25">
      <c r="G159" s="42"/>
    </row>
  </sheetData>
  <mergeCells count="15">
    <mergeCell ref="I66:Q67"/>
    <mergeCell ref="I84:I85"/>
    <mergeCell ref="A77:A85"/>
    <mergeCell ref="A86:A107"/>
    <mergeCell ref="I86:I89"/>
    <mergeCell ref="I90:I96"/>
    <mergeCell ref="I97:I102"/>
    <mergeCell ref="I103:I107"/>
    <mergeCell ref="I77:I83"/>
    <mergeCell ref="B77:B83"/>
    <mergeCell ref="B84:B85"/>
    <mergeCell ref="B86:B89"/>
    <mergeCell ref="B90:B96"/>
    <mergeCell ref="B97:B102"/>
    <mergeCell ref="B103:B107"/>
  </mergeCells>
  <phoneticPr fontId="6" type="noConversion"/>
  <hyperlinks>
    <hyperlink ref="I66" r:id="rId1" xr:uid="{661CEF11-BBD8-496A-9AE3-34407A1EA394}"/>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7D853-D56E-4838-BDAE-E31D52FF339E}">
  <dimension ref="A1:BN53"/>
  <sheetViews>
    <sheetView workbookViewId="0"/>
  </sheetViews>
  <sheetFormatPr defaultRowHeight="15" x14ac:dyDescent="0.25"/>
  <cols>
    <col min="1" max="1" width="12.42578125" bestFit="1" customWidth="1"/>
    <col min="2" max="5" width="15.140625" bestFit="1" customWidth="1"/>
    <col min="6" max="6" width="17.28515625" bestFit="1" customWidth="1"/>
    <col min="7" max="7" width="18.42578125" bestFit="1" customWidth="1"/>
    <col min="8" max="8" width="19.85546875" bestFit="1" customWidth="1"/>
    <col min="9" max="9" width="16.7109375" bestFit="1" customWidth="1"/>
    <col min="10" max="10" width="15.85546875" bestFit="1" customWidth="1"/>
    <col min="11" max="11" width="28.140625" bestFit="1" customWidth="1"/>
    <col min="12" max="12" width="29.28515625" bestFit="1" customWidth="1"/>
    <col min="13" max="13" width="33.7109375" bestFit="1" customWidth="1"/>
    <col min="14" max="14" width="30.140625" bestFit="1" customWidth="1"/>
    <col min="15" max="15" width="24.7109375" bestFit="1" customWidth="1"/>
    <col min="16" max="16" width="17.5703125" bestFit="1" customWidth="1"/>
    <col min="17" max="17" width="19.42578125" bestFit="1" customWidth="1"/>
    <col min="18" max="18" width="24.140625" bestFit="1" customWidth="1"/>
    <col min="19" max="19" width="19.5703125" bestFit="1" customWidth="1"/>
    <col min="20" max="20" width="25.140625" bestFit="1" customWidth="1"/>
    <col min="21" max="21" width="26.28515625" bestFit="1" customWidth="1"/>
    <col min="22" max="22" width="27.140625" bestFit="1" customWidth="1"/>
    <col min="23" max="23" width="21.7109375" bestFit="1" customWidth="1"/>
    <col min="24" max="24" width="30.7109375" bestFit="1" customWidth="1"/>
    <col min="25" max="25" width="29.28515625" bestFit="1" customWidth="1"/>
    <col min="26" max="26" width="30.42578125" bestFit="1" customWidth="1"/>
    <col min="27" max="27" width="31.28515625" bestFit="1" customWidth="1"/>
    <col min="28" max="28" width="25.85546875" bestFit="1" customWidth="1"/>
    <col min="29" max="29" width="34.85546875" bestFit="1" customWidth="1"/>
    <col min="30" max="30" width="11.7109375" bestFit="1" customWidth="1"/>
    <col min="31" max="31" width="20.5703125" bestFit="1" customWidth="1"/>
    <col min="32" max="32" width="26.140625" bestFit="1" customWidth="1"/>
    <col min="33" max="33" width="22.5703125" bestFit="1" customWidth="1"/>
    <col min="34" max="34" width="11.140625" bestFit="1" customWidth="1"/>
    <col min="35" max="35" width="20.85546875" bestFit="1" customWidth="1"/>
    <col min="36" max="36" width="17.7109375" bestFit="1" customWidth="1"/>
    <col min="37" max="37" width="25.28515625" bestFit="1" customWidth="1"/>
    <col min="38" max="38" width="23.28515625" bestFit="1" customWidth="1"/>
    <col min="39" max="39" width="25.5703125" bestFit="1" customWidth="1"/>
    <col min="40" max="40" width="14" bestFit="1" customWidth="1"/>
    <col min="41" max="41" width="23.28515625" bestFit="1" customWidth="1"/>
    <col min="42" max="42" width="10.85546875" bestFit="1" customWidth="1"/>
    <col min="43" max="43" width="21.7109375" bestFit="1" customWidth="1"/>
    <col min="44" max="44" width="17.42578125" bestFit="1" customWidth="1"/>
    <col min="45" max="45" width="16.85546875" bestFit="1" customWidth="1"/>
    <col min="46" max="46" width="24.140625" bestFit="1" customWidth="1"/>
    <col min="47" max="47" width="10.5703125" bestFit="1" customWidth="1"/>
    <col min="48" max="48" width="16.7109375" bestFit="1" customWidth="1"/>
    <col min="49" max="49" width="13.28515625" bestFit="1" customWidth="1"/>
    <col min="50" max="50" width="14.140625" bestFit="1" customWidth="1"/>
    <col min="51" max="51" width="15.28515625" bestFit="1" customWidth="1"/>
    <col min="52" max="52" width="14.42578125" bestFit="1" customWidth="1"/>
    <col min="53" max="53" width="16" bestFit="1" customWidth="1"/>
    <col min="54" max="54" width="17" bestFit="1" customWidth="1"/>
    <col min="55" max="55" width="12.42578125" bestFit="1" customWidth="1"/>
    <col min="56" max="56" width="25.85546875" bestFit="1" customWidth="1"/>
    <col min="57" max="57" width="22.28515625" bestFit="1" customWidth="1"/>
    <col min="58" max="58" width="13.28515625" bestFit="1" customWidth="1"/>
    <col min="59" max="59" width="12.42578125" bestFit="1" customWidth="1"/>
    <col min="60" max="60" width="25.5703125" bestFit="1" customWidth="1"/>
    <col min="61" max="61" width="29.85546875" bestFit="1" customWidth="1"/>
    <col min="62" max="62" width="16.5703125" bestFit="1" customWidth="1"/>
    <col min="63" max="66" width="15.140625" bestFit="1" customWidth="1"/>
  </cols>
  <sheetData>
    <row r="1" spans="1:66" ht="15" customHeight="1" x14ac:dyDescent="0.55000000000000004">
      <c r="A1" s="109"/>
      <c r="B1" s="110"/>
      <c r="C1" s="110"/>
      <c r="D1" s="110"/>
      <c r="E1" s="110"/>
      <c r="F1" s="110"/>
      <c r="G1" s="110"/>
      <c r="H1" s="110"/>
      <c r="I1" s="110"/>
    </row>
    <row r="2" spans="1:66" ht="15" customHeight="1" x14ac:dyDescent="0.55000000000000004">
      <c r="A2" s="110"/>
      <c r="B2" s="110"/>
      <c r="C2" s="110"/>
      <c r="D2" s="110"/>
      <c r="E2" s="110"/>
      <c r="F2" s="110"/>
      <c r="G2" s="110"/>
      <c r="H2" s="110"/>
      <c r="I2" s="110"/>
    </row>
    <row r="3" spans="1:66" x14ac:dyDescent="0.25">
      <c r="A3" s="43" t="s">
        <v>92</v>
      </c>
      <c r="B3" t="s">
        <v>108</v>
      </c>
      <c r="C3" t="s">
        <v>105</v>
      </c>
      <c r="D3" t="s">
        <v>106</v>
      </c>
      <c r="E3" t="s">
        <v>122</v>
      </c>
      <c r="F3" t="s">
        <v>123</v>
      </c>
      <c r="G3" t="s">
        <v>124</v>
      </c>
      <c r="H3" t="s">
        <v>125</v>
      </c>
      <c r="I3" t="s">
        <v>126</v>
      </c>
      <c r="J3" t="s">
        <v>127</v>
      </c>
      <c r="K3" t="s">
        <v>251</v>
      </c>
      <c r="L3" t="s">
        <v>250</v>
      </c>
      <c r="M3" t="s">
        <v>249</v>
      </c>
      <c r="N3" t="s">
        <v>248</v>
      </c>
      <c r="O3" t="s">
        <v>252</v>
      </c>
      <c r="P3" t="s">
        <v>233</v>
      </c>
      <c r="Q3" t="s">
        <v>234</v>
      </c>
      <c r="R3" t="s">
        <v>235</v>
      </c>
      <c r="S3" t="s">
        <v>236</v>
      </c>
      <c r="T3" t="s">
        <v>160</v>
      </c>
      <c r="U3" t="s">
        <v>161</v>
      </c>
      <c r="V3" t="s">
        <v>162</v>
      </c>
      <c r="W3" t="s">
        <v>163</v>
      </c>
      <c r="X3" t="s">
        <v>164</v>
      </c>
      <c r="Y3" t="s">
        <v>165</v>
      </c>
      <c r="Z3" t="s">
        <v>166</v>
      </c>
      <c r="AA3" t="s">
        <v>167</v>
      </c>
      <c r="AB3" t="s">
        <v>168</v>
      </c>
      <c r="AC3" t="s">
        <v>169</v>
      </c>
      <c r="AD3" t="s">
        <v>179</v>
      </c>
      <c r="AE3" t="s">
        <v>180</v>
      </c>
      <c r="AF3" t="s">
        <v>181</v>
      </c>
      <c r="AG3" t="s">
        <v>182</v>
      </c>
      <c r="AH3" t="s">
        <v>183</v>
      </c>
      <c r="AI3" t="s">
        <v>184</v>
      </c>
      <c r="AJ3" t="s">
        <v>185</v>
      </c>
      <c r="AK3" t="s">
        <v>186</v>
      </c>
      <c r="AL3" t="s">
        <v>187</v>
      </c>
      <c r="AM3" t="s">
        <v>188</v>
      </c>
      <c r="AN3" t="s">
        <v>189</v>
      </c>
      <c r="AO3" t="s">
        <v>190</v>
      </c>
      <c r="AP3" t="s">
        <v>191</v>
      </c>
      <c r="AQ3" t="s">
        <v>192</v>
      </c>
      <c r="AR3" t="s">
        <v>193</v>
      </c>
      <c r="AS3" t="s">
        <v>194</v>
      </c>
      <c r="AT3" t="s">
        <v>195</v>
      </c>
      <c r="AU3" t="s">
        <v>196</v>
      </c>
      <c r="AV3" t="s">
        <v>197</v>
      </c>
      <c r="AW3" t="s">
        <v>198</v>
      </c>
      <c r="AX3" t="s">
        <v>199</v>
      </c>
      <c r="AY3" t="s">
        <v>200</v>
      </c>
      <c r="AZ3" t="s">
        <v>201</v>
      </c>
      <c r="BA3" t="s">
        <v>202</v>
      </c>
      <c r="BB3" t="s">
        <v>203</v>
      </c>
      <c r="BC3" t="s">
        <v>204</v>
      </c>
      <c r="BD3" t="s">
        <v>205</v>
      </c>
      <c r="BE3" t="s">
        <v>206</v>
      </c>
      <c r="BF3" t="s">
        <v>207</v>
      </c>
      <c r="BG3" t="s">
        <v>208</v>
      </c>
      <c r="BH3" t="s">
        <v>209</v>
      </c>
      <c r="BI3" t="s">
        <v>210</v>
      </c>
      <c r="BJ3" t="s">
        <v>253</v>
      </c>
      <c r="BK3" t="s">
        <v>238</v>
      </c>
      <c r="BL3" t="s">
        <v>239</v>
      </c>
      <c r="BM3" t="s">
        <v>240</v>
      </c>
      <c r="BN3" t="s">
        <v>241</v>
      </c>
    </row>
    <row r="4" spans="1:66" x14ac:dyDescent="0.25">
      <c r="A4" s="3" t="s">
        <v>96</v>
      </c>
      <c r="B4">
        <v>4</v>
      </c>
      <c r="C4">
        <v>25558</v>
      </c>
      <c r="D4">
        <v>19614</v>
      </c>
      <c r="E4">
        <v>9817</v>
      </c>
      <c r="F4">
        <v>11804</v>
      </c>
      <c r="G4">
        <v>3937</v>
      </c>
      <c r="H4">
        <v>6727</v>
      </c>
      <c r="I4">
        <v>10377</v>
      </c>
      <c r="J4">
        <v>2510</v>
      </c>
      <c r="K4" s="12">
        <v>28170.174333333332</v>
      </c>
      <c r="L4" s="12">
        <v>18431.366666666665</v>
      </c>
      <c r="M4" s="12">
        <v>17129.156999999996</v>
      </c>
      <c r="N4" s="12">
        <v>14639.856333333333</v>
      </c>
      <c r="O4" s="12">
        <v>14968.850333333334</v>
      </c>
      <c r="P4" s="12">
        <v>37633.333333333336</v>
      </c>
      <c r="Q4" s="12">
        <v>14791.666666666666</v>
      </c>
      <c r="R4" s="12">
        <v>10260.799999999999</v>
      </c>
      <c r="S4" s="12">
        <v>21284.6</v>
      </c>
      <c r="T4">
        <v>6994</v>
      </c>
      <c r="U4">
        <v>3362</v>
      </c>
      <c r="V4">
        <v>1861</v>
      </c>
      <c r="W4">
        <v>1383</v>
      </c>
      <c r="X4">
        <v>910</v>
      </c>
      <c r="Y4">
        <v>3951</v>
      </c>
      <c r="Z4">
        <v>1820</v>
      </c>
      <c r="AA4">
        <v>966</v>
      </c>
      <c r="AB4">
        <v>1054</v>
      </c>
      <c r="AC4">
        <v>3257</v>
      </c>
      <c r="AD4">
        <v>1762</v>
      </c>
      <c r="AE4">
        <v>317</v>
      </c>
      <c r="AF4">
        <v>1014</v>
      </c>
      <c r="AG4">
        <v>279</v>
      </c>
      <c r="AH4">
        <v>1612</v>
      </c>
      <c r="AI4">
        <v>1401</v>
      </c>
      <c r="AJ4">
        <v>244</v>
      </c>
      <c r="AK4">
        <v>252</v>
      </c>
      <c r="AL4">
        <v>820</v>
      </c>
      <c r="AM4">
        <v>288</v>
      </c>
      <c r="AN4">
        <v>77</v>
      </c>
      <c r="AO4">
        <v>618</v>
      </c>
      <c r="AP4">
        <v>281</v>
      </c>
      <c r="AQ4">
        <v>267</v>
      </c>
      <c r="AR4">
        <v>277</v>
      </c>
      <c r="AS4">
        <v>1477</v>
      </c>
      <c r="AT4">
        <v>790</v>
      </c>
      <c r="AU4">
        <v>631</v>
      </c>
      <c r="AV4">
        <v>222</v>
      </c>
      <c r="AW4">
        <v>104</v>
      </c>
      <c r="AX4">
        <v>430</v>
      </c>
      <c r="AY4">
        <v>498</v>
      </c>
      <c r="AZ4">
        <v>1600</v>
      </c>
      <c r="BA4">
        <v>362</v>
      </c>
      <c r="BB4">
        <v>1175</v>
      </c>
      <c r="BC4">
        <v>611</v>
      </c>
      <c r="BD4">
        <v>122</v>
      </c>
      <c r="BE4">
        <v>665</v>
      </c>
      <c r="BF4">
        <v>344</v>
      </c>
      <c r="BG4">
        <v>475</v>
      </c>
      <c r="BH4">
        <v>599</v>
      </c>
      <c r="BI4" s="12">
        <v>2745.24</v>
      </c>
      <c r="BJ4">
        <v>4806.666666666667</v>
      </c>
      <c r="BK4" s="12">
        <v>35764</v>
      </c>
      <c r="BL4" s="12">
        <v>13723</v>
      </c>
      <c r="BM4" s="12">
        <v>8643</v>
      </c>
      <c r="BN4" s="12">
        <v>5764</v>
      </c>
    </row>
    <row r="5" spans="1:66" x14ac:dyDescent="0.25">
      <c r="A5" s="3" t="s">
        <v>104</v>
      </c>
      <c r="B5">
        <v>4</v>
      </c>
      <c r="C5">
        <v>25558</v>
      </c>
      <c r="D5">
        <v>19614</v>
      </c>
      <c r="E5">
        <v>9817</v>
      </c>
      <c r="F5">
        <v>11804</v>
      </c>
      <c r="G5">
        <v>3937</v>
      </c>
      <c r="H5">
        <v>6727</v>
      </c>
      <c r="I5">
        <v>10377</v>
      </c>
      <c r="J5">
        <v>2510</v>
      </c>
      <c r="K5" s="12">
        <v>28170.174333333332</v>
      </c>
      <c r="L5" s="12">
        <v>18431.366666666665</v>
      </c>
      <c r="M5" s="12">
        <v>17129.156999999996</v>
      </c>
      <c r="N5" s="12">
        <v>14639.856333333333</v>
      </c>
      <c r="O5" s="12">
        <v>14968.850333333334</v>
      </c>
      <c r="P5" s="12">
        <v>37633.333333333336</v>
      </c>
      <c r="Q5" s="12">
        <v>14791.666666666666</v>
      </c>
      <c r="R5" s="12">
        <v>10260.799999999999</v>
      </c>
      <c r="S5" s="12">
        <v>21284.6</v>
      </c>
      <c r="T5">
        <v>6994</v>
      </c>
      <c r="U5">
        <v>3362</v>
      </c>
      <c r="V5">
        <v>1861</v>
      </c>
      <c r="W5">
        <v>1383</v>
      </c>
      <c r="X5">
        <v>910</v>
      </c>
      <c r="Y5">
        <v>3951</v>
      </c>
      <c r="Z5">
        <v>1820</v>
      </c>
      <c r="AA5">
        <v>966</v>
      </c>
      <c r="AB5">
        <v>1054</v>
      </c>
      <c r="AC5">
        <v>3257</v>
      </c>
      <c r="AD5">
        <v>1762</v>
      </c>
      <c r="AE5">
        <v>317</v>
      </c>
      <c r="AF5">
        <v>1014</v>
      </c>
      <c r="AG5">
        <v>279</v>
      </c>
      <c r="AH5">
        <v>1612</v>
      </c>
      <c r="AI5">
        <v>1401</v>
      </c>
      <c r="AJ5">
        <v>244</v>
      </c>
      <c r="AK5">
        <v>252</v>
      </c>
      <c r="AL5">
        <v>820</v>
      </c>
      <c r="AM5">
        <v>288</v>
      </c>
      <c r="AN5">
        <v>77</v>
      </c>
      <c r="AO5">
        <v>618</v>
      </c>
      <c r="AP5">
        <v>281</v>
      </c>
      <c r="AQ5">
        <v>267</v>
      </c>
      <c r="AR5">
        <v>277</v>
      </c>
      <c r="AS5">
        <v>1477</v>
      </c>
      <c r="AT5">
        <v>790</v>
      </c>
      <c r="AU5">
        <v>631</v>
      </c>
      <c r="AV5">
        <v>222</v>
      </c>
      <c r="AW5">
        <v>104</v>
      </c>
      <c r="AX5">
        <v>430</v>
      </c>
      <c r="AY5">
        <v>498</v>
      </c>
      <c r="AZ5">
        <v>1600</v>
      </c>
      <c r="BA5">
        <v>362</v>
      </c>
      <c r="BB5">
        <v>1175</v>
      </c>
      <c r="BC5">
        <v>611</v>
      </c>
      <c r="BD5">
        <v>122</v>
      </c>
      <c r="BE5">
        <v>665</v>
      </c>
      <c r="BF5">
        <v>344</v>
      </c>
      <c r="BG5">
        <v>475</v>
      </c>
      <c r="BH5">
        <v>599</v>
      </c>
      <c r="BI5" s="12">
        <v>2745.24</v>
      </c>
      <c r="BJ5">
        <v>4806.666666666667</v>
      </c>
      <c r="BK5" s="12">
        <v>35764</v>
      </c>
      <c r="BL5" s="12">
        <v>13723</v>
      </c>
      <c r="BM5" s="12">
        <v>8643</v>
      </c>
      <c r="BN5" s="12">
        <v>5764</v>
      </c>
    </row>
    <row r="20" spans="1:14" x14ac:dyDescent="0.25">
      <c r="A20" s="43" t="s">
        <v>92</v>
      </c>
      <c r="B20" t="s">
        <v>105</v>
      </c>
      <c r="C20" t="s">
        <v>106</v>
      </c>
      <c r="D20" t="s">
        <v>122</v>
      </c>
      <c r="E20" t="s">
        <v>123</v>
      </c>
      <c r="F20" t="s">
        <v>124</v>
      </c>
      <c r="G20" t="s">
        <v>125</v>
      </c>
      <c r="H20" t="s">
        <v>126</v>
      </c>
      <c r="I20" t="s">
        <v>127</v>
      </c>
      <c r="J20" t="s">
        <v>210</v>
      </c>
      <c r="K20" t="s">
        <v>238</v>
      </c>
      <c r="L20" t="s">
        <v>239</v>
      </c>
      <c r="M20" t="s">
        <v>240</v>
      </c>
      <c r="N20" t="s">
        <v>241</v>
      </c>
    </row>
    <row r="21" spans="1:14" x14ac:dyDescent="0.25">
      <c r="A21" s="3" t="s">
        <v>93</v>
      </c>
      <c r="B21">
        <v>18166</v>
      </c>
      <c r="C21">
        <v>20397</v>
      </c>
      <c r="D21">
        <v>6659</v>
      </c>
      <c r="E21">
        <v>8992</v>
      </c>
      <c r="F21">
        <v>2515</v>
      </c>
      <c r="G21">
        <v>7456</v>
      </c>
      <c r="H21">
        <v>9847</v>
      </c>
      <c r="I21">
        <v>3094</v>
      </c>
      <c r="J21" s="12">
        <v>3300.5700000000006</v>
      </c>
      <c r="K21" s="12">
        <v>11891</v>
      </c>
      <c r="L21" s="12">
        <v>3480</v>
      </c>
      <c r="M21" s="12">
        <v>4930</v>
      </c>
      <c r="N21" s="12">
        <v>1741</v>
      </c>
    </row>
    <row r="22" spans="1:14" x14ac:dyDescent="0.25">
      <c r="A22" s="3" t="s">
        <v>94</v>
      </c>
      <c r="B22">
        <v>19801</v>
      </c>
      <c r="C22">
        <v>26548</v>
      </c>
      <c r="D22">
        <v>7061</v>
      </c>
      <c r="E22">
        <v>9806</v>
      </c>
      <c r="F22">
        <v>2934</v>
      </c>
      <c r="G22">
        <v>9714</v>
      </c>
      <c r="H22">
        <v>12628</v>
      </c>
      <c r="I22">
        <v>4206</v>
      </c>
      <c r="J22" s="12">
        <v>4376.5599999999995</v>
      </c>
      <c r="K22" s="12">
        <v>22162</v>
      </c>
      <c r="L22" s="12">
        <v>5741</v>
      </c>
      <c r="M22" s="12">
        <v>5321</v>
      </c>
      <c r="N22" s="12">
        <v>1902</v>
      </c>
    </row>
    <row r="23" spans="1:14" x14ac:dyDescent="0.25">
      <c r="A23" s="3" t="s">
        <v>95</v>
      </c>
      <c r="B23">
        <v>22196</v>
      </c>
      <c r="C23">
        <v>22099</v>
      </c>
      <c r="D23">
        <v>7857</v>
      </c>
      <c r="E23">
        <v>11024</v>
      </c>
      <c r="F23">
        <v>3315</v>
      </c>
      <c r="G23">
        <v>8658</v>
      </c>
      <c r="H23">
        <v>10469</v>
      </c>
      <c r="I23">
        <v>2972</v>
      </c>
      <c r="J23" s="12">
        <v>3927.7100000000009</v>
      </c>
      <c r="K23" s="12">
        <v>30623</v>
      </c>
      <c r="L23" s="12">
        <v>8722</v>
      </c>
      <c r="M23" s="12">
        <v>6172</v>
      </c>
      <c r="N23" s="12">
        <v>2143</v>
      </c>
    </row>
    <row r="24" spans="1:14" x14ac:dyDescent="0.25">
      <c r="A24" s="3" t="s">
        <v>96</v>
      </c>
      <c r="B24">
        <v>25558</v>
      </c>
      <c r="C24">
        <v>19614</v>
      </c>
      <c r="D24">
        <v>9817</v>
      </c>
      <c r="E24">
        <v>11804</v>
      </c>
      <c r="F24">
        <v>3937</v>
      </c>
      <c r="G24">
        <v>6727</v>
      </c>
      <c r="H24">
        <v>10377</v>
      </c>
      <c r="I24">
        <v>2510</v>
      </c>
      <c r="J24" s="12">
        <v>2745.2400000000011</v>
      </c>
      <c r="K24" s="12">
        <v>35764</v>
      </c>
      <c r="L24" s="12">
        <v>13723</v>
      </c>
      <c r="M24" s="12">
        <v>8643</v>
      </c>
      <c r="N24" s="12">
        <v>5764</v>
      </c>
    </row>
    <row r="25" spans="1:14" x14ac:dyDescent="0.25">
      <c r="A25" s="3" t="s">
        <v>11</v>
      </c>
      <c r="B25">
        <v>31043</v>
      </c>
      <c r="C25">
        <v>24519</v>
      </c>
      <c r="D25">
        <v>10953</v>
      </c>
      <c r="E25">
        <v>15158</v>
      </c>
      <c r="F25">
        <v>4932</v>
      </c>
      <c r="G25">
        <v>9137</v>
      </c>
      <c r="H25">
        <v>11921</v>
      </c>
      <c r="I25">
        <v>3461</v>
      </c>
      <c r="J25" s="12">
        <v>1954.4</v>
      </c>
      <c r="K25" s="12">
        <v>41565</v>
      </c>
      <c r="L25" s="12">
        <v>18624</v>
      </c>
      <c r="M25" s="12">
        <v>12724</v>
      </c>
      <c r="N25" s="12">
        <v>9545</v>
      </c>
    </row>
    <row r="26" spans="1:14" x14ac:dyDescent="0.25">
      <c r="A26" s="3" t="s">
        <v>97</v>
      </c>
      <c r="B26">
        <v>31211</v>
      </c>
      <c r="C26">
        <v>24837</v>
      </c>
      <c r="D26">
        <v>11590</v>
      </c>
      <c r="E26">
        <v>15003</v>
      </c>
      <c r="F26">
        <v>4618</v>
      </c>
      <c r="G26">
        <v>9032</v>
      </c>
      <c r="H26">
        <v>12075</v>
      </c>
      <c r="I26">
        <v>3730</v>
      </c>
      <c r="J26" s="12">
        <v>3169.6299999999992</v>
      </c>
      <c r="K26" s="12">
        <v>48286</v>
      </c>
      <c r="L26" s="12">
        <v>22765</v>
      </c>
      <c r="M26" s="12">
        <v>21425</v>
      </c>
      <c r="N26" s="12">
        <v>11977</v>
      </c>
    </row>
    <row r="27" spans="1:14" x14ac:dyDescent="0.25">
      <c r="A27" s="3" t="s">
        <v>98</v>
      </c>
      <c r="B27">
        <v>30268</v>
      </c>
      <c r="C27">
        <v>21183</v>
      </c>
      <c r="D27">
        <v>10675</v>
      </c>
      <c r="E27">
        <v>14573</v>
      </c>
      <c r="F27">
        <v>5020</v>
      </c>
      <c r="G27">
        <v>7342</v>
      </c>
      <c r="H27">
        <v>10596</v>
      </c>
      <c r="I27">
        <v>3245</v>
      </c>
      <c r="J27" s="12">
        <v>2648.9600000000009</v>
      </c>
      <c r="K27" s="12">
        <v>49237</v>
      </c>
      <c r="L27" s="12">
        <v>30576</v>
      </c>
      <c r="M27" s="12">
        <v>23946</v>
      </c>
      <c r="N27" s="12">
        <v>13866</v>
      </c>
    </row>
    <row r="28" spans="1:14" x14ac:dyDescent="0.25">
      <c r="A28" s="3" t="s">
        <v>99</v>
      </c>
      <c r="B28">
        <v>35419</v>
      </c>
      <c r="C28">
        <v>22263</v>
      </c>
      <c r="D28">
        <v>11695</v>
      </c>
      <c r="E28">
        <v>18781</v>
      </c>
      <c r="F28">
        <v>4943</v>
      </c>
      <c r="G28">
        <v>8546</v>
      </c>
      <c r="H28">
        <v>10831</v>
      </c>
      <c r="I28">
        <v>2886</v>
      </c>
      <c r="J28" s="12">
        <v>3087.44</v>
      </c>
      <c r="K28" s="12">
        <v>51528</v>
      </c>
      <c r="L28" s="12">
        <v>40447</v>
      </c>
      <c r="M28" s="12">
        <v>28127</v>
      </c>
      <c r="N28" s="12">
        <v>18319</v>
      </c>
    </row>
    <row r="29" spans="1:14" x14ac:dyDescent="0.25">
      <c r="A29" s="3" t="s">
        <v>100</v>
      </c>
      <c r="B29">
        <v>35296</v>
      </c>
      <c r="C29">
        <v>25507</v>
      </c>
      <c r="D29">
        <v>11859</v>
      </c>
      <c r="E29">
        <v>17735</v>
      </c>
      <c r="F29">
        <v>5702</v>
      </c>
      <c r="G29">
        <v>8852</v>
      </c>
      <c r="H29">
        <v>12996</v>
      </c>
      <c r="I29">
        <v>3659</v>
      </c>
      <c r="J29" s="12">
        <v>3593.7199999999993</v>
      </c>
      <c r="K29" s="12">
        <v>60889</v>
      </c>
      <c r="L29" s="12">
        <v>47668</v>
      </c>
      <c r="M29" s="12">
        <v>34859</v>
      </c>
      <c r="N29" s="12">
        <v>23168</v>
      </c>
    </row>
    <row r="30" spans="1:14" x14ac:dyDescent="0.25">
      <c r="A30" s="3" t="s">
        <v>101</v>
      </c>
      <c r="B30">
        <v>33397</v>
      </c>
      <c r="C30">
        <v>20455</v>
      </c>
      <c r="D30">
        <v>12520</v>
      </c>
      <c r="E30">
        <v>15792</v>
      </c>
      <c r="F30">
        <v>5085</v>
      </c>
      <c r="G30">
        <v>6763</v>
      </c>
      <c r="H30">
        <v>10404</v>
      </c>
      <c r="I30">
        <v>3288</v>
      </c>
      <c r="J30" s="12">
        <v>2705.824000000001</v>
      </c>
      <c r="K30" s="12">
        <v>64151</v>
      </c>
      <c r="L30" s="12">
        <v>49709</v>
      </c>
      <c r="M30" s="12">
        <v>39758</v>
      </c>
      <c r="N30" s="12">
        <v>24250</v>
      </c>
    </row>
    <row r="31" spans="1:14" x14ac:dyDescent="0.25">
      <c r="A31" s="3" t="s">
        <v>102</v>
      </c>
      <c r="B31">
        <v>33613</v>
      </c>
      <c r="C31">
        <v>26772</v>
      </c>
      <c r="D31">
        <v>12733</v>
      </c>
      <c r="E31">
        <v>16452</v>
      </c>
      <c r="F31">
        <v>4428</v>
      </c>
      <c r="G31">
        <v>9890</v>
      </c>
      <c r="H31">
        <v>12770</v>
      </c>
      <c r="I31">
        <v>4112</v>
      </c>
      <c r="J31" s="12">
        <v>3819.5299999999997</v>
      </c>
      <c r="K31" s="12">
        <v>70082</v>
      </c>
      <c r="L31" s="12">
        <v>53709</v>
      </c>
      <c r="M31" s="12">
        <v>45010</v>
      </c>
      <c r="N31" s="12">
        <v>28681</v>
      </c>
    </row>
    <row r="32" spans="1:14" x14ac:dyDescent="0.25">
      <c r="A32" s="3" t="s">
        <v>103</v>
      </c>
      <c r="B32">
        <v>36231</v>
      </c>
      <c r="C32">
        <v>24419</v>
      </c>
      <c r="D32">
        <v>12742</v>
      </c>
      <c r="E32">
        <v>18313</v>
      </c>
      <c r="F32">
        <v>5176</v>
      </c>
      <c r="G32">
        <v>8743</v>
      </c>
      <c r="H32">
        <v>12115</v>
      </c>
      <c r="I32">
        <v>3561</v>
      </c>
      <c r="J32" s="12">
        <v>6230.5070000000005</v>
      </c>
      <c r="K32" s="12">
        <v>75603</v>
      </c>
      <c r="L32" s="12">
        <v>63201</v>
      </c>
      <c r="M32" s="12">
        <v>55501</v>
      </c>
      <c r="N32" s="12">
        <v>30000</v>
      </c>
    </row>
    <row r="33" spans="1:14" x14ac:dyDescent="0.25">
      <c r="A33" s="3" t="s">
        <v>104</v>
      </c>
      <c r="B33">
        <v>352199</v>
      </c>
      <c r="C33">
        <v>278613</v>
      </c>
      <c r="D33">
        <v>126161</v>
      </c>
      <c r="E33">
        <v>173433</v>
      </c>
      <c r="F33">
        <v>52605</v>
      </c>
      <c r="G33">
        <v>100860</v>
      </c>
      <c r="H33">
        <v>137029</v>
      </c>
      <c r="I33">
        <v>40724</v>
      </c>
      <c r="J33" s="12">
        <v>41560.091000000037</v>
      </c>
      <c r="K33" s="12">
        <v>46873.950819672129</v>
      </c>
      <c r="L33" s="12">
        <v>29945.267759562841</v>
      </c>
      <c r="M33" s="12">
        <v>23929.827868852459</v>
      </c>
      <c r="N33" s="12">
        <v>14313.22950819672</v>
      </c>
    </row>
    <row r="35" spans="1:14" x14ac:dyDescent="0.25">
      <c r="A35" s="43" t="s">
        <v>92</v>
      </c>
      <c r="B35" t="s">
        <v>238</v>
      </c>
      <c r="C35" t="s">
        <v>239</v>
      </c>
      <c r="D35" t="s">
        <v>240</v>
      </c>
      <c r="E35" t="s">
        <v>241</v>
      </c>
    </row>
    <row r="36" spans="1:14" x14ac:dyDescent="0.25">
      <c r="A36" s="3" t="s">
        <v>96</v>
      </c>
      <c r="B36" s="12">
        <v>35764</v>
      </c>
      <c r="C36" s="12">
        <v>13723</v>
      </c>
      <c r="D36" s="12">
        <v>8643</v>
      </c>
      <c r="E36" s="12">
        <v>5764</v>
      </c>
    </row>
    <row r="37" spans="1:14" x14ac:dyDescent="0.25">
      <c r="A37" s="3" t="s">
        <v>104</v>
      </c>
      <c r="B37" s="12">
        <v>35764</v>
      </c>
      <c r="C37" s="12">
        <v>13723</v>
      </c>
      <c r="D37" s="12">
        <v>8643</v>
      </c>
      <c r="E37" s="12">
        <v>5764</v>
      </c>
    </row>
    <row r="50" spans="1:1" x14ac:dyDescent="0.25">
      <c r="A50" s="43" t="s">
        <v>92</v>
      </c>
    </row>
    <row r="51" spans="1:1" x14ac:dyDescent="0.25">
      <c r="A51" s="3" t="s">
        <v>25</v>
      </c>
    </row>
    <row r="52" spans="1:1" x14ac:dyDescent="0.25">
      <c r="A52" s="3" t="s">
        <v>22</v>
      </c>
    </row>
    <row r="53" spans="1:1" x14ac:dyDescent="0.25">
      <c r="A53" s="3" t="s">
        <v>104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2F24B-CC86-4770-8238-2C7B76F1B619}">
  <dimension ref="A1:BZ367"/>
  <sheetViews>
    <sheetView topLeftCell="BC1" workbookViewId="0">
      <selection activeCell="BC1" sqref="BC1"/>
    </sheetView>
  </sheetViews>
  <sheetFormatPr defaultRowHeight="15" x14ac:dyDescent="0.25"/>
  <cols>
    <col min="1" max="1" width="10.28515625" bestFit="1" customWidth="1"/>
    <col min="2" max="3" width="10.28515625" customWidth="1"/>
    <col min="4" max="4" width="9.140625" customWidth="1"/>
    <col min="5" max="5" width="10.7109375" customWidth="1"/>
    <col min="6" max="6" width="17" customWidth="1"/>
    <col min="7" max="7" width="13" customWidth="1"/>
    <col min="8" max="8" width="14.140625" customWidth="1"/>
    <col min="9" max="9" width="15.5703125" customWidth="1"/>
    <col min="10" max="10" width="12.42578125" customWidth="1"/>
    <col min="11" max="11" width="11.7109375" customWidth="1"/>
    <col min="12" max="12" width="20.7109375" customWidth="1"/>
    <col min="13" max="13" width="21.7109375" customWidth="1"/>
    <col min="14" max="14" width="22.5703125" customWidth="1"/>
    <col min="15" max="15" width="17.28515625" customWidth="1"/>
    <col min="16" max="16" width="26.140625" customWidth="1"/>
    <col min="17" max="17" width="24.7109375" customWidth="1"/>
    <col min="18" max="18" width="25.7109375" customWidth="1"/>
    <col min="19" max="19" width="26.5703125" customWidth="1"/>
    <col min="20" max="20" width="21.28515625" customWidth="1"/>
    <col min="21" max="21" width="30.140625" customWidth="1"/>
    <col min="23" max="23" width="16.28515625" customWidth="1"/>
    <col min="24" max="24" width="21.5703125" customWidth="1"/>
    <col min="25" max="25" width="18.140625" customWidth="1"/>
    <col min="27" max="27" width="16.5703125" customWidth="1"/>
    <col min="28" max="28" width="13.28515625" customWidth="1"/>
    <col min="29" max="29" width="20.7109375" customWidth="1"/>
    <col min="30" max="30" width="18.85546875" customWidth="1"/>
    <col min="31" max="31" width="21" customWidth="1"/>
    <col min="32" max="32" width="9.7109375" customWidth="1"/>
    <col min="33" max="33" width="18.85546875" customWidth="1"/>
    <col min="35" max="35" width="17.28515625" customWidth="1"/>
    <col min="36" max="36" width="13.140625" customWidth="1"/>
    <col min="37" max="37" width="12.7109375" customWidth="1"/>
    <col min="38" max="38" width="19.7109375" customWidth="1"/>
    <col min="40" max="40" width="12.42578125" customWidth="1"/>
    <col min="41" max="41" width="9.140625" customWidth="1"/>
    <col min="42" max="42" width="9.85546875" customWidth="1"/>
    <col min="43" max="43" width="11" customWidth="1"/>
    <col min="44" max="44" width="10.28515625" customWidth="1"/>
    <col min="45" max="45" width="11.7109375" customWidth="1"/>
    <col min="46" max="46" width="12.7109375" customWidth="1"/>
    <col min="47" max="47" width="9" customWidth="1"/>
    <col min="48" max="48" width="21.28515625" customWidth="1"/>
    <col min="49" max="49" width="17.7109375" customWidth="1"/>
    <col min="50" max="50" width="9.140625" customWidth="1"/>
    <col min="52" max="52" width="21" customWidth="1"/>
    <col min="53" max="53" width="25.28515625" customWidth="1"/>
    <col min="54" max="54" width="20.7109375" customWidth="1"/>
    <col min="55" max="55" width="21.85546875" customWidth="1"/>
    <col min="56" max="56" width="26.28515625" customWidth="1"/>
    <col min="57" max="57" width="22.7109375" customWidth="1"/>
    <col min="58" max="58" width="17.42578125" customWidth="1"/>
    <col min="59" max="59" width="10.42578125" customWidth="1"/>
    <col min="60" max="60" width="12.28515625" customWidth="1"/>
    <col min="61" max="61" width="16.85546875" customWidth="1"/>
    <col min="62" max="62" width="12.42578125" customWidth="1"/>
    <col min="67" max="67" width="13.42578125" customWidth="1"/>
    <col min="68" max="68" width="9.5703125" customWidth="1"/>
  </cols>
  <sheetData>
    <row r="1" spans="1:78" ht="30" customHeight="1" x14ac:dyDescent="0.55000000000000004">
      <c r="A1" s="5" t="s">
        <v>19</v>
      </c>
      <c r="B1" s="5" t="s">
        <v>6</v>
      </c>
      <c r="C1" s="5" t="s">
        <v>91</v>
      </c>
      <c r="D1" s="5" t="s">
        <v>20</v>
      </c>
      <c r="E1" s="5" t="s">
        <v>21</v>
      </c>
      <c r="F1" s="6" t="s">
        <v>22</v>
      </c>
      <c r="G1" s="6" t="s">
        <v>23</v>
      </c>
      <c r="H1" s="6" t="s">
        <v>24</v>
      </c>
      <c r="I1" s="6" t="s">
        <v>25</v>
      </c>
      <c r="J1" s="6" t="s">
        <v>26</v>
      </c>
      <c r="K1" s="6" t="s">
        <v>27</v>
      </c>
      <c r="L1" s="7" t="s">
        <v>28</v>
      </c>
      <c r="M1" s="7" t="s">
        <v>29</v>
      </c>
      <c r="N1" s="7" t="s">
        <v>30</v>
      </c>
      <c r="O1" s="7" t="s">
        <v>31</v>
      </c>
      <c r="P1" s="7" t="s">
        <v>32</v>
      </c>
      <c r="Q1" s="7" t="s">
        <v>33</v>
      </c>
      <c r="R1" s="7" t="s">
        <v>34</v>
      </c>
      <c r="S1" s="7" t="s">
        <v>35</v>
      </c>
      <c r="T1" s="7" t="s">
        <v>36</v>
      </c>
      <c r="U1" s="7" t="s">
        <v>37</v>
      </c>
      <c r="V1" s="8" t="s">
        <v>38</v>
      </c>
      <c r="W1" s="8" t="s">
        <v>39</v>
      </c>
      <c r="X1" s="8" t="s">
        <v>40</v>
      </c>
      <c r="Y1" s="8" t="s">
        <v>41</v>
      </c>
      <c r="Z1" s="8" t="s">
        <v>42</v>
      </c>
      <c r="AA1" s="8" t="s">
        <v>43</v>
      </c>
      <c r="AB1" s="8" t="s">
        <v>44</v>
      </c>
      <c r="AC1" s="8" t="s">
        <v>45</v>
      </c>
      <c r="AD1" s="8" t="s">
        <v>46</v>
      </c>
      <c r="AE1" s="8" t="s">
        <v>47</v>
      </c>
      <c r="AF1" s="8" t="s">
        <v>48</v>
      </c>
      <c r="AG1" s="8" t="s">
        <v>49</v>
      </c>
      <c r="AH1" s="8" t="s">
        <v>50</v>
      </c>
      <c r="AI1" s="8" t="s">
        <v>51</v>
      </c>
      <c r="AJ1" s="8" t="s">
        <v>52</v>
      </c>
      <c r="AK1" s="8" t="s">
        <v>53</v>
      </c>
      <c r="AL1" s="8" t="s">
        <v>54</v>
      </c>
      <c r="AM1" s="8" t="s">
        <v>55</v>
      </c>
      <c r="AN1" s="8" t="s">
        <v>56</v>
      </c>
      <c r="AO1" s="8" t="s">
        <v>57</v>
      </c>
      <c r="AP1" s="8" t="s">
        <v>58</v>
      </c>
      <c r="AQ1" s="8" t="s">
        <v>59</v>
      </c>
      <c r="AR1" s="9" t="s">
        <v>60</v>
      </c>
      <c r="AS1" s="9" t="s">
        <v>61</v>
      </c>
      <c r="AT1" s="9" t="s">
        <v>62</v>
      </c>
      <c r="AU1" s="9" t="s">
        <v>173</v>
      </c>
      <c r="AV1" s="9" t="s">
        <v>63</v>
      </c>
      <c r="AW1" s="9" t="s">
        <v>64</v>
      </c>
      <c r="AX1" s="9" t="s">
        <v>65</v>
      </c>
      <c r="AY1" s="9" t="s">
        <v>66</v>
      </c>
      <c r="AZ1" s="9" t="s">
        <v>67</v>
      </c>
      <c r="BA1" s="7" t="s">
        <v>68</v>
      </c>
      <c r="BB1" s="7" t="s">
        <v>69</v>
      </c>
      <c r="BC1" s="7" t="s">
        <v>70</v>
      </c>
      <c r="BD1" s="7" t="s">
        <v>71</v>
      </c>
      <c r="BE1" s="7" t="s">
        <v>72</v>
      </c>
      <c r="BF1" s="7" t="s">
        <v>73</v>
      </c>
      <c r="BG1" s="7" t="s">
        <v>74</v>
      </c>
      <c r="BH1" s="7" t="s">
        <v>75</v>
      </c>
      <c r="BI1" s="7" t="s">
        <v>76</v>
      </c>
      <c r="BJ1" s="7" t="s">
        <v>77</v>
      </c>
      <c r="BK1" s="10" t="s">
        <v>78</v>
      </c>
      <c r="BL1" s="10" t="s">
        <v>79</v>
      </c>
      <c r="BM1" s="10" t="s">
        <v>80</v>
      </c>
      <c r="BN1" s="10" t="s">
        <v>81</v>
      </c>
      <c r="BO1" s="11" t="s">
        <v>82</v>
      </c>
      <c r="BP1" s="5" t="s">
        <v>83</v>
      </c>
      <c r="BR1" s="109"/>
      <c r="BS1" s="110"/>
      <c r="BT1" s="110"/>
      <c r="BU1" s="110"/>
      <c r="BV1" s="110"/>
      <c r="BW1" s="110"/>
      <c r="BX1" s="110"/>
      <c r="BY1" s="110"/>
      <c r="BZ1" s="110"/>
    </row>
    <row r="2" spans="1:78" ht="15" customHeight="1" x14ac:dyDescent="0.55000000000000004">
      <c r="A2" s="4">
        <v>45292</v>
      </c>
      <c r="B2" s="4" t="str">
        <f t="shared" ref="B2:B65" si="0">CHOOSE(C2,
"JANUARY",
"FEBRUARY",
"MARCH",
"APRIL",
"MAY",
"JUNE",
"JULY",
"AUGUST",
"SEPTEMBER",
"OCTOBER",
"NOVEMBER",
"DECEMBER")</f>
        <v>JANUARY</v>
      </c>
      <c r="C2" s="2">
        <f>MONTH(mydata[[#This Row],[Date]])</f>
        <v>1</v>
      </c>
      <c r="D2">
        <v>496</v>
      </c>
      <c r="E2">
        <v>575</v>
      </c>
      <c r="F2">
        <v>243</v>
      </c>
      <c r="G2">
        <v>189</v>
      </c>
      <c r="H2">
        <v>64</v>
      </c>
      <c r="I2">
        <v>172</v>
      </c>
      <c r="J2">
        <v>271</v>
      </c>
      <c r="K2">
        <v>132</v>
      </c>
      <c r="L2">
        <v>104</v>
      </c>
      <c r="M2">
        <v>58</v>
      </c>
      <c r="N2">
        <v>27</v>
      </c>
      <c r="O2">
        <v>46</v>
      </c>
      <c r="P2">
        <v>9</v>
      </c>
      <c r="Q2">
        <v>82</v>
      </c>
      <c r="R2">
        <v>62</v>
      </c>
      <c r="S2">
        <v>22</v>
      </c>
      <c r="T2">
        <v>24</v>
      </c>
      <c r="U2">
        <v>62</v>
      </c>
      <c r="V2">
        <v>46</v>
      </c>
      <c r="W2">
        <v>0</v>
      </c>
      <c r="X2">
        <v>23</v>
      </c>
      <c r="Y2">
        <v>11</v>
      </c>
      <c r="Z2">
        <v>34</v>
      </c>
      <c r="AA2">
        <v>34</v>
      </c>
      <c r="AB2">
        <v>11</v>
      </c>
      <c r="AC2">
        <v>5</v>
      </c>
      <c r="AD2">
        <v>28</v>
      </c>
      <c r="AE2">
        <v>0</v>
      </c>
      <c r="AF2">
        <v>0</v>
      </c>
      <c r="AG2">
        <v>5</v>
      </c>
      <c r="AH2">
        <v>5</v>
      </c>
      <c r="AI2">
        <v>17</v>
      </c>
      <c r="AJ2">
        <v>17</v>
      </c>
      <c r="AK2">
        <v>23</v>
      </c>
      <c r="AL2">
        <v>34</v>
      </c>
      <c r="AM2">
        <v>11</v>
      </c>
      <c r="AN2">
        <v>17</v>
      </c>
      <c r="AO2">
        <v>0</v>
      </c>
      <c r="AP2">
        <v>0</v>
      </c>
      <c r="AQ2">
        <v>17</v>
      </c>
      <c r="AR2">
        <v>51</v>
      </c>
      <c r="AS2">
        <v>5</v>
      </c>
      <c r="AT2">
        <v>17</v>
      </c>
      <c r="AU2">
        <v>11</v>
      </c>
      <c r="AV2">
        <v>5</v>
      </c>
      <c r="AW2">
        <v>17</v>
      </c>
      <c r="AX2">
        <v>0</v>
      </c>
      <c r="AY2">
        <v>17</v>
      </c>
      <c r="AZ2">
        <v>114</v>
      </c>
      <c r="BA2" s="42">
        <v>0</v>
      </c>
      <c r="BB2" s="12">
        <v>0</v>
      </c>
      <c r="BC2" s="12">
        <v>0</v>
      </c>
      <c r="BD2" s="12">
        <v>0</v>
      </c>
      <c r="BE2" s="12">
        <v>0</v>
      </c>
      <c r="BF2" s="12">
        <v>0</v>
      </c>
      <c r="BG2" s="12">
        <v>50000</v>
      </c>
      <c r="BH2" s="12">
        <v>20000</v>
      </c>
      <c r="BI2" s="12">
        <v>8000</v>
      </c>
      <c r="BJ2" s="12">
        <v>25000</v>
      </c>
      <c r="BK2" s="12">
        <v>11891</v>
      </c>
      <c r="BL2" s="12">
        <v>3480</v>
      </c>
      <c r="BM2" s="12">
        <v>4930</v>
      </c>
      <c r="BN2" s="12">
        <v>1741</v>
      </c>
      <c r="BO2">
        <v>29000</v>
      </c>
      <c r="BP2">
        <v>3796</v>
      </c>
      <c r="BR2" s="110"/>
      <c r="BS2" s="110"/>
      <c r="BT2" s="110"/>
      <c r="BU2" s="110"/>
      <c r="BV2" s="110"/>
      <c r="BW2" s="110"/>
      <c r="BX2" s="110"/>
      <c r="BY2" s="110"/>
      <c r="BZ2" s="110"/>
    </row>
    <row r="3" spans="1:78" x14ac:dyDescent="0.25">
      <c r="A3" s="4">
        <v>45293</v>
      </c>
      <c r="B3" s="4" t="str">
        <f t="shared" si="0"/>
        <v>JANUARY</v>
      </c>
      <c r="C3" s="2">
        <f>MONTH(mydata[[#This Row],[Date]])</f>
        <v>1</v>
      </c>
      <c r="D3">
        <v>516</v>
      </c>
      <c r="E3">
        <v>585</v>
      </c>
      <c r="F3">
        <v>268</v>
      </c>
      <c r="G3">
        <v>218</v>
      </c>
      <c r="H3">
        <v>30</v>
      </c>
      <c r="I3">
        <v>286</v>
      </c>
      <c r="J3">
        <v>259</v>
      </c>
      <c r="K3">
        <v>40</v>
      </c>
      <c r="L3">
        <v>118</v>
      </c>
      <c r="M3">
        <v>19</v>
      </c>
      <c r="N3">
        <v>38</v>
      </c>
      <c r="O3">
        <v>19</v>
      </c>
      <c r="P3">
        <v>6</v>
      </c>
      <c r="Q3">
        <v>88</v>
      </c>
      <c r="R3">
        <v>27</v>
      </c>
      <c r="S3">
        <v>19</v>
      </c>
      <c r="T3">
        <v>29</v>
      </c>
      <c r="U3">
        <v>153</v>
      </c>
      <c r="V3">
        <v>76</v>
      </c>
      <c r="W3">
        <v>17</v>
      </c>
      <c r="X3">
        <v>29</v>
      </c>
      <c r="Y3">
        <v>0</v>
      </c>
      <c r="Z3">
        <v>46</v>
      </c>
      <c r="AA3">
        <v>29</v>
      </c>
      <c r="AB3">
        <v>0</v>
      </c>
      <c r="AC3">
        <v>17</v>
      </c>
      <c r="AD3">
        <v>29</v>
      </c>
      <c r="AE3">
        <v>11</v>
      </c>
      <c r="AF3">
        <v>5</v>
      </c>
      <c r="AG3">
        <v>23</v>
      </c>
      <c r="AH3">
        <v>11</v>
      </c>
      <c r="AI3">
        <v>0</v>
      </c>
      <c r="AJ3">
        <v>0</v>
      </c>
      <c r="AK3">
        <v>23</v>
      </c>
      <c r="AL3">
        <v>23</v>
      </c>
      <c r="AM3">
        <v>5</v>
      </c>
      <c r="AN3">
        <v>11</v>
      </c>
      <c r="AO3">
        <v>5</v>
      </c>
      <c r="AP3">
        <v>17</v>
      </c>
      <c r="AQ3">
        <v>17</v>
      </c>
      <c r="AR3">
        <v>64</v>
      </c>
      <c r="AS3">
        <v>17</v>
      </c>
      <c r="AT3">
        <v>40</v>
      </c>
      <c r="AU3">
        <v>29</v>
      </c>
      <c r="AV3">
        <v>0</v>
      </c>
      <c r="AW3">
        <v>23</v>
      </c>
      <c r="AX3">
        <v>11</v>
      </c>
      <c r="AY3">
        <v>5</v>
      </c>
      <c r="AZ3">
        <v>2</v>
      </c>
      <c r="BA3" s="42">
        <v>0</v>
      </c>
      <c r="BB3" s="12">
        <v>0</v>
      </c>
      <c r="BC3" s="12">
        <v>0</v>
      </c>
      <c r="BD3" s="12">
        <v>0</v>
      </c>
      <c r="BE3" s="12">
        <v>0</v>
      </c>
      <c r="BF3" s="12">
        <v>0</v>
      </c>
      <c r="BG3" s="12">
        <v>50000</v>
      </c>
      <c r="BH3" s="12">
        <v>20000</v>
      </c>
      <c r="BI3" s="12">
        <v>8000</v>
      </c>
      <c r="BJ3" s="12">
        <v>25000</v>
      </c>
      <c r="BK3" s="12">
        <v>11891</v>
      </c>
      <c r="BL3" s="12">
        <v>3480</v>
      </c>
      <c r="BM3" s="12">
        <v>4930</v>
      </c>
      <c r="BN3" s="12">
        <v>1741</v>
      </c>
      <c r="BO3">
        <v>29000</v>
      </c>
      <c r="BP3">
        <v>4881</v>
      </c>
    </row>
    <row r="4" spans="1:78" x14ac:dyDescent="0.25">
      <c r="A4" s="4">
        <v>45294</v>
      </c>
      <c r="B4" s="4" t="str">
        <f t="shared" si="0"/>
        <v>JANUARY</v>
      </c>
      <c r="C4" s="2">
        <f>MONTH(mydata[[#This Row],[Date]])</f>
        <v>1</v>
      </c>
      <c r="D4">
        <v>539</v>
      </c>
      <c r="E4">
        <v>610</v>
      </c>
      <c r="F4">
        <v>285</v>
      </c>
      <c r="G4">
        <v>131</v>
      </c>
      <c r="H4">
        <v>123</v>
      </c>
      <c r="I4">
        <v>244</v>
      </c>
      <c r="J4">
        <v>318</v>
      </c>
      <c r="K4">
        <v>48</v>
      </c>
      <c r="L4">
        <v>177</v>
      </c>
      <c r="M4">
        <v>106</v>
      </c>
      <c r="N4">
        <v>23</v>
      </c>
      <c r="O4">
        <v>16</v>
      </c>
      <c r="P4">
        <v>20</v>
      </c>
      <c r="Q4">
        <v>83</v>
      </c>
      <c r="R4">
        <v>18</v>
      </c>
      <c r="S4">
        <v>28</v>
      </c>
      <c r="T4">
        <v>28</v>
      </c>
      <c r="U4">
        <v>40</v>
      </c>
      <c r="V4">
        <v>61</v>
      </c>
      <c r="W4">
        <v>6</v>
      </c>
      <c r="X4">
        <v>36</v>
      </c>
      <c r="Y4">
        <v>6</v>
      </c>
      <c r="Z4">
        <v>61</v>
      </c>
      <c r="AA4">
        <v>48</v>
      </c>
      <c r="AB4">
        <v>0</v>
      </c>
      <c r="AC4">
        <v>18</v>
      </c>
      <c r="AD4">
        <v>36</v>
      </c>
      <c r="AE4">
        <v>6</v>
      </c>
      <c r="AF4">
        <v>6</v>
      </c>
      <c r="AG4">
        <v>24</v>
      </c>
      <c r="AH4">
        <v>12</v>
      </c>
      <c r="AI4">
        <v>12</v>
      </c>
      <c r="AJ4">
        <v>12</v>
      </c>
      <c r="AK4">
        <v>54</v>
      </c>
      <c r="AL4">
        <v>30</v>
      </c>
      <c r="AM4">
        <v>30</v>
      </c>
      <c r="AN4">
        <v>18</v>
      </c>
      <c r="AO4">
        <v>6</v>
      </c>
      <c r="AP4">
        <v>6</v>
      </c>
      <c r="AQ4">
        <v>24</v>
      </c>
      <c r="AR4">
        <v>0</v>
      </c>
      <c r="AS4">
        <v>18</v>
      </c>
      <c r="AT4">
        <v>14</v>
      </c>
      <c r="AU4">
        <v>24</v>
      </c>
      <c r="AV4">
        <v>0</v>
      </c>
      <c r="AW4">
        <v>30</v>
      </c>
      <c r="AX4">
        <v>12</v>
      </c>
      <c r="AY4">
        <v>0</v>
      </c>
      <c r="AZ4">
        <v>0</v>
      </c>
      <c r="BA4" s="42">
        <v>0</v>
      </c>
      <c r="BB4" s="12">
        <v>0</v>
      </c>
      <c r="BC4" s="12">
        <v>0</v>
      </c>
      <c r="BD4" s="12">
        <v>0</v>
      </c>
      <c r="BE4" s="12">
        <v>0</v>
      </c>
      <c r="BF4" s="12">
        <v>0</v>
      </c>
      <c r="BG4" s="12">
        <v>50000</v>
      </c>
      <c r="BH4" s="12">
        <v>20000</v>
      </c>
      <c r="BI4" s="12">
        <v>8000</v>
      </c>
      <c r="BJ4" s="12">
        <v>25000</v>
      </c>
      <c r="BK4" s="12">
        <v>11891</v>
      </c>
      <c r="BL4" s="12">
        <v>3480</v>
      </c>
      <c r="BM4" s="12">
        <v>4930</v>
      </c>
      <c r="BN4" s="12">
        <v>1741</v>
      </c>
      <c r="BO4">
        <v>29000</v>
      </c>
      <c r="BP4">
        <v>4766</v>
      </c>
    </row>
    <row r="5" spans="1:78" x14ac:dyDescent="0.25">
      <c r="A5" s="4">
        <v>45295</v>
      </c>
      <c r="B5" s="4" t="str">
        <f t="shared" si="0"/>
        <v>JANUARY</v>
      </c>
      <c r="C5" s="2">
        <f>MONTH(mydata[[#This Row],[Date]])</f>
        <v>1</v>
      </c>
      <c r="D5">
        <v>557</v>
      </c>
      <c r="E5">
        <v>641</v>
      </c>
      <c r="F5">
        <v>150</v>
      </c>
      <c r="G5">
        <v>307</v>
      </c>
      <c r="H5">
        <v>100</v>
      </c>
      <c r="I5">
        <v>262</v>
      </c>
      <c r="J5">
        <v>219</v>
      </c>
      <c r="K5">
        <v>160</v>
      </c>
      <c r="L5">
        <v>176</v>
      </c>
      <c r="M5">
        <v>69</v>
      </c>
      <c r="N5">
        <v>31</v>
      </c>
      <c r="O5">
        <v>24</v>
      </c>
      <c r="P5">
        <v>31</v>
      </c>
      <c r="Q5">
        <v>103</v>
      </c>
      <c r="R5">
        <v>52</v>
      </c>
      <c r="S5">
        <v>27</v>
      </c>
      <c r="T5">
        <v>29</v>
      </c>
      <c r="U5">
        <v>15</v>
      </c>
      <c r="V5">
        <v>44</v>
      </c>
      <c r="W5">
        <v>12</v>
      </c>
      <c r="X5">
        <v>38</v>
      </c>
      <c r="Y5">
        <v>6</v>
      </c>
      <c r="Z5">
        <v>44</v>
      </c>
      <c r="AA5">
        <v>57</v>
      </c>
      <c r="AB5">
        <v>19</v>
      </c>
      <c r="AC5">
        <v>0</v>
      </c>
      <c r="AD5">
        <v>38</v>
      </c>
      <c r="AE5">
        <v>6</v>
      </c>
      <c r="AF5">
        <v>0</v>
      </c>
      <c r="AG5">
        <v>19</v>
      </c>
      <c r="AH5">
        <v>19</v>
      </c>
      <c r="AI5">
        <v>19</v>
      </c>
      <c r="AJ5">
        <v>0</v>
      </c>
      <c r="AK5">
        <v>38</v>
      </c>
      <c r="AL5">
        <v>19</v>
      </c>
      <c r="AM5">
        <v>32</v>
      </c>
      <c r="AN5">
        <v>12</v>
      </c>
      <c r="AO5">
        <v>6</v>
      </c>
      <c r="AP5">
        <v>12</v>
      </c>
      <c r="AQ5">
        <v>6</v>
      </c>
      <c r="AR5">
        <v>57</v>
      </c>
      <c r="AS5">
        <v>19</v>
      </c>
      <c r="AT5">
        <v>25</v>
      </c>
      <c r="AU5">
        <v>19</v>
      </c>
      <c r="AV5">
        <v>6</v>
      </c>
      <c r="AW5">
        <v>19</v>
      </c>
      <c r="AX5">
        <v>19</v>
      </c>
      <c r="AY5">
        <v>19</v>
      </c>
      <c r="AZ5">
        <v>12</v>
      </c>
      <c r="BA5" s="42">
        <v>0</v>
      </c>
      <c r="BB5" s="12">
        <v>0</v>
      </c>
      <c r="BC5" s="12">
        <v>0</v>
      </c>
      <c r="BD5" s="12">
        <v>0</v>
      </c>
      <c r="BE5" s="12">
        <v>0</v>
      </c>
      <c r="BF5" s="12">
        <v>0</v>
      </c>
      <c r="BG5" s="12">
        <v>50000</v>
      </c>
      <c r="BH5" s="12">
        <v>20000</v>
      </c>
      <c r="BI5" s="12">
        <v>8000</v>
      </c>
      <c r="BJ5" s="12">
        <v>25000</v>
      </c>
      <c r="BK5" s="12">
        <v>11891</v>
      </c>
      <c r="BL5" s="12">
        <v>3480</v>
      </c>
      <c r="BM5" s="12">
        <v>4930</v>
      </c>
      <c r="BN5" s="12">
        <v>1741</v>
      </c>
      <c r="BO5">
        <v>29000</v>
      </c>
      <c r="BP5">
        <v>788</v>
      </c>
    </row>
    <row r="6" spans="1:78" x14ac:dyDescent="0.25">
      <c r="A6" s="4">
        <v>45296</v>
      </c>
      <c r="B6" s="4" t="str">
        <f t="shared" si="0"/>
        <v>JANUARY</v>
      </c>
      <c r="C6" s="2">
        <f>MONTH(mydata[[#This Row],[Date]])</f>
        <v>1</v>
      </c>
      <c r="D6">
        <v>575</v>
      </c>
      <c r="E6">
        <v>667</v>
      </c>
      <c r="F6">
        <v>132</v>
      </c>
      <c r="G6">
        <v>415</v>
      </c>
      <c r="H6">
        <v>28</v>
      </c>
      <c r="I6">
        <v>153</v>
      </c>
      <c r="J6">
        <v>374</v>
      </c>
      <c r="K6">
        <v>140</v>
      </c>
      <c r="L6">
        <v>171</v>
      </c>
      <c r="M6">
        <v>99</v>
      </c>
      <c r="N6">
        <v>42</v>
      </c>
      <c r="O6">
        <v>35</v>
      </c>
      <c r="P6">
        <v>21</v>
      </c>
      <c r="Q6">
        <v>93</v>
      </c>
      <c r="R6">
        <v>43</v>
      </c>
      <c r="S6">
        <v>24</v>
      </c>
      <c r="T6">
        <v>21</v>
      </c>
      <c r="U6">
        <v>26</v>
      </c>
      <c r="V6">
        <v>60</v>
      </c>
      <c r="W6">
        <v>0</v>
      </c>
      <c r="X6">
        <v>46</v>
      </c>
      <c r="Y6">
        <v>20</v>
      </c>
      <c r="Z6">
        <v>93</v>
      </c>
      <c r="AA6">
        <v>53</v>
      </c>
      <c r="AB6">
        <v>20</v>
      </c>
      <c r="AC6">
        <v>0</v>
      </c>
      <c r="AD6">
        <v>13</v>
      </c>
      <c r="AE6">
        <v>20</v>
      </c>
      <c r="AF6">
        <v>0</v>
      </c>
      <c r="AG6">
        <v>6</v>
      </c>
      <c r="AH6">
        <v>13</v>
      </c>
      <c r="AI6">
        <v>0</v>
      </c>
      <c r="AJ6">
        <v>0</v>
      </c>
      <c r="AK6">
        <v>26</v>
      </c>
      <c r="AL6">
        <v>46</v>
      </c>
      <c r="AM6">
        <v>13</v>
      </c>
      <c r="AN6">
        <v>0</v>
      </c>
      <c r="AO6">
        <v>0</v>
      </c>
      <c r="AP6">
        <v>26</v>
      </c>
      <c r="AQ6">
        <v>20</v>
      </c>
      <c r="AR6">
        <v>73</v>
      </c>
      <c r="AS6">
        <v>6</v>
      </c>
      <c r="AT6">
        <v>20</v>
      </c>
      <c r="AU6">
        <v>20</v>
      </c>
      <c r="AV6">
        <v>0</v>
      </c>
      <c r="AW6">
        <v>26</v>
      </c>
      <c r="AX6">
        <v>0</v>
      </c>
      <c r="AY6">
        <v>20</v>
      </c>
      <c r="AZ6">
        <v>27</v>
      </c>
      <c r="BA6" s="42">
        <v>104.17550000000001</v>
      </c>
      <c r="BB6" s="12">
        <v>0</v>
      </c>
      <c r="BC6" s="12">
        <v>0</v>
      </c>
      <c r="BD6" s="12">
        <v>0</v>
      </c>
      <c r="BE6" s="12">
        <v>0</v>
      </c>
      <c r="BF6" s="12">
        <v>0</v>
      </c>
      <c r="BG6" s="12">
        <v>50000</v>
      </c>
      <c r="BH6" s="12">
        <v>20000</v>
      </c>
      <c r="BI6" s="12">
        <v>8000</v>
      </c>
      <c r="BJ6" s="12">
        <v>23668</v>
      </c>
      <c r="BK6" s="12">
        <v>11891</v>
      </c>
      <c r="BL6" s="12">
        <v>3480</v>
      </c>
      <c r="BM6" s="12">
        <v>4930</v>
      </c>
      <c r="BN6" s="12">
        <v>1741</v>
      </c>
      <c r="BO6">
        <v>29000</v>
      </c>
      <c r="BP6">
        <v>4853</v>
      </c>
    </row>
    <row r="7" spans="1:78" x14ac:dyDescent="0.25">
      <c r="A7" s="4">
        <v>45297</v>
      </c>
      <c r="B7" s="4" t="str">
        <f t="shared" si="0"/>
        <v>JANUARY</v>
      </c>
      <c r="C7" s="2">
        <f>MONTH(mydata[[#This Row],[Date]])</f>
        <v>1</v>
      </c>
      <c r="D7">
        <v>586</v>
      </c>
      <c r="E7">
        <v>685</v>
      </c>
      <c r="F7">
        <v>175</v>
      </c>
      <c r="G7">
        <v>335</v>
      </c>
      <c r="H7">
        <v>76</v>
      </c>
      <c r="I7">
        <v>212</v>
      </c>
      <c r="J7">
        <v>336</v>
      </c>
      <c r="K7">
        <v>137</v>
      </c>
      <c r="L7">
        <v>134</v>
      </c>
      <c r="M7">
        <v>21</v>
      </c>
      <c r="N7">
        <v>47</v>
      </c>
      <c r="O7">
        <v>29</v>
      </c>
      <c r="P7">
        <v>14</v>
      </c>
      <c r="Q7">
        <v>120</v>
      </c>
      <c r="R7">
        <v>77</v>
      </c>
      <c r="S7">
        <v>28</v>
      </c>
      <c r="T7">
        <v>11</v>
      </c>
      <c r="U7">
        <v>105</v>
      </c>
      <c r="V7">
        <v>75</v>
      </c>
      <c r="W7">
        <v>6</v>
      </c>
      <c r="X7">
        <v>34</v>
      </c>
      <c r="Y7">
        <v>13</v>
      </c>
      <c r="Z7">
        <v>63</v>
      </c>
      <c r="AA7">
        <v>47</v>
      </c>
      <c r="AB7">
        <v>20</v>
      </c>
      <c r="AC7">
        <v>0</v>
      </c>
      <c r="AD7">
        <v>34</v>
      </c>
      <c r="AE7">
        <v>6</v>
      </c>
      <c r="AF7">
        <v>0</v>
      </c>
      <c r="AG7">
        <v>27</v>
      </c>
      <c r="AH7">
        <v>0</v>
      </c>
      <c r="AI7">
        <v>6</v>
      </c>
      <c r="AJ7">
        <v>13</v>
      </c>
      <c r="AK7">
        <v>47</v>
      </c>
      <c r="AL7">
        <v>47</v>
      </c>
      <c r="AM7">
        <v>27</v>
      </c>
      <c r="AN7">
        <v>6</v>
      </c>
      <c r="AO7">
        <v>0</v>
      </c>
      <c r="AP7">
        <v>6</v>
      </c>
      <c r="AQ7">
        <v>13</v>
      </c>
      <c r="AR7">
        <v>68</v>
      </c>
      <c r="AS7">
        <v>13</v>
      </c>
      <c r="AT7">
        <v>34</v>
      </c>
      <c r="AU7">
        <v>13</v>
      </c>
      <c r="AV7">
        <v>6</v>
      </c>
      <c r="AW7">
        <v>41</v>
      </c>
      <c r="AX7">
        <v>0</v>
      </c>
      <c r="AY7">
        <v>20</v>
      </c>
      <c r="AZ7">
        <v>0</v>
      </c>
      <c r="BA7" s="42">
        <v>100.9205</v>
      </c>
      <c r="BB7" s="12">
        <v>0</v>
      </c>
      <c r="BC7" s="12">
        <v>0</v>
      </c>
      <c r="BD7" s="12">
        <v>0</v>
      </c>
      <c r="BE7" s="12">
        <v>0</v>
      </c>
      <c r="BF7" s="12">
        <v>0</v>
      </c>
      <c r="BG7" s="12">
        <v>50000</v>
      </c>
      <c r="BH7" s="12">
        <v>20000</v>
      </c>
      <c r="BI7" s="12">
        <v>8000</v>
      </c>
      <c r="BJ7" s="12">
        <v>23668</v>
      </c>
      <c r="BK7" s="12">
        <v>11891</v>
      </c>
      <c r="BL7" s="12">
        <v>3480</v>
      </c>
      <c r="BM7" s="12">
        <v>4930</v>
      </c>
      <c r="BN7" s="12">
        <v>1741</v>
      </c>
      <c r="BO7">
        <v>29000</v>
      </c>
      <c r="BP7">
        <v>3534</v>
      </c>
    </row>
    <row r="8" spans="1:78" x14ac:dyDescent="0.25">
      <c r="A8" s="4">
        <v>45298</v>
      </c>
      <c r="B8" s="4" t="str">
        <f t="shared" si="0"/>
        <v>JANUARY</v>
      </c>
      <c r="C8" s="2">
        <f>MONTH(mydata[[#This Row],[Date]])</f>
        <v>1</v>
      </c>
      <c r="D8">
        <v>597</v>
      </c>
      <c r="E8">
        <v>690</v>
      </c>
      <c r="F8">
        <v>310</v>
      </c>
      <c r="G8">
        <v>162</v>
      </c>
      <c r="H8">
        <v>125</v>
      </c>
      <c r="I8">
        <v>282</v>
      </c>
      <c r="J8">
        <v>353</v>
      </c>
      <c r="K8">
        <v>55</v>
      </c>
      <c r="L8">
        <v>166</v>
      </c>
      <c r="M8">
        <v>122</v>
      </c>
      <c r="N8">
        <v>37</v>
      </c>
      <c r="O8">
        <v>22</v>
      </c>
      <c r="P8">
        <v>18</v>
      </c>
      <c r="Q8">
        <v>77</v>
      </c>
      <c r="R8">
        <v>74</v>
      </c>
      <c r="S8">
        <v>27</v>
      </c>
      <c r="T8">
        <v>34</v>
      </c>
      <c r="U8">
        <v>20</v>
      </c>
      <c r="V8">
        <v>75</v>
      </c>
      <c r="W8">
        <v>0</v>
      </c>
      <c r="X8">
        <v>27</v>
      </c>
      <c r="Y8">
        <v>6</v>
      </c>
      <c r="Z8">
        <v>75</v>
      </c>
      <c r="AA8">
        <v>48</v>
      </c>
      <c r="AB8">
        <v>6</v>
      </c>
      <c r="AC8">
        <v>13</v>
      </c>
      <c r="AD8">
        <v>41</v>
      </c>
      <c r="AE8">
        <v>20</v>
      </c>
      <c r="AF8">
        <v>0</v>
      </c>
      <c r="AG8">
        <v>6</v>
      </c>
      <c r="AH8">
        <v>20</v>
      </c>
      <c r="AI8">
        <v>0</v>
      </c>
      <c r="AJ8">
        <v>13</v>
      </c>
      <c r="AK8">
        <v>48</v>
      </c>
      <c r="AL8">
        <v>6</v>
      </c>
      <c r="AM8">
        <v>6</v>
      </c>
      <c r="AN8">
        <v>0</v>
      </c>
      <c r="AO8">
        <v>0</v>
      </c>
      <c r="AP8">
        <v>13</v>
      </c>
      <c r="AQ8">
        <v>6</v>
      </c>
      <c r="AR8">
        <v>55</v>
      </c>
      <c r="AS8">
        <v>6</v>
      </c>
      <c r="AT8">
        <v>48</v>
      </c>
      <c r="AU8">
        <v>6</v>
      </c>
      <c r="AV8">
        <v>6</v>
      </c>
      <c r="AW8">
        <v>20</v>
      </c>
      <c r="AX8">
        <v>0</v>
      </c>
      <c r="AY8">
        <v>0</v>
      </c>
      <c r="AZ8">
        <v>120</v>
      </c>
      <c r="BA8" s="42">
        <v>97.510499999999993</v>
      </c>
      <c r="BB8" s="12">
        <v>0</v>
      </c>
      <c r="BC8" s="12">
        <v>0</v>
      </c>
      <c r="BD8" s="12">
        <v>0</v>
      </c>
      <c r="BE8" s="12">
        <v>0</v>
      </c>
      <c r="BF8" s="12">
        <v>0</v>
      </c>
      <c r="BG8" s="12">
        <v>50000</v>
      </c>
      <c r="BH8" s="12">
        <v>20000</v>
      </c>
      <c r="BI8" s="12">
        <v>8000</v>
      </c>
      <c r="BJ8" s="12">
        <v>23668</v>
      </c>
      <c r="BK8" s="12">
        <v>11891</v>
      </c>
      <c r="BL8" s="12">
        <v>3480</v>
      </c>
      <c r="BM8" s="12">
        <v>4930</v>
      </c>
      <c r="BN8" s="12">
        <v>1741</v>
      </c>
      <c r="BO8">
        <v>29000</v>
      </c>
      <c r="BP8">
        <v>7918</v>
      </c>
    </row>
    <row r="9" spans="1:78" x14ac:dyDescent="0.25">
      <c r="A9" s="4">
        <v>45299</v>
      </c>
      <c r="B9" s="4" t="str">
        <f t="shared" si="0"/>
        <v>JANUARY</v>
      </c>
      <c r="C9" s="2">
        <f>MONTH(mydata[[#This Row],[Date]])</f>
        <v>1</v>
      </c>
      <c r="D9">
        <v>604</v>
      </c>
      <c r="E9">
        <v>684</v>
      </c>
      <c r="F9">
        <v>217</v>
      </c>
      <c r="G9">
        <v>273</v>
      </c>
      <c r="H9">
        <v>114</v>
      </c>
      <c r="I9">
        <v>307</v>
      </c>
      <c r="J9">
        <v>316</v>
      </c>
      <c r="K9">
        <v>61</v>
      </c>
      <c r="L9">
        <v>149</v>
      </c>
      <c r="M9">
        <v>101</v>
      </c>
      <c r="N9">
        <v>48</v>
      </c>
      <c r="O9">
        <v>37</v>
      </c>
      <c r="P9">
        <v>7</v>
      </c>
      <c r="Q9">
        <v>126</v>
      </c>
      <c r="R9">
        <v>59</v>
      </c>
      <c r="S9">
        <v>25</v>
      </c>
      <c r="T9">
        <v>11</v>
      </c>
      <c r="U9">
        <v>41</v>
      </c>
      <c r="V9">
        <v>54</v>
      </c>
      <c r="W9">
        <v>13</v>
      </c>
      <c r="X9">
        <v>47</v>
      </c>
      <c r="Y9">
        <v>13</v>
      </c>
      <c r="Z9">
        <v>9</v>
      </c>
      <c r="AA9">
        <v>54</v>
      </c>
      <c r="AB9">
        <v>13</v>
      </c>
      <c r="AC9">
        <v>20</v>
      </c>
      <c r="AD9">
        <v>13</v>
      </c>
      <c r="AE9">
        <v>13</v>
      </c>
      <c r="AF9">
        <v>0</v>
      </c>
      <c r="AG9">
        <v>34</v>
      </c>
      <c r="AH9">
        <v>20</v>
      </c>
      <c r="AI9">
        <v>6</v>
      </c>
      <c r="AJ9">
        <v>20</v>
      </c>
      <c r="AK9">
        <v>41</v>
      </c>
      <c r="AL9">
        <v>34</v>
      </c>
      <c r="AM9">
        <v>34</v>
      </c>
      <c r="AN9">
        <v>20</v>
      </c>
      <c r="AO9">
        <v>6</v>
      </c>
      <c r="AP9">
        <v>13</v>
      </c>
      <c r="AQ9">
        <v>13</v>
      </c>
      <c r="AR9">
        <v>61</v>
      </c>
      <c r="AS9">
        <v>13</v>
      </c>
      <c r="AT9">
        <v>27</v>
      </c>
      <c r="AU9">
        <v>34</v>
      </c>
      <c r="AV9">
        <v>6</v>
      </c>
      <c r="AW9">
        <v>41</v>
      </c>
      <c r="AX9">
        <v>6</v>
      </c>
      <c r="AY9">
        <v>6</v>
      </c>
      <c r="AZ9">
        <v>0</v>
      </c>
      <c r="BA9" s="42">
        <v>96.611500000000007</v>
      </c>
      <c r="BB9" s="12">
        <v>0</v>
      </c>
      <c r="BC9" s="12">
        <v>0</v>
      </c>
      <c r="BD9" s="12">
        <v>0</v>
      </c>
      <c r="BE9" s="12">
        <v>0</v>
      </c>
      <c r="BF9" s="12">
        <v>0</v>
      </c>
      <c r="BG9" s="12">
        <v>50000</v>
      </c>
      <c r="BH9" s="12">
        <v>20000</v>
      </c>
      <c r="BI9" s="12">
        <v>8000</v>
      </c>
      <c r="BJ9" s="12">
        <v>23668</v>
      </c>
      <c r="BK9" s="12">
        <v>11891</v>
      </c>
      <c r="BL9" s="12">
        <v>3480</v>
      </c>
      <c r="BM9" s="12">
        <v>4930</v>
      </c>
      <c r="BN9" s="12">
        <v>1741</v>
      </c>
      <c r="BO9">
        <v>29000</v>
      </c>
      <c r="BP9">
        <v>520</v>
      </c>
    </row>
    <row r="10" spans="1:78" x14ac:dyDescent="0.25">
      <c r="A10" s="4">
        <v>45300</v>
      </c>
      <c r="B10" s="4" t="str">
        <f t="shared" si="0"/>
        <v>JANUARY</v>
      </c>
      <c r="C10" s="2">
        <f>MONTH(mydata[[#This Row],[Date]])</f>
        <v>1</v>
      </c>
      <c r="D10">
        <v>606</v>
      </c>
      <c r="E10">
        <v>664</v>
      </c>
      <c r="F10">
        <v>284</v>
      </c>
      <c r="G10">
        <v>262</v>
      </c>
      <c r="H10">
        <v>60</v>
      </c>
      <c r="I10">
        <v>232</v>
      </c>
      <c r="J10">
        <v>346</v>
      </c>
      <c r="K10">
        <v>86</v>
      </c>
      <c r="L10">
        <v>157</v>
      </c>
      <c r="M10">
        <v>127</v>
      </c>
      <c r="N10">
        <v>56</v>
      </c>
      <c r="O10">
        <v>26</v>
      </c>
      <c r="P10">
        <v>33</v>
      </c>
      <c r="Q10">
        <v>89</v>
      </c>
      <c r="R10">
        <v>64</v>
      </c>
      <c r="S10">
        <v>20</v>
      </c>
      <c r="T10">
        <v>34</v>
      </c>
      <c r="U10">
        <v>0</v>
      </c>
      <c r="V10">
        <v>86</v>
      </c>
      <c r="W10">
        <v>0</v>
      </c>
      <c r="X10">
        <v>19</v>
      </c>
      <c r="Y10">
        <v>19</v>
      </c>
      <c r="Z10">
        <v>59</v>
      </c>
      <c r="AA10">
        <v>59</v>
      </c>
      <c r="AB10">
        <v>19</v>
      </c>
      <c r="AC10">
        <v>6</v>
      </c>
      <c r="AD10">
        <v>39</v>
      </c>
      <c r="AE10">
        <v>0</v>
      </c>
      <c r="AF10">
        <v>0</v>
      </c>
      <c r="AG10">
        <v>19</v>
      </c>
      <c r="AH10">
        <v>19</v>
      </c>
      <c r="AI10">
        <v>19</v>
      </c>
      <c r="AJ10">
        <v>6</v>
      </c>
      <c r="AK10">
        <v>46</v>
      </c>
      <c r="AL10">
        <v>6</v>
      </c>
      <c r="AM10">
        <v>26</v>
      </c>
      <c r="AN10">
        <v>0</v>
      </c>
      <c r="AO10">
        <v>6</v>
      </c>
      <c r="AP10">
        <v>19</v>
      </c>
      <c r="AQ10">
        <v>13</v>
      </c>
      <c r="AR10">
        <v>66</v>
      </c>
      <c r="AS10">
        <v>19</v>
      </c>
      <c r="AT10">
        <v>19</v>
      </c>
      <c r="AU10">
        <v>13</v>
      </c>
      <c r="AV10">
        <v>0</v>
      </c>
      <c r="AW10">
        <v>13</v>
      </c>
      <c r="AX10">
        <v>19</v>
      </c>
      <c r="AY10">
        <v>0</v>
      </c>
      <c r="AZ10">
        <v>30</v>
      </c>
      <c r="BA10" s="42">
        <v>95.743500000000012</v>
      </c>
      <c r="BB10" s="12">
        <v>0</v>
      </c>
      <c r="BC10" s="12">
        <v>0</v>
      </c>
      <c r="BD10" s="12">
        <v>0</v>
      </c>
      <c r="BE10" s="12">
        <v>0</v>
      </c>
      <c r="BF10" s="12">
        <v>0</v>
      </c>
      <c r="BG10" s="12">
        <v>50000</v>
      </c>
      <c r="BH10" s="12">
        <v>20000</v>
      </c>
      <c r="BI10" s="12">
        <v>8000</v>
      </c>
      <c r="BJ10" s="12">
        <v>23668</v>
      </c>
      <c r="BK10" s="12">
        <v>11891</v>
      </c>
      <c r="BL10" s="12">
        <v>3480</v>
      </c>
      <c r="BM10" s="12">
        <v>4930</v>
      </c>
      <c r="BN10" s="12">
        <v>1741</v>
      </c>
      <c r="BO10">
        <v>29000</v>
      </c>
      <c r="BP10">
        <v>6207</v>
      </c>
    </row>
    <row r="11" spans="1:78" x14ac:dyDescent="0.25">
      <c r="A11" s="4">
        <v>45301</v>
      </c>
      <c r="B11" s="4" t="str">
        <f t="shared" si="0"/>
        <v>JANUARY</v>
      </c>
      <c r="C11" s="2">
        <f>MONTH(mydata[[#This Row],[Date]])</f>
        <v>1</v>
      </c>
      <c r="D11">
        <v>602</v>
      </c>
      <c r="E11">
        <v>625</v>
      </c>
      <c r="F11">
        <v>258</v>
      </c>
      <c r="G11">
        <v>314</v>
      </c>
      <c r="H11">
        <v>30</v>
      </c>
      <c r="I11">
        <v>131</v>
      </c>
      <c r="J11">
        <v>451</v>
      </c>
      <c r="K11">
        <v>43</v>
      </c>
      <c r="L11">
        <v>160</v>
      </c>
      <c r="M11">
        <v>97</v>
      </c>
      <c r="N11">
        <v>52</v>
      </c>
      <c r="O11">
        <v>18</v>
      </c>
      <c r="P11">
        <v>14</v>
      </c>
      <c r="Q11">
        <v>86</v>
      </c>
      <c r="R11">
        <v>16</v>
      </c>
      <c r="S11">
        <v>18</v>
      </c>
      <c r="T11">
        <v>13</v>
      </c>
      <c r="U11">
        <v>128</v>
      </c>
      <c r="V11">
        <v>25</v>
      </c>
      <c r="W11">
        <v>0</v>
      </c>
      <c r="X11">
        <v>43</v>
      </c>
      <c r="Y11">
        <v>18</v>
      </c>
      <c r="Z11">
        <v>75</v>
      </c>
      <c r="AA11">
        <v>56</v>
      </c>
      <c r="AB11">
        <v>18</v>
      </c>
      <c r="AC11">
        <v>0</v>
      </c>
      <c r="AD11">
        <v>12</v>
      </c>
      <c r="AE11">
        <v>0</v>
      </c>
      <c r="AF11">
        <v>0</v>
      </c>
      <c r="AG11">
        <v>6</v>
      </c>
      <c r="AH11">
        <v>6</v>
      </c>
      <c r="AI11">
        <v>0</v>
      </c>
      <c r="AJ11">
        <v>6</v>
      </c>
      <c r="AK11">
        <v>43</v>
      </c>
      <c r="AL11">
        <v>43</v>
      </c>
      <c r="AM11">
        <v>6</v>
      </c>
      <c r="AN11">
        <v>12</v>
      </c>
      <c r="AO11">
        <v>0</v>
      </c>
      <c r="AP11">
        <v>12</v>
      </c>
      <c r="AQ11">
        <v>18</v>
      </c>
      <c r="AR11">
        <v>62</v>
      </c>
      <c r="AS11">
        <v>12</v>
      </c>
      <c r="AT11">
        <v>50</v>
      </c>
      <c r="AU11">
        <v>31</v>
      </c>
      <c r="AV11">
        <v>0</v>
      </c>
      <c r="AW11">
        <v>25</v>
      </c>
      <c r="AX11">
        <v>0</v>
      </c>
      <c r="AY11">
        <v>12</v>
      </c>
      <c r="AZ11">
        <v>34</v>
      </c>
      <c r="BA11" s="42">
        <v>96.332499999999996</v>
      </c>
      <c r="BB11" s="12">
        <v>0</v>
      </c>
      <c r="BC11" s="12">
        <v>0</v>
      </c>
      <c r="BD11" s="12">
        <v>0</v>
      </c>
      <c r="BE11" s="12">
        <v>0</v>
      </c>
      <c r="BF11" s="12">
        <v>0</v>
      </c>
      <c r="BG11" s="12">
        <v>50000</v>
      </c>
      <c r="BH11" s="12">
        <v>20000</v>
      </c>
      <c r="BI11" s="12">
        <v>8000</v>
      </c>
      <c r="BJ11" s="12">
        <v>23668</v>
      </c>
      <c r="BK11" s="12">
        <v>11891</v>
      </c>
      <c r="BL11" s="12">
        <v>3480</v>
      </c>
      <c r="BM11" s="12">
        <v>4930</v>
      </c>
      <c r="BN11" s="12">
        <v>1741</v>
      </c>
      <c r="BO11">
        <v>29000</v>
      </c>
      <c r="BP11">
        <v>4999</v>
      </c>
    </row>
    <row r="12" spans="1:78" x14ac:dyDescent="0.25">
      <c r="A12" s="4">
        <v>45302</v>
      </c>
      <c r="B12" s="4" t="str">
        <f t="shared" si="0"/>
        <v>JANUARY</v>
      </c>
      <c r="C12" s="2">
        <f>MONTH(mydata[[#This Row],[Date]])</f>
        <v>1</v>
      </c>
      <c r="D12">
        <v>584</v>
      </c>
      <c r="E12">
        <v>588</v>
      </c>
      <c r="F12">
        <v>186</v>
      </c>
      <c r="G12">
        <v>334</v>
      </c>
      <c r="H12">
        <v>64</v>
      </c>
      <c r="I12">
        <v>158</v>
      </c>
      <c r="J12">
        <v>313</v>
      </c>
      <c r="K12">
        <v>117</v>
      </c>
      <c r="L12">
        <v>188</v>
      </c>
      <c r="M12">
        <v>86</v>
      </c>
      <c r="N12">
        <v>36</v>
      </c>
      <c r="O12">
        <v>18</v>
      </c>
      <c r="P12">
        <v>18</v>
      </c>
      <c r="Q12">
        <v>79</v>
      </c>
      <c r="R12">
        <v>17</v>
      </c>
      <c r="S12">
        <v>33</v>
      </c>
      <c r="T12">
        <v>19</v>
      </c>
      <c r="U12">
        <v>90</v>
      </c>
      <c r="V12">
        <v>58</v>
      </c>
      <c r="W12">
        <v>0</v>
      </c>
      <c r="X12">
        <v>35</v>
      </c>
      <c r="Y12">
        <v>17</v>
      </c>
      <c r="Z12">
        <v>23</v>
      </c>
      <c r="AA12">
        <v>35</v>
      </c>
      <c r="AB12">
        <v>11</v>
      </c>
      <c r="AC12">
        <v>5</v>
      </c>
      <c r="AD12">
        <v>17</v>
      </c>
      <c r="AE12">
        <v>17</v>
      </c>
      <c r="AF12">
        <v>5</v>
      </c>
      <c r="AG12">
        <v>17</v>
      </c>
      <c r="AH12">
        <v>5</v>
      </c>
      <c r="AI12">
        <v>5</v>
      </c>
      <c r="AJ12">
        <v>17</v>
      </c>
      <c r="AK12">
        <v>52</v>
      </c>
      <c r="AL12">
        <v>23</v>
      </c>
      <c r="AM12">
        <v>23</v>
      </c>
      <c r="AN12">
        <v>11</v>
      </c>
      <c r="AO12">
        <v>0</v>
      </c>
      <c r="AP12">
        <v>23</v>
      </c>
      <c r="AQ12">
        <v>17</v>
      </c>
      <c r="AR12">
        <v>41</v>
      </c>
      <c r="AS12">
        <v>5</v>
      </c>
      <c r="AT12">
        <v>52</v>
      </c>
      <c r="AU12">
        <v>11</v>
      </c>
      <c r="AV12">
        <v>0</v>
      </c>
      <c r="AW12">
        <v>29</v>
      </c>
      <c r="AX12">
        <v>17</v>
      </c>
      <c r="AY12">
        <v>17</v>
      </c>
      <c r="AZ12">
        <v>0</v>
      </c>
      <c r="BA12" s="42">
        <v>98.657500000000013</v>
      </c>
      <c r="BB12" s="12">
        <v>0</v>
      </c>
      <c r="BC12" s="12">
        <v>0</v>
      </c>
      <c r="BD12" s="12">
        <v>0</v>
      </c>
      <c r="BE12" s="12">
        <v>0</v>
      </c>
      <c r="BF12" s="12">
        <v>0</v>
      </c>
      <c r="BG12" s="12">
        <v>50000</v>
      </c>
      <c r="BH12" s="12">
        <v>20000</v>
      </c>
      <c r="BI12" s="12">
        <v>8000</v>
      </c>
      <c r="BJ12" s="12">
        <v>23668</v>
      </c>
      <c r="BK12" s="12">
        <v>11891</v>
      </c>
      <c r="BL12" s="12">
        <v>3480</v>
      </c>
      <c r="BM12" s="12">
        <v>4930</v>
      </c>
      <c r="BN12" s="12">
        <v>1741</v>
      </c>
      <c r="BO12">
        <v>29000</v>
      </c>
      <c r="BP12">
        <v>1124</v>
      </c>
    </row>
    <row r="13" spans="1:78" x14ac:dyDescent="0.25">
      <c r="A13" s="4">
        <v>45303</v>
      </c>
      <c r="B13" s="4" t="str">
        <f t="shared" si="0"/>
        <v>JANUARY</v>
      </c>
      <c r="C13" s="2">
        <f>MONTH(mydata[[#This Row],[Date]])</f>
        <v>1</v>
      </c>
      <c r="D13">
        <v>560</v>
      </c>
      <c r="E13">
        <v>575</v>
      </c>
      <c r="F13">
        <v>123</v>
      </c>
      <c r="G13">
        <v>348</v>
      </c>
      <c r="H13">
        <v>89</v>
      </c>
      <c r="I13">
        <v>149</v>
      </c>
      <c r="J13">
        <v>369</v>
      </c>
      <c r="K13">
        <v>57</v>
      </c>
      <c r="L13">
        <v>156</v>
      </c>
      <c r="M13">
        <v>27</v>
      </c>
      <c r="N13">
        <v>34</v>
      </c>
      <c r="O13">
        <v>24</v>
      </c>
      <c r="P13">
        <v>24</v>
      </c>
      <c r="Q13">
        <v>85</v>
      </c>
      <c r="R13">
        <v>36</v>
      </c>
      <c r="S13">
        <v>19</v>
      </c>
      <c r="T13">
        <v>29</v>
      </c>
      <c r="U13">
        <v>126</v>
      </c>
      <c r="V13">
        <v>63</v>
      </c>
      <c r="W13">
        <v>17</v>
      </c>
      <c r="X13">
        <v>40</v>
      </c>
      <c r="Y13">
        <v>5</v>
      </c>
      <c r="Z13">
        <v>33</v>
      </c>
      <c r="AA13">
        <v>51</v>
      </c>
      <c r="AB13">
        <v>17</v>
      </c>
      <c r="AC13">
        <v>17</v>
      </c>
      <c r="AD13">
        <v>11</v>
      </c>
      <c r="AE13">
        <v>5</v>
      </c>
      <c r="AF13">
        <v>0</v>
      </c>
      <c r="AG13">
        <v>17</v>
      </c>
      <c r="AH13">
        <v>11</v>
      </c>
      <c r="AI13">
        <v>17</v>
      </c>
      <c r="AJ13">
        <v>0</v>
      </c>
      <c r="AK13">
        <v>28</v>
      </c>
      <c r="AL13">
        <v>23</v>
      </c>
      <c r="AM13">
        <v>28</v>
      </c>
      <c r="AN13">
        <v>0</v>
      </c>
      <c r="AO13">
        <v>0</v>
      </c>
      <c r="AP13">
        <v>5</v>
      </c>
      <c r="AQ13">
        <v>17</v>
      </c>
      <c r="AR13">
        <v>40</v>
      </c>
      <c r="AS13">
        <v>17</v>
      </c>
      <c r="AT13">
        <v>51</v>
      </c>
      <c r="AU13">
        <v>11</v>
      </c>
      <c r="AV13">
        <v>0</v>
      </c>
      <c r="AW13">
        <v>11</v>
      </c>
      <c r="AX13">
        <v>17</v>
      </c>
      <c r="AY13">
        <v>23</v>
      </c>
      <c r="AZ13">
        <v>0</v>
      </c>
      <c r="BA13" s="42">
        <v>104.06699999999999</v>
      </c>
      <c r="BB13" s="12">
        <v>0</v>
      </c>
      <c r="BC13" s="12">
        <v>0</v>
      </c>
      <c r="BD13" s="12">
        <v>0</v>
      </c>
      <c r="BE13" s="12">
        <v>0</v>
      </c>
      <c r="BF13" s="12">
        <v>0</v>
      </c>
      <c r="BG13" s="12">
        <v>50000</v>
      </c>
      <c r="BH13" s="12">
        <v>10000</v>
      </c>
      <c r="BI13" s="12">
        <v>5000</v>
      </c>
      <c r="BJ13" s="12">
        <v>12386</v>
      </c>
      <c r="BK13" s="12">
        <v>11891</v>
      </c>
      <c r="BL13" s="12">
        <v>3480</v>
      </c>
      <c r="BM13" s="12">
        <v>4930</v>
      </c>
      <c r="BN13" s="12">
        <v>1741</v>
      </c>
      <c r="BO13">
        <v>29000</v>
      </c>
      <c r="BP13">
        <v>5206</v>
      </c>
    </row>
    <row r="14" spans="1:78" x14ac:dyDescent="0.25">
      <c r="A14" s="4">
        <v>45304</v>
      </c>
      <c r="B14" s="4" t="str">
        <f t="shared" si="0"/>
        <v>JANUARY</v>
      </c>
      <c r="C14" s="2">
        <f>MONTH(mydata[[#This Row],[Date]])</f>
        <v>1</v>
      </c>
      <c r="D14">
        <v>535</v>
      </c>
      <c r="E14">
        <v>570</v>
      </c>
      <c r="F14">
        <v>133</v>
      </c>
      <c r="G14">
        <v>301</v>
      </c>
      <c r="H14">
        <v>101</v>
      </c>
      <c r="I14">
        <v>159</v>
      </c>
      <c r="J14">
        <v>286</v>
      </c>
      <c r="K14">
        <v>125</v>
      </c>
      <c r="L14">
        <v>159</v>
      </c>
      <c r="M14">
        <v>79</v>
      </c>
      <c r="N14">
        <v>39</v>
      </c>
      <c r="O14">
        <v>16</v>
      </c>
      <c r="P14">
        <v>33</v>
      </c>
      <c r="Q14">
        <v>95</v>
      </c>
      <c r="R14">
        <v>67</v>
      </c>
      <c r="S14">
        <v>24</v>
      </c>
      <c r="T14">
        <v>16</v>
      </c>
      <c r="U14">
        <v>7</v>
      </c>
      <c r="V14">
        <v>39</v>
      </c>
      <c r="W14">
        <v>17</v>
      </c>
      <c r="X14">
        <v>34</v>
      </c>
      <c r="Y14">
        <v>11</v>
      </c>
      <c r="Z14">
        <v>62</v>
      </c>
      <c r="AA14">
        <v>34</v>
      </c>
      <c r="AB14">
        <v>17</v>
      </c>
      <c r="AC14">
        <v>0</v>
      </c>
      <c r="AD14">
        <v>11</v>
      </c>
      <c r="AE14">
        <v>11</v>
      </c>
      <c r="AF14">
        <v>0</v>
      </c>
      <c r="AG14">
        <v>5</v>
      </c>
      <c r="AH14">
        <v>0</v>
      </c>
      <c r="AI14">
        <v>17</v>
      </c>
      <c r="AJ14">
        <v>11</v>
      </c>
      <c r="AK14">
        <v>34</v>
      </c>
      <c r="AL14">
        <v>11</v>
      </c>
      <c r="AM14">
        <v>22</v>
      </c>
      <c r="AN14">
        <v>17</v>
      </c>
      <c r="AO14">
        <v>0</v>
      </c>
      <c r="AP14">
        <v>22</v>
      </c>
      <c r="AQ14">
        <v>17</v>
      </c>
      <c r="AR14">
        <v>39</v>
      </c>
      <c r="AS14">
        <v>5</v>
      </c>
      <c r="AT14">
        <v>17</v>
      </c>
      <c r="AU14">
        <v>17</v>
      </c>
      <c r="AV14">
        <v>0</v>
      </c>
      <c r="AW14">
        <v>34</v>
      </c>
      <c r="AX14">
        <v>17</v>
      </c>
      <c r="AY14">
        <v>22</v>
      </c>
      <c r="AZ14">
        <v>27</v>
      </c>
      <c r="BA14" s="42">
        <v>112.53</v>
      </c>
      <c r="BB14" s="12">
        <v>0</v>
      </c>
      <c r="BC14" s="12">
        <v>0</v>
      </c>
      <c r="BD14" s="12">
        <v>0</v>
      </c>
      <c r="BE14" s="12">
        <v>0</v>
      </c>
      <c r="BF14" s="12">
        <v>0</v>
      </c>
      <c r="BG14" s="12">
        <v>50000</v>
      </c>
      <c r="BH14" s="12">
        <v>10000</v>
      </c>
      <c r="BI14" s="12">
        <v>5000</v>
      </c>
      <c r="BJ14" s="12">
        <v>12386</v>
      </c>
      <c r="BK14" s="12">
        <v>11891</v>
      </c>
      <c r="BL14" s="12">
        <v>3480</v>
      </c>
      <c r="BM14" s="12">
        <v>4930</v>
      </c>
      <c r="BN14" s="12">
        <v>1741</v>
      </c>
      <c r="BO14">
        <v>29000</v>
      </c>
      <c r="BP14">
        <v>2777</v>
      </c>
    </row>
    <row r="15" spans="1:78" x14ac:dyDescent="0.25">
      <c r="A15" s="4">
        <v>45305</v>
      </c>
      <c r="B15" s="4" t="str">
        <f t="shared" si="0"/>
        <v>JANUARY</v>
      </c>
      <c r="C15" s="2">
        <f>MONTH(mydata[[#This Row],[Date]])</f>
        <v>1</v>
      </c>
      <c r="D15">
        <v>523</v>
      </c>
      <c r="E15">
        <v>571</v>
      </c>
      <c r="F15">
        <v>261</v>
      </c>
      <c r="G15">
        <v>184</v>
      </c>
      <c r="H15">
        <v>78</v>
      </c>
      <c r="I15">
        <v>279</v>
      </c>
      <c r="J15">
        <v>264</v>
      </c>
      <c r="K15">
        <v>28</v>
      </c>
      <c r="L15">
        <v>110</v>
      </c>
      <c r="M15">
        <v>100</v>
      </c>
      <c r="N15">
        <v>25</v>
      </c>
      <c r="O15">
        <v>45</v>
      </c>
      <c r="P15">
        <v>29</v>
      </c>
      <c r="Q15">
        <v>83</v>
      </c>
      <c r="R15">
        <v>39</v>
      </c>
      <c r="S15">
        <v>17</v>
      </c>
      <c r="T15">
        <v>17</v>
      </c>
      <c r="U15">
        <v>58</v>
      </c>
      <c r="V15">
        <v>39</v>
      </c>
      <c r="W15">
        <v>5</v>
      </c>
      <c r="X15">
        <v>17</v>
      </c>
      <c r="Y15">
        <v>11</v>
      </c>
      <c r="Z15">
        <v>79</v>
      </c>
      <c r="AA15">
        <v>45</v>
      </c>
      <c r="AB15">
        <v>0</v>
      </c>
      <c r="AC15">
        <v>0</v>
      </c>
      <c r="AD15">
        <v>11</v>
      </c>
      <c r="AE15">
        <v>5</v>
      </c>
      <c r="AF15">
        <v>0</v>
      </c>
      <c r="AG15">
        <v>28</v>
      </c>
      <c r="AH15">
        <v>0</v>
      </c>
      <c r="AI15">
        <v>17</v>
      </c>
      <c r="AJ15">
        <v>5</v>
      </c>
      <c r="AK15">
        <v>57</v>
      </c>
      <c r="AL15">
        <v>5</v>
      </c>
      <c r="AM15">
        <v>17</v>
      </c>
      <c r="AN15">
        <v>11</v>
      </c>
      <c r="AO15">
        <v>0</v>
      </c>
      <c r="AP15">
        <v>11</v>
      </c>
      <c r="AQ15">
        <v>17</v>
      </c>
      <c r="AR15">
        <v>57</v>
      </c>
      <c r="AS15">
        <v>11</v>
      </c>
      <c r="AT15">
        <v>45</v>
      </c>
      <c r="AU15">
        <v>11</v>
      </c>
      <c r="AV15">
        <v>5</v>
      </c>
      <c r="AW15">
        <v>22</v>
      </c>
      <c r="AX15">
        <v>5</v>
      </c>
      <c r="AY15">
        <v>0</v>
      </c>
      <c r="AZ15">
        <v>35</v>
      </c>
      <c r="BA15" s="42">
        <v>120.14050000000002</v>
      </c>
      <c r="BB15" s="12">
        <v>0</v>
      </c>
      <c r="BC15" s="12">
        <v>0</v>
      </c>
      <c r="BD15" s="12">
        <v>0</v>
      </c>
      <c r="BE15" s="12">
        <v>0</v>
      </c>
      <c r="BF15" s="12">
        <v>0</v>
      </c>
      <c r="BG15" s="12">
        <v>50000</v>
      </c>
      <c r="BH15" s="12">
        <v>10000</v>
      </c>
      <c r="BI15" s="12">
        <v>5000</v>
      </c>
      <c r="BJ15" s="12">
        <v>12386</v>
      </c>
      <c r="BK15" s="12">
        <v>11891</v>
      </c>
      <c r="BL15" s="12">
        <v>3480</v>
      </c>
      <c r="BM15" s="12">
        <v>4930</v>
      </c>
      <c r="BN15" s="12">
        <v>1741</v>
      </c>
      <c r="BO15">
        <v>29000</v>
      </c>
      <c r="BP15">
        <v>2650</v>
      </c>
    </row>
    <row r="16" spans="1:78" x14ac:dyDescent="0.25">
      <c r="A16" s="4">
        <v>45306</v>
      </c>
      <c r="B16" s="4" t="str">
        <f t="shared" si="0"/>
        <v>JANUARY</v>
      </c>
      <c r="C16" s="2">
        <f>MONTH(mydata[[#This Row],[Date]])</f>
        <v>1</v>
      </c>
      <c r="D16">
        <v>521</v>
      </c>
      <c r="E16">
        <v>585</v>
      </c>
      <c r="F16">
        <v>166</v>
      </c>
      <c r="G16">
        <v>303</v>
      </c>
      <c r="H16">
        <v>52</v>
      </c>
      <c r="I16">
        <v>204</v>
      </c>
      <c r="J16">
        <v>264</v>
      </c>
      <c r="K16">
        <v>117</v>
      </c>
      <c r="L16">
        <v>116</v>
      </c>
      <c r="M16">
        <v>77</v>
      </c>
      <c r="N16">
        <v>45</v>
      </c>
      <c r="O16">
        <v>16</v>
      </c>
      <c r="P16">
        <v>32</v>
      </c>
      <c r="Q16">
        <v>108</v>
      </c>
      <c r="R16">
        <v>31</v>
      </c>
      <c r="S16">
        <v>15</v>
      </c>
      <c r="T16">
        <v>13</v>
      </c>
      <c r="U16">
        <v>68</v>
      </c>
      <c r="V16">
        <v>76</v>
      </c>
      <c r="W16">
        <v>5</v>
      </c>
      <c r="X16">
        <v>17</v>
      </c>
      <c r="Y16">
        <v>17</v>
      </c>
      <c r="Z16">
        <v>46</v>
      </c>
      <c r="AA16">
        <v>52</v>
      </c>
      <c r="AB16">
        <v>0</v>
      </c>
      <c r="AC16">
        <v>5</v>
      </c>
      <c r="AD16">
        <v>11</v>
      </c>
      <c r="AE16">
        <v>0</v>
      </c>
      <c r="AF16">
        <v>5</v>
      </c>
      <c r="AG16">
        <v>17</v>
      </c>
      <c r="AH16">
        <v>5</v>
      </c>
      <c r="AI16">
        <v>11</v>
      </c>
      <c r="AJ16">
        <v>5</v>
      </c>
      <c r="AK16">
        <v>35</v>
      </c>
      <c r="AL16">
        <v>23</v>
      </c>
      <c r="AM16">
        <v>29</v>
      </c>
      <c r="AN16">
        <v>5</v>
      </c>
      <c r="AO16">
        <v>5</v>
      </c>
      <c r="AP16">
        <v>5</v>
      </c>
      <c r="AQ16">
        <v>5</v>
      </c>
      <c r="AR16">
        <v>52</v>
      </c>
      <c r="AS16">
        <v>11</v>
      </c>
      <c r="AT16">
        <v>17</v>
      </c>
      <c r="AU16">
        <v>23</v>
      </c>
      <c r="AV16">
        <v>0</v>
      </c>
      <c r="AW16">
        <v>5</v>
      </c>
      <c r="AX16">
        <v>5</v>
      </c>
      <c r="AY16">
        <v>17</v>
      </c>
      <c r="AZ16">
        <v>76</v>
      </c>
      <c r="BA16" s="42">
        <v>128.94450000000001</v>
      </c>
      <c r="BB16" s="12">
        <v>0</v>
      </c>
      <c r="BC16" s="12">
        <v>0</v>
      </c>
      <c r="BD16" s="12">
        <v>0</v>
      </c>
      <c r="BE16" s="12">
        <v>0</v>
      </c>
      <c r="BF16" s="12">
        <v>0</v>
      </c>
      <c r="BG16" s="12">
        <v>46500</v>
      </c>
      <c r="BH16" s="12">
        <v>10000</v>
      </c>
      <c r="BI16" s="12">
        <v>8000</v>
      </c>
      <c r="BJ16" s="12">
        <v>12386</v>
      </c>
      <c r="BK16" s="12">
        <v>11891</v>
      </c>
      <c r="BL16" s="12">
        <v>3480</v>
      </c>
      <c r="BM16" s="12">
        <v>4930</v>
      </c>
      <c r="BN16" s="12">
        <v>1741</v>
      </c>
      <c r="BO16">
        <v>29000</v>
      </c>
      <c r="BP16">
        <v>380</v>
      </c>
    </row>
    <row r="17" spans="1:68" x14ac:dyDescent="0.25">
      <c r="A17" s="4">
        <v>45307</v>
      </c>
      <c r="B17" s="4" t="str">
        <f t="shared" si="0"/>
        <v>JANUARY</v>
      </c>
      <c r="C17" s="2">
        <f>MONTH(mydata[[#This Row],[Date]])</f>
        <v>1</v>
      </c>
      <c r="D17">
        <v>526</v>
      </c>
      <c r="E17">
        <v>614</v>
      </c>
      <c r="F17">
        <v>257</v>
      </c>
      <c r="G17">
        <v>175</v>
      </c>
      <c r="H17">
        <v>94</v>
      </c>
      <c r="I17">
        <v>122</v>
      </c>
      <c r="J17">
        <v>456</v>
      </c>
      <c r="K17">
        <v>36</v>
      </c>
      <c r="L17">
        <v>143</v>
      </c>
      <c r="M17">
        <v>45</v>
      </c>
      <c r="N17">
        <v>48</v>
      </c>
      <c r="O17">
        <v>26</v>
      </c>
      <c r="P17">
        <v>29</v>
      </c>
      <c r="Q17">
        <v>109</v>
      </c>
      <c r="R17">
        <v>43</v>
      </c>
      <c r="S17">
        <v>25</v>
      </c>
      <c r="T17">
        <v>15</v>
      </c>
      <c r="U17">
        <v>43</v>
      </c>
      <c r="V17">
        <v>67</v>
      </c>
      <c r="W17">
        <v>18</v>
      </c>
      <c r="X17">
        <v>30</v>
      </c>
      <c r="Y17">
        <v>18</v>
      </c>
      <c r="Z17">
        <v>5</v>
      </c>
      <c r="AA17">
        <v>42</v>
      </c>
      <c r="AB17">
        <v>0</v>
      </c>
      <c r="AC17">
        <v>18</v>
      </c>
      <c r="AD17">
        <v>30</v>
      </c>
      <c r="AE17">
        <v>12</v>
      </c>
      <c r="AF17">
        <v>0</v>
      </c>
      <c r="AG17">
        <v>18</v>
      </c>
      <c r="AH17">
        <v>12</v>
      </c>
      <c r="AI17">
        <v>12</v>
      </c>
      <c r="AJ17">
        <v>0</v>
      </c>
      <c r="AK17">
        <v>55</v>
      </c>
      <c r="AL17">
        <v>12</v>
      </c>
      <c r="AM17">
        <v>30</v>
      </c>
      <c r="AN17">
        <v>18</v>
      </c>
      <c r="AO17">
        <v>6</v>
      </c>
      <c r="AP17">
        <v>12</v>
      </c>
      <c r="AQ17">
        <v>24</v>
      </c>
      <c r="AR17">
        <v>49</v>
      </c>
      <c r="AS17">
        <v>12</v>
      </c>
      <c r="AT17">
        <v>30</v>
      </c>
      <c r="AU17">
        <v>30</v>
      </c>
      <c r="AV17">
        <v>0</v>
      </c>
      <c r="AW17">
        <v>18</v>
      </c>
      <c r="AX17">
        <v>12</v>
      </c>
      <c r="AY17">
        <v>24</v>
      </c>
      <c r="AZ17">
        <v>0</v>
      </c>
      <c r="BA17" s="42">
        <v>134.24550000000002</v>
      </c>
      <c r="BB17" s="12">
        <v>0</v>
      </c>
      <c r="BC17" s="12">
        <v>0</v>
      </c>
      <c r="BD17" s="12">
        <v>0</v>
      </c>
      <c r="BE17" s="12">
        <v>0</v>
      </c>
      <c r="BF17" s="12">
        <v>0</v>
      </c>
      <c r="BG17" s="12">
        <v>46500</v>
      </c>
      <c r="BH17" s="12">
        <v>10000</v>
      </c>
      <c r="BI17" s="12">
        <v>8000</v>
      </c>
      <c r="BJ17" s="12">
        <v>12386</v>
      </c>
      <c r="BK17" s="12">
        <v>11891</v>
      </c>
      <c r="BL17" s="12">
        <v>3480</v>
      </c>
      <c r="BM17" s="12">
        <v>4930</v>
      </c>
      <c r="BN17" s="12">
        <v>1741</v>
      </c>
      <c r="BO17">
        <v>29000</v>
      </c>
      <c r="BP17">
        <v>6166</v>
      </c>
    </row>
    <row r="18" spans="1:68" x14ac:dyDescent="0.25">
      <c r="A18" s="4">
        <v>45308</v>
      </c>
      <c r="B18" s="4" t="str">
        <f t="shared" si="0"/>
        <v>JANUARY</v>
      </c>
      <c r="C18" s="2">
        <f>MONTH(mydata[[#This Row],[Date]])</f>
        <v>1</v>
      </c>
      <c r="D18">
        <v>536</v>
      </c>
      <c r="E18">
        <v>688</v>
      </c>
      <c r="F18">
        <v>219</v>
      </c>
      <c r="G18">
        <v>189</v>
      </c>
      <c r="H18">
        <v>128</v>
      </c>
      <c r="I18">
        <v>316</v>
      </c>
      <c r="J18">
        <v>242</v>
      </c>
      <c r="K18">
        <v>130</v>
      </c>
      <c r="L18">
        <v>112</v>
      </c>
      <c r="M18">
        <v>116</v>
      </c>
      <c r="N18">
        <v>49</v>
      </c>
      <c r="O18">
        <v>29</v>
      </c>
      <c r="P18">
        <v>19</v>
      </c>
      <c r="Q18">
        <v>89</v>
      </c>
      <c r="R18">
        <v>18</v>
      </c>
      <c r="S18">
        <v>22</v>
      </c>
      <c r="T18">
        <v>12</v>
      </c>
      <c r="U18">
        <v>70</v>
      </c>
      <c r="V18">
        <v>68</v>
      </c>
      <c r="W18">
        <v>6</v>
      </c>
      <c r="X18">
        <v>34</v>
      </c>
      <c r="Y18">
        <v>6</v>
      </c>
      <c r="Z18">
        <v>15</v>
      </c>
      <c r="AA18">
        <v>48</v>
      </c>
      <c r="AB18">
        <v>13</v>
      </c>
      <c r="AC18">
        <v>20</v>
      </c>
      <c r="AD18">
        <v>34</v>
      </c>
      <c r="AE18">
        <v>20</v>
      </c>
      <c r="AF18">
        <v>6</v>
      </c>
      <c r="AG18">
        <v>34</v>
      </c>
      <c r="AH18">
        <v>13</v>
      </c>
      <c r="AI18">
        <v>13</v>
      </c>
      <c r="AJ18">
        <v>6</v>
      </c>
      <c r="AK18">
        <v>55</v>
      </c>
      <c r="AL18">
        <v>48</v>
      </c>
      <c r="AM18">
        <v>34</v>
      </c>
      <c r="AN18">
        <v>0</v>
      </c>
      <c r="AO18">
        <v>0</v>
      </c>
      <c r="AP18">
        <v>27</v>
      </c>
      <c r="AQ18">
        <v>13</v>
      </c>
      <c r="AR18">
        <v>75</v>
      </c>
      <c r="AS18">
        <v>20</v>
      </c>
      <c r="AT18">
        <v>34</v>
      </c>
      <c r="AU18">
        <v>27</v>
      </c>
      <c r="AV18">
        <v>6</v>
      </c>
      <c r="AW18">
        <v>13</v>
      </c>
      <c r="AX18">
        <v>0</v>
      </c>
      <c r="AY18">
        <v>0</v>
      </c>
      <c r="AZ18">
        <v>0</v>
      </c>
      <c r="BA18" s="42">
        <v>135.6405</v>
      </c>
      <c r="BB18" s="12">
        <v>0</v>
      </c>
      <c r="BC18" s="12">
        <v>0</v>
      </c>
      <c r="BD18" s="12">
        <v>0</v>
      </c>
      <c r="BE18" s="12">
        <v>0</v>
      </c>
      <c r="BF18" s="12">
        <v>0</v>
      </c>
      <c r="BG18" s="12">
        <v>46500</v>
      </c>
      <c r="BH18" s="12">
        <v>10000</v>
      </c>
      <c r="BI18" s="12">
        <v>8000</v>
      </c>
      <c r="BJ18" s="12">
        <v>12386</v>
      </c>
      <c r="BK18" s="12">
        <v>11891</v>
      </c>
      <c r="BL18" s="12">
        <v>3480</v>
      </c>
      <c r="BM18" s="12">
        <v>4930</v>
      </c>
      <c r="BN18" s="12">
        <v>1741</v>
      </c>
      <c r="BO18">
        <v>29000</v>
      </c>
      <c r="BP18">
        <v>2706</v>
      </c>
    </row>
    <row r="19" spans="1:68" x14ac:dyDescent="0.25">
      <c r="A19" s="4">
        <v>45309</v>
      </c>
      <c r="B19" s="4" t="str">
        <f t="shared" si="0"/>
        <v>JANUARY</v>
      </c>
      <c r="C19" s="2">
        <f>MONTH(mydata[[#This Row],[Date]])</f>
        <v>1</v>
      </c>
      <c r="D19">
        <v>553</v>
      </c>
      <c r="E19">
        <v>752</v>
      </c>
      <c r="F19">
        <v>160</v>
      </c>
      <c r="G19">
        <v>299</v>
      </c>
      <c r="H19">
        <v>94</v>
      </c>
      <c r="I19">
        <v>330</v>
      </c>
      <c r="J19">
        <v>265</v>
      </c>
      <c r="K19">
        <v>157</v>
      </c>
      <c r="L19">
        <v>150</v>
      </c>
      <c r="M19">
        <v>68</v>
      </c>
      <c r="N19">
        <v>44</v>
      </c>
      <c r="O19">
        <v>30</v>
      </c>
      <c r="P19">
        <v>6</v>
      </c>
      <c r="Q19">
        <v>96</v>
      </c>
      <c r="R19">
        <v>23</v>
      </c>
      <c r="S19">
        <v>16</v>
      </c>
      <c r="T19">
        <v>31</v>
      </c>
      <c r="U19">
        <v>89</v>
      </c>
      <c r="V19">
        <v>60</v>
      </c>
      <c r="W19">
        <v>7</v>
      </c>
      <c r="X19">
        <v>37</v>
      </c>
      <c r="Y19">
        <v>22</v>
      </c>
      <c r="Z19">
        <v>67</v>
      </c>
      <c r="AA19">
        <v>60</v>
      </c>
      <c r="AB19">
        <v>0</v>
      </c>
      <c r="AC19">
        <v>0</v>
      </c>
      <c r="AD19">
        <v>15</v>
      </c>
      <c r="AE19">
        <v>22</v>
      </c>
      <c r="AF19">
        <v>0</v>
      </c>
      <c r="AG19">
        <v>7</v>
      </c>
      <c r="AH19">
        <v>7</v>
      </c>
      <c r="AI19">
        <v>22</v>
      </c>
      <c r="AJ19">
        <v>0</v>
      </c>
      <c r="AK19">
        <v>45</v>
      </c>
      <c r="AL19">
        <v>22</v>
      </c>
      <c r="AM19">
        <v>15</v>
      </c>
      <c r="AN19">
        <v>15</v>
      </c>
      <c r="AO19">
        <v>7</v>
      </c>
      <c r="AP19">
        <v>30</v>
      </c>
      <c r="AQ19">
        <v>22</v>
      </c>
      <c r="AR19">
        <v>52</v>
      </c>
      <c r="AS19">
        <v>22</v>
      </c>
      <c r="AT19">
        <v>45</v>
      </c>
      <c r="AU19">
        <v>15</v>
      </c>
      <c r="AV19">
        <v>7</v>
      </c>
      <c r="AW19">
        <v>52</v>
      </c>
      <c r="AX19">
        <v>22</v>
      </c>
      <c r="AY19">
        <v>0</v>
      </c>
      <c r="AZ19">
        <v>55</v>
      </c>
      <c r="BA19" s="42">
        <v>135.6405</v>
      </c>
      <c r="BB19" s="12">
        <v>0</v>
      </c>
      <c r="BC19" s="12">
        <v>0</v>
      </c>
      <c r="BD19" s="12">
        <v>0</v>
      </c>
      <c r="BE19" s="12">
        <v>0</v>
      </c>
      <c r="BF19" s="12">
        <v>0</v>
      </c>
      <c r="BG19" s="12">
        <v>46500</v>
      </c>
      <c r="BH19" s="12">
        <v>20000</v>
      </c>
      <c r="BI19" s="12">
        <v>8000</v>
      </c>
      <c r="BJ19" s="12">
        <v>20895</v>
      </c>
      <c r="BK19" s="12">
        <v>11891</v>
      </c>
      <c r="BL19" s="12">
        <v>3480</v>
      </c>
      <c r="BM19" s="12">
        <v>4930</v>
      </c>
      <c r="BN19" s="12">
        <v>1741</v>
      </c>
      <c r="BO19">
        <v>29000</v>
      </c>
      <c r="BP19">
        <v>2768</v>
      </c>
    </row>
    <row r="20" spans="1:68" x14ac:dyDescent="0.25">
      <c r="A20" s="4">
        <v>45310</v>
      </c>
      <c r="B20" s="4" t="str">
        <f t="shared" si="0"/>
        <v>JANUARY</v>
      </c>
      <c r="C20" s="2">
        <f>MONTH(mydata[[#This Row],[Date]])</f>
        <v>1</v>
      </c>
      <c r="D20">
        <v>573</v>
      </c>
      <c r="E20">
        <v>781</v>
      </c>
      <c r="F20">
        <v>234</v>
      </c>
      <c r="G20">
        <v>231</v>
      </c>
      <c r="H20">
        <v>108</v>
      </c>
      <c r="I20">
        <v>374</v>
      </c>
      <c r="J20">
        <v>345</v>
      </c>
      <c r="K20">
        <v>62</v>
      </c>
      <c r="L20">
        <v>120</v>
      </c>
      <c r="M20">
        <v>88</v>
      </c>
      <c r="N20">
        <v>28</v>
      </c>
      <c r="O20">
        <v>21</v>
      </c>
      <c r="P20">
        <v>35</v>
      </c>
      <c r="Q20">
        <v>104</v>
      </c>
      <c r="R20">
        <v>45</v>
      </c>
      <c r="S20">
        <v>32</v>
      </c>
      <c r="T20">
        <v>30</v>
      </c>
      <c r="U20">
        <v>70</v>
      </c>
      <c r="V20">
        <v>109</v>
      </c>
      <c r="W20">
        <v>7</v>
      </c>
      <c r="X20">
        <v>54</v>
      </c>
      <c r="Y20">
        <v>23</v>
      </c>
      <c r="Z20">
        <v>70</v>
      </c>
      <c r="AA20">
        <v>62</v>
      </c>
      <c r="AB20">
        <v>23</v>
      </c>
      <c r="AC20">
        <v>23</v>
      </c>
      <c r="AD20">
        <v>23</v>
      </c>
      <c r="AE20">
        <v>23</v>
      </c>
      <c r="AF20">
        <v>0</v>
      </c>
      <c r="AG20">
        <v>31</v>
      </c>
      <c r="AH20">
        <v>15</v>
      </c>
      <c r="AI20">
        <v>15</v>
      </c>
      <c r="AJ20">
        <v>23</v>
      </c>
      <c r="AK20">
        <v>39</v>
      </c>
      <c r="AL20">
        <v>31</v>
      </c>
      <c r="AM20">
        <v>15</v>
      </c>
      <c r="AN20">
        <v>23</v>
      </c>
      <c r="AO20">
        <v>0</v>
      </c>
      <c r="AP20">
        <v>31</v>
      </c>
      <c r="AQ20">
        <v>15</v>
      </c>
      <c r="AR20">
        <v>0</v>
      </c>
      <c r="AS20">
        <v>23</v>
      </c>
      <c r="AT20">
        <v>3</v>
      </c>
      <c r="AU20">
        <v>23</v>
      </c>
      <c r="AV20">
        <v>0</v>
      </c>
      <c r="AW20">
        <v>15</v>
      </c>
      <c r="AX20">
        <v>31</v>
      </c>
      <c r="AY20">
        <v>31</v>
      </c>
      <c r="AZ20">
        <v>0</v>
      </c>
      <c r="BA20" s="42">
        <v>96.332499999999996</v>
      </c>
      <c r="BB20" s="12">
        <v>0</v>
      </c>
      <c r="BC20" s="12">
        <v>0</v>
      </c>
      <c r="BD20" s="12">
        <v>0</v>
      </c>
      <c r="BE20" s="12">
        <v>0</v>
      </c>
      <c r="BF20" s="12">
        <v>0</v>
      </c>
      <c r="BG20" s="12">
        <v>46500</v>
      </c>
      <c r="BH20" s="12">
        <v>20000</v>
      </c>
      <c r="BI20" s="12">
        <v>8000</v>
      </c>
      <c r="BJ20" s="12">
        <v>20895</v>
      </c>
      <c r="BK20" s="12">
        <v>11891</v>
      </c>
      <c r="BL20" s="12">
        <v>3480</v>
      </c>
      <c r="BM20" s="12">
        <v>4930</v>
      </c>
      <c r="BN20" s="12">
        <v>1741</v>
      </c>
      <c r="BO20">
        <v>29000</v>
      </c>
      <c r="BP20">
        <v>1607</v>
      </c>
    </row>
    <row r="21" spans="1:68" x14ac:dyDescent="0.25">
      <c r="A21" s="4">
        <v>45311</v>
      </c>
      <c r="B21" s="4" t="str">
        <f t="shared" si="0"/>
        <v>JANUARY</v>
      </c>
      <c r="C21" s="2">
        <f>MONTH(mydata[[#This Row],[Date]])</f>
        <v>1</v>
      </c>
      <c r="D21">
        <v>599</v>
      </c>
      <c r="E21">
        <v>791</v>
      </c>
      <c r="F21">
        <v>257</v>
      </c>
      <c r="G21">
        <v>313</v>
      </c>
      <c r="H21">
        <v>29</v>
      </c>
      <c r="I21">
        <v>292</v>
      </c>
      <c r="J21">
        <v>373</v>
      </c>
      <c r="K21">
        <v>126</v>
      </c>
      <c r="L21">
        <v>126</v>
      </c>
      <c r="M21">
        <v>107</v>
      </c>
      <c r="N21">
        <v>51</v>
      </c>
      <c r="O21">
        <v>37</v>
      </c>
      <c r="P21">
        <v>29</v>
      </c>
      <c r="Q21">
        <v>77</v>
      </c>
      <c r="R21">
        <v>59</v>
      </c>
      <c r="S21">
        <v>22</v>
      </c>
      <c r="T21">
        <v>25</v>
      </c>
      <c r="U21">
        <v>66</v>
      </c>
      <c r="V21">
        <v>102</v>
      </c>
      <c r="W21">
        <v>7</v>
      </c>
      <c r="X21">
        <v>47</v>
      </c>
      <c r="Y21">
        <v>0</v>
      </c>
      <c r="Z21">
        <v>90</v>
      </c>
      <c r="AA21">
        <v>39</v>
      </c>
      <c r="AB21">
        <v>15</v>
      </c>
      <c r="AC21">
        <v>7</v>
      </c>
      <c r="AD21">
        <v>39</v>
      </c>
      <c r="AE21">
        <v>15</v>
      </c>
      <c r="AF21">
        <v>0</v>
      </c>
      <c r="AG21">
        <v>31</v>
      </c>
      <c r="AH21">
        <v>23</v>
      </c>
      <c r="AI21">
        <v>7</v>
      </c>
      <c r="AJ21">
        <v>23</v>
      </c>
      <c r="AK21">
        <v>63</v>
      </c>
      <c r="AL21">
        <v>7</v>
      </c>
      <c r="AM21">
        <v>39</v>
      </c>
      <c r="AN21">
        <v>7</v>
      </c>
      <c r="AO21">
        <v>7</v>
      </c>
      <c r="AP21">
        <v>7</v>
      </c>
      <c r="AQ21">
        <v>7</v>
      </c>
      <c r="AR21">
        <v>55</v>
      </c>
      <c r="AS21">
        <v>15</v>
      </c>
      <c r="AT21">
        <v>63</v>
      </c>
      <c r="AU21">
        <v>31</v>
      </c>
      <c r="AV21">
        <v>7</v>
      </c>
      <c r="AW21">
        <v>23</v>
      </c>
      <c r="AX21">
        <v>15</v>
      </c>
      <c r="AY21">
        <v>0</v>
      </c>
      <c r="AZ21">
        <v>0</v>
      </c>
      <c r="BA21" s="42">
        <v>98.657500000000013</v>
      </c>
      <c r="BB21" s="12">
        <v>0</v>
      </c>
      <c r="BC21" s="12">
        <v>0</v>
      </c>
      <c r="BD21" s="12">
        <v>0</v>
      </c>
      <c r="BE21" s="12">
        <v>0</v>
      </c>
      <c r="BF21" s="12">
        <v>0</v>
      </c>
      <c r="BG21" s="12">
        <v>46500</v>
      </c>
      <c r="BH21" s="12">
        <v>20000</v>
      </c>
      <c r="BI21" s="12">
        <v>8000</v>
      </c>
      <c r="BJ21" s="12">
        <v>20895</v>
      </c>
      <c r="BK21" s="12">
        <v>11891</v>
      </c>
      <c r="BL21" s="12">
        <v>3480</v>
      </c>
      <c r="BM21" s="12">
        <v>4930</v>
      </c>
      <c r="BN21" s="12">
        <v>1741</v>
      </c>
      <c r="BO21">
        <v>29000</v>
      </c>
      <c r="BP21">
        <v>6991</v>
      </c>
    </row>
    <row r="22" spans="1:68" x14ac:dyDescent="0.25">
      <c r="A22" s="4">
        <v>45312</v>
      </c>
      <c r="B22" s="4" t="str">
        <f t="shared" si="0"/>
        <v>JANUARY</v>
      </c>
      <c r="C22" s="2">
        <f>MONTH(mydata[[#This Row],[Date]])</f>
        <v>1</v>
      </c>
      <c r="D22">
        <v>625</v>
      </c>
      <c r="E22">
        <v>791</v>
      </c>
      <c r="F22">
        <v>218</v>
      </c>
      <c r="G22">
        <v>314</v>
      </c>
      <c r="H22">
        <v>93</v>
      </c>
      <c r="I22">
        <v>284</v>
      </c>
      <c r="J22">
        <v>420</v>
      </c>
      <c r="K22">
        <v>87</v>
      </c>
      <c r="L22">
        <v>135</v>
      </c>
      <c r="M22">
        <v>112</v>
      </c>
      <c r="N22">
        <v>27</v>
      </c>
      <c r="O22">
        <v>38</v>
      </c>
      <c r="P22">
        <v>11</v>
      </c>
      <c r="Q22">
        <v>128</v>
      </c>
      <c r="R22">
        <v>30</v>
      </c>
      <c r="S22">
        <v>35</v>
      </c>
      <c r="T22">
        <v>21</v>
      </c>
      <c r="U22">
        <v>88</v>
      </c>
      <c r="V22">
        <v>31</v>
      </c>
      <c r="W22">
        <v>0</v>
      </c>
      <c r="X22">
        <v>55</v>
      </c>
      <c r="Y22">
        <v>23</v>
      </c>
      <c r="Z22">
        <v>79</v>
      </c>
      <c r="AA22">
        <v>71</v>
      </c>
      <c r="AB22">
        <v>15</v>
      </c>
      <c r="AC22">
        <v>7</v>
      </c>
      <c r="AD22">
        <v>39</v>
      </c>
      <c r="AE22">
        <v>0</v>
      </c>
      <c r="AF22">
        <v>7</v>
      </c>
      <c r="AG22">
        <v>7</v>
      </c>
      <c r="AH22">
        <v>7</v>
      </c>
      <c r="AI22">
        <v>23</v>
      </c>
      <c r="AJ22">
        <v>15</v>
      </c>
      <c r="AK22">
        <v>39</v>
      </c>
      <c r="AL22">
        <v>7</v>
      </c>
      <c r="AM22">
        <v>31</v>
      </c>
      <c r="AN22">
        <v>23</v>
      </c>
      <c r="AO22">
        <v>0</v>
      </c>
      <c r="AP22">
        <v>15</v>
      </c>
      <c r="AQ22">
        <v>23</v>
      </c>
      <c r="AR22">
        <v>87</v>
      </c>
      <c r="AS22">
        <v>23</v>
      </c>
      <c r="AT22">
        <v>47</v>
      </c>
      <c r="AU22">
        <v>7</v>
      </c>
      <c r="AV22">
        <v>0</v>
      </c>
      <c r="AW22">
        <v>31</v>
      </c>
      <c r="AX22">
        <v>0</v>
      </c>
      <c r="AY22">
        <v>23</v>
      </c>
      <c r="AZ22">
        <v>56</v>
      </c>
      <c r="BA22" s="42">
        <v>104.06699999999999</v>
      </c>
      <c r="BB22" s="12">
        <v>0</v>
      </c>
      <c r="BC22" s="12">
        <v>0</v>
      </c>
      <c r="BD22" s="12">
        <v>0</v>
      </c>
      <c r="BE22" s="12">
        <v>0</v>
      </c>
      <c r="BF22" s="12">
        <v>0</v>
      </c>
      <c r="BG22" s="12">
        <v>46500</v>
      </c>
      <c r="BH22" s="12">
        <v>20000</v>
      </c>
      <c r="BI22" s="12">
        <v>8000</v>
      </c>
      <c r="BJ22" s="12">
        <v>20895</v>
      </c>
      <c r="BK22" s="12">
        <v>11891</v>
      </c>
      <c r="BL22" s="12">
        <v>3480</v>
      </c>
      <c r="BM22" s="12">
        <v>4930</v>
      </c>
      <c r="BN22" s="12">
        <v>1741</v>
      </c>
      <c r="BO22">
        <v>29000</v>
      </c>
      <c r="BP22">
        <v>7777</v>
      </c>
    </row>
    <row r="23" spans="1:68" x14ac:dyDescent="0.25">
      <c r="A23" s="4">
        <v>45313</v>
      </c>
      <c r="B23" s="4" t="str">
        <f t="shared" si="0"/>
        <v>JANUARY</v>
      </c>
      <c r="C23" s="2">
        <f>MONTH(mydata[[#This Row],[Date]])</f>
        <v>1</v>
      </c>
      <c r="D23">
        <v>644</v>
      </c>
      <c r="E23">
        <v>782</v>
      </c>
      <c r="F23">
        <v>231</v>
      </c>
      <c r="G23">
        <v>343</v>
      </c>
      <c r="H23">
        <v>70</v>
      </c>
      <c r="I23">
        <v>398</v>
      </c>
      <c r="J23">
        <v>236</v>
      </c>
      <c r="K23">
        <v>148</v>
      </c>
      <c r="L23">
        <v>179</v>
      </c>
      <c r="M23">
        <v>103</v>
      </c>
      <c r="N23">
        <v>31</v>
      </c>
      <c r="O23">
        <v>27</v>
      </c>
      <c r="P23">
        <v>39</v>
      </c>
      <c r="Q23">
        <v>107</v>
      </c>
      <c r="R23">
        <v>17</v>
      </c>
      <c r="S23">
        <v>31</v>
      </c>
      <c r="T23">
        <v>19</v>
      </c>
      <c r="U23">
        <v>91</v>
      </c>
      <c r="V23">
        <v>78</v>
      </c>
      <c r="W23">
        <v>7</v>
      </c>
      <c r="X23">
        <v>31</v>
      </c>
      <c r="Y23">
        <v>0</v>
      </c>
      <c r="Z23">
        <v>70</v>
      </c>
      <c r="AA23">
        <v>39</v>
      </c>
      <c r="AB23">
        <v>15</v>
      </c>
      <c r="AC23">
        <v>23</v>
      </c>
      <c r="AD23">
        <v>31</v>
      </c>
      <c r="AE23">
        <v>0</v>
      </c>
      <c r="AF23">
        <v>7</v>
      </c>
      <c r="AG23">
        <v>15</v>
      </c>
      <c r="AH23">
        <v>15</v>
      </c>
      <c r="AI23">
        <v>0</v>
      </c>
      <c r="AJ23">
        <v>0</v>
      </c>
      <c r="AK23">
        <v>54</v>
      </c>
      <c r="AL23">
        <v>31</v>
      </c>
      <c r="AM23">
        <v>39</v>
      </c>
      <c r="AN23">
        <v>23</v>
      </c>
      <c r="AO23">
        <v>7</v>
      </c>
      <c r="AP23">
        <v>7</v>
      </c>
      <c r="AQ23">
        <v>15</v>
      </c>
      <c r="AR23">
        <v>78</v>
      </c>
      <c r="AS23">
        <v>7</v>
      </c>
      <c r="AT23">
        <v>70</v>
      </c>
      <c r="AU23">
        <v>23</v>
      </c>
      <c r="AV23">
        <v>0</v>
      </c>
      <c r="AW23">
        <v>46</v>
      </c>
      <c r="AX23">
        <v>0</v>
      </c>
      <c r="AY23">
        <v>0</v>
      </c>
      <c r="AZ23">
        <v>51</v>
      </c>
      <c r="BA23" s="42">
        <v>112.53</v>
      </c>
      <c r="BB23" s="12">
        <v>0</v>
      </c>
      <c r="BC23" s="12">
        <v>0</v>
      </c>
      <c r="BD23" s="12">
        <v>0</v>
      </c>
      <c r="BE23" s="12">
        <v>0</v>
      </c>
      <c r="BF23" s="12">
        <v>0</v>
      </c>
      <c r="BG23" s="12">
        <v>46500</v>
      </c>
      <c r="BH23" s="12">
        <v>20000</v>
      </c>
      <c r="BI23" s="12">
        <v>7698</v>
      </c>
      <c r="BJ23" s="12">
        <v>20895</v>
      </c>
      <c r="BK23" s="12">
        <v>11891</v>
      </c>
      <c r="BL23" s="12">
        <v>3480</v>
      </c>
      <c r="BM23" s="12">
        <v>4930</v>
      </c>
      <c r="BN23" s="12">
        <v>1741</v>
      </c>
      <c r="BO23">
        <v>29000</v>
      </c>
      <c r="BP23">
        <v>854</v>
      </c>
    </row>
    <row r="24" spans="1:68" x14ac:dyDescent="0.25">
      <c r="A24" s="4">
        <v>45314</v>
      </c>
      <c r="B24" s="4" t="str">
        <f t="shared" si="0"/>
        <v>JANUARY</v>
      </c>
      <c r="C24" s="2">
        <f>MONTH(mydata[[#This Row],[Date]])</f>
        <v>1</v>
      </c>
      <c r="D24">
        <v>658</v>
      </c>
      <c r="E24">
        <v>754</v>
      </c>
      <c r="F24">
        <v>269</v>
      </c>
      <c r="G24">
        <v>330</v>
      </c>
      <c r="H24">
        <v>59</v>
      </c>
      <c r="I24">
        <v>218</v>
      </c>
      <c r="J24">
        <v>438</v>
      </c>
      <c r="K24">
        <v>98</v>
      </c>
      <c r="L24">
        <v>216</v>
      </c>
      <c r="M24">
        <v>28</v>
      </c>
      <c r="N24">
        <v>61</v>
      </c>
      <c r="O24">
        <v>32</v>
      </c>
      <c r="P24">
        <v>24</v>
      </c>
      <c r="Q24">
        <v>115</v>
      </c>
      <c r="R24">
        <v>80</v>
      </c>
      <c r="S24">
        <v>37</v>
      </c>
      <c r="T24">
        <v>32</v>
      </c>
      <c r="U24">
        <v>33</v>
      </c>
      <c r="V24">
        <v>45</v>
      </c>
      <c r="W24">
        <v>0</v>
      </c>
      <c r="X24">
        <v>22</v>
      </c>
      <c r="Y24">
        <v>7</v>
      </c>
      <c r="Z24">
        <v>113</v>
      </c>
      <c r="AA24">
        <v>52</v>
      </c>
      <c r="AB24">
        <v>0</v>
      </c>
      <c r="AC24">
        <v>0</v>
      </c>
      <c r="AD24">
        <v>30</v>
      </c>
      <c r="AE24">
        <v>7</v>
      </c>
      <c r="AF24">
        <v>7</v>
      </c>
      <c r="AG24">
        <v>7</v>
      </c>
      <c r="AH24">
        <v>7</v>
      </c>
      <c r="AI24">
        <v>0</v>
      </c>
      <c r="AJ24">
        <v>7</v>
      </c>
      <c r="AK24">
        <v>75</v>
      </c>
      <c r="AL24">
        <v>30</v>
      </c>
      <c r="AM24">
        <v>7</v>
      </c>
      <c r="AN24">
        <v>0</v>
      </c>
      <c r="AO24">
        <v>7</v>
      </c>
      <c r="AP24">
        <v>22</v>
      </c>
      <c r="AQ24">
        <v>7</v>
      </c>
      <c r="AR24">
        <v>82</v>
      </c>
      <c r="AS24">
        <v>7</v>
      </c>
      <c r="AT24">
        <v>52</v>
      </c>
      <c r="AU24">
        <v>7</v>
      </c>
      <c r="AV24">
        <v>7</v>
      </c>
      <c r="AW24">
        <v>22</v>
      </c>
      <c r="AX24">
        <v>0</v>
      </c>
      <c r="AY24">
        <v>0</v>
      </c>
      <c r="AZ24">
        <v>125</v>
      </c>
      <c r="BA24" s="42">
        <v>120.14050000000002</v>
      </c>
      <c r="BB24" s="12">
        <v>0</v>
      </c>
      <c r="BC24" s="12">
        <v>0</v>
      </c>
      <c r="BD24" s="12">
        <v>0</v>
      </c>
      <c r="BE24" s="12">
        <v>0</v>
      </c>
      <c r="BF24" s="12">
        <v>0</v>
      </c>
      <c r="BG24" s="12">
        <v>46500</v>
      </c>
      <c r="BH24" s="12">
        <v>20000</v>
      </c>
      <c r="BI24" s="12">
        <v>7698</v>
      </c>
      <c r="BJ24" s="12">
        <v>20895</v>
      </c>
      <c r="BK24" s="12">
        <v>11891</v>
      </c>
      <c r="BL24" s="12">
        <v>3480</v>
      </c>
      <c r="BM24" s="12">
        <v>4930</v>
      </c>
      <c r="BN24" s="12">
        <v>1741</v>
      </c>
      <c r="BO24">
        <v>29000</v>
      </c>
      <c r="BP24">
        <v>3497</v>
      </c>
    </row>
    <row r="25" spans="1:68" x14ac:dyDescent="0.25">
      <c r="A25" s="4">
        <v>45315</v>
      </c>
      <c r="B25" s="4" t="str">
        <f t="shared" si="0"/>
        <v>JANUARY</v>
      </c>
      <c r="C25" s="2">
        <f>MONTH(mydata[[#This Row],[Date]])</f>
        <v>1</v>
      </c>
      <c r="D25">
        <v>666</v>
      </c>
      <c r="E25">
        <v>707</v>
      </c>
      <c r="F25">
        <v>186</v>
      </c>
      <c r="G25">
        <v>401</v>
      </c>
      <c r="H25">
        <v>79</v>
      </c>
      <c r="I25">
        <v>367</v>
      </c>
      <c r="J25">
        <v>185</v>
      </c>
      <c r="K25">
        <v>155</v>
      </c>
      <c r="L25">
        <v>148</v>
      </c>
      <c r="M25">
        <v>107</v>
      </c>
      <c r="N25">
        <v>49</v>
      </c>
      <c r="O25">
        <v>41</v>
      </c>
      <c r="P25">
        <v>12</v>
      </c>
      <c r="Q25">
        <v>136</v>
      </c>
      <c r="R25">
        <v>73</v>
      </c>
      <c r="S25">
        <v>32</v>
      </c>
      <c r="T25">
        <v>20</v>
      </c>
      <c r="U25">
        <v>48</v>
      </c>
      <c r="V25">
        <v>42</v>
      </c>
      <c r="W25">
        <v>21</v>
      </c>
      <c r="X25">
        <v>35</v>
      </c>
      <c r="Y25">
        <v>0</v>
      </c>
      <c r="Z25">
        <v>63</v>
      </c>
      <c r="AA25">
        <v>35</v>
      </c>
      <c r="AB25">
        <v>14</v>
      </c>
      <c r="AC25">
        <v>21</v>
      </c>
      <c r="AD25">
        <v>42</v>
      </c>
      <c r="AE25">
        <v>0</v>
      </c>
      <c r="AF25">
        <v>7</v>
      </c>
      <c r="AG25">
        <v>7</v>
      </c>
      <c r="AH25">
        <v>14</v>
      </c>
      <c r="AI25">
        <v>21</v>
      </c>
      <c r="AJ25">
        <v>7</v>
      </c>
      <c r="AK25">
        <v>70</v>
      </c>
      <c r="AL25">
        <v>14</v>
      </c>
      <c r="AM25">
        <v>28</v>
      </c>
      <c r="AN25">
        <v>21</v>
      </c>
      <c r="AO25">
        <v>7</v>
      </c>
      <c r="AP25">
        <v>0</v>
      </c>
      <c r="AQ25">
        <v>28</v>
      </c>
      <c r="AR25">
        <v>63</v>
      </c>
      <c r="AS25">
        <v>14</v>
      </c>
      <c r="AT25">
        <v>42</v>
      </c>
      <c r="AU25">
        <v>14</v>
      </c>
      <c r="AV25">
        <v>0</v>
      </c>
      <c r="AW25">
        <v>14</v>
      </c>
      <c r="AX25">
        <v>7</v>
      </c>
      <c r="AY25">
        <v>0</v>
      </c>
      <c r="AZ25">
        <v>56</v>
      </c>
      <c r="BA25" s="42">
        <v>128.94450000000001</v>
      </c>
      <c r="BB25" s="12">
        <v>0</v>
      </c>
      <c r="BC25" s="12">
        <v>0</v>
      </c>
      <c r="BD25" s="12">
        <v>0</v>
      </c>
      <c r="BE25" s="12">
        <v>0</v>
      </c>
      <c r="BF25" s="12">
        <v>0</v>
      </c>
      <c r="BG25" s="12">
        <v>46500</v>
      </c>
      <c r="BH25" s="12">
        <v>20000</v>
      </c>
      <c r="BI25" s="12">
        <v>7698</v>
      </c>
      <c r="BJ25" s="12">
        <v>25639</v>
      </c>
      <c r="BK25" s="12">
        <v>11891</v>
      </c>
      <c r="BL25" s="12">
        <v>3480</v>
      </c>
      <c r="BM25" s="12">
        <v>4930</v>
      </c>
      <c r="BN25" s="12">
        <v>1741</v>
      </c>
      <c r="BO25">
        <v>29000</v>
      </c>
      <c r="BP25">
        <v>4507</v>
      </c>
    </row>
    <row r="26" spans="1:68" x14ac:dyDescent="0.25">
      <c r="A26" s="4">
        <v>45316</v>
      </c>
      <c r="B26" s="4" t="str">
        <f t="shared" si="0"/>
        <v>JANUARY</v>
      </c>
      <c r="C26" s="2">
        <f>MONTH(mydata[[#This Row],[Date]])</f>
        <v>1</v>
      </c>
      <c r="D26">
        <v>668</v>
      </c>
      <c r="E26">
        <v>657</v>
      </c>
      <c r="F26">
        <v>187</v>
      </c>
      <c r="G26">
        <v>388</v>
      </c>
      <c r="H26">
        <v>93</v>
      </c>
      <c r="I26">
        <v>243</v>
      </c>
      <c r="J26">
        <v>296</v>
      </c>
      <c r="K26">
        <v>118</v>
      </c>
      <c r="L26">
        <v>194</v>
      </c>
      <c r="M26">
        <v>103</v>
      </c>
      <c r="N26">
        <v>33</v>
      </c>
      <c r="O26">
        <v>49</v>
      </c>
      <c r="P26">
        <v>37</v>
      </c>
      <c r="Q26">
        <v>116</v>
      </c>
      <c r="R26">
        <v>73</v>
      </c>
      <c r="S26">
        <v>20</v>
      </c>
      <c r="T26">
        <v>17</v>
      </c>
      <c r="U26">
        <v>26</v>
      </c>
      <c r="V26">
        <v>65</v>
      </c>
      <c r="W26">
        <v>13</v>
      </c>
      <c r="X26">
        <v>45</v>
      </c>
      <c r="Y26">
        <v>13</v>
      </c>
      <c r="Z26">
        <v>65</v>
      </c>
      <c r="AA26">
        <v>52</v>
      </c>
      <c r="AB26">
        <v>19</v>
      </c>
      <c r="AC26">
        <v>19</v>
      </c>
      <c r="AD26">
        <v>26</v>
      </c>
      <c r="AE26">
        <v>13</v>
      </c>
      <c r="AF26">
        <v>0</v>
      </c>
      <c r="AG26">
        <v>6</v>
      </c>
      <c r="AH26">
        <v>13</v>
      </c>
      <c r="AI26">
        <v>13</v>
      </c>
      <c r="AJ26">
        <v>19</v>
      </c>
      <c r="AK26">
        <v>26</v>
      </c>
      <c r="AL26">
        <v>45</v>
      </c>
      <c r="AM26">
        <v>32</v>
      </c>
      <c r="AN26">
        <v>13</v>
      </c>
      <c r="AO26">
        <v>6</v>
      </c>
      <c r="AP26">
        <v>13</v>
      </c>
      <c r="AQ26">
        <v>19</v>
      </c>
      <c r="AR26">
        <v>0</v>
      </c>
      <c r="AS26">
        <v>13</v>
      </c>
      <c r="AT26">
        <v>52</v>
      </c>
      <c r="AU26">
        <v>13</v>
      </c>
      <c r="AV26">
        <v>6</v>
      </c>
      <c r="AW26">
        <v>19</v>
      </c>
      <c r="AX26">
        <v>19</v>
      </c>
      <c r="AY26">
        <v>0</v>
      </c>
      <c r="AZ26">
        <v>0</v>
      </c>
      <c r="BA26" s="42">
        <v>134.24550000000002</v>
      </c>
      <c r="BB26" s="12">
        <v>0</v>
      </c>
      <c r="BC26" s="12">
        <v>0</v>
      </c>
      <c r="BD26" s="12">
        <v>0</v>
      </c>
      <c r="BE26" s="12">
        <v>0</v>
      </c>
      <c r="BF26" s="12">
        <v>0</v>
      </c>
      <c r="BG26" s="12">
        <v>46500</v>
      </c>
      <c r="BH26" s="12">
        <v>20000</v>
      </c>
      <c r="BI26" s="12">
        <v>7698</v>
      </c>
      <c r="BJ26" s="12">
        <v>25639</v>
      </c>
      <c r="BK26" s="12">
        <v>11891</v>
      </c>
      <c r="BL26" s="12">
        <v>3480</v>
      </c>
      <c r="BM26" s="12">
        <v>4930</v>
      </c>
      <c r="BN26" s="12">
        <v>1741</v>
      </c>
      <c r="BO26">
        <v>29000</v>
      </c>
      <c r="BP26">
        <v>3697</v>
      </c>
    </row>
    <row r="27" spans="1:68" x14ac:dyDescent="0.25">
      <c r="A27" s="4">
        <v>45317</v>
      </c>
      <c r="B27" s="4" t="str">
        <f t="shared" si="0"/>
        <v>JANUARY</v>
      </c>
      <c r="C27" s="2">
        <f>MONTH(mydata[[#This Row],[Date]])</f>
        <v>1</v>
      </c>
      <c r="D27">
        <v>665</v>
      </c>
      <c r="E27">
        <v>628</v>
      </c>
      <c r="F27">
        <v>139</v>
      </c>
      <c r="G27">
        <v>487</v>
      </c>
      <c r="H27">
        <v>39</v>
      </c>
      <c r="I27">
        <v>150</v>
      </c>
      <c r="J27">
        <v>359</v>
      </c>
      <c r="K27">
        <v>119</v>
      </c>
      <c r="L27">
        <v>148</v>
      </c>
      <c r="M27">
        <v>115</v>
      </c>
      <c r="N27">
        <v>61</v>
      </c>
      <c r="O27">
        <v>24</v>
      </c>
      <c r="P27">
        <v>20</v>
      </c>
      <c r="Q27">
        <v>121</v>
      </c>
      <c r="R27">
        <v>25</v>
      </c>
      <c r="S27">
        <v>32</v>
      </c>
      <c r="T27">
        <v>25</v>
      </c>
      <c r="U27">
        <v>94</v>
      </c>
      <c r="V27">
        <v>87</v>
      </c>
      <c r="W27">
        <v>6</v>
      </c>
      <c r="X27">
        <v>25</v>
      </c>
      <c r="Y27">
        <v>12</v>
      </c>
      <c r="Z27">
        <v>23</v>
      </c>
      <c r="AA27">
        <v>50</v>
      </c>
      <c r="AB27">
        <v>0</v>
      </c>
      <c r="AC27">
        <v>0</v>
      </c>
      <c r="AD27">
        <v>31</v>
      </c>
      <c r="AE27">
        <v>0</v>
      </c>
      <c r="AF27">
        <v>6</v>
      </c>
      <c r="AG27">
        <v>31</v>
      </c>
      <c r="AH27">
        <v>12</v>
      </c>
      <c r="AI27">
        <v>12</v>
      </c>
      <c r="AJ27">
        <v>12</v>
      </c>
      <c r="AK27">
        <v>50</v>
      </c>
      <c r="AL27">
        <v>43</v>
      </c>
      <c r="AM27">
        <v>25</v>
      </c>
      <c r="AN27">
        <v>6</v>
      </c>
      <c r="AO27">
        <v>0</v>
      </c>
      <c r="AP27">
        <v>25</v>
      </c>
      <c r="AQ27">
        <v>12</v>
      </c>
      <c r="AR27">
        <v>56</v>
      </c>
      <c r="AS27">
        <v>6</v>
      </c>
      <c r="AT27">
        <v>37</v>
      </c>
      <c r="AU27">
        <v>25</v>
      </c>
      <c r="AV27">
        <v>0</v>
      </c>
      <c r="AW27">
        <v>18</v>
      </c>
      <c r="AX27">
        <v>0</v>
      </c>
      <c r="AY27">
        <v>18</v>
      </c>
      <c r="AZ27">
        <v>0</v>
      </c>
      <c r="BA27" s="42">
        <v>104.06699999999999</v>
      </c>
      <c r="BB27" s="12">
        <v>0</v>
      </c>
      <c r="BC27" s="12">
        <v>0</v>
      </c>
      <c r="BD27" s="12">
        <v>0</v>
      </c>
      <c r="BE27" s="12">
        <v>0</v>
      </c>
      <c r="BF27" s="12">
        <v>0</v>
      </c>
      <c r="BG27" s="12">
        <v>46500</v>
      </c>
      <c r="BH27" s="12">
        <v>20000</v>
      </c>
      <c r="BI27" s="12">
        <v>7698</v>
      </c>
      <c r="BJ27" s="12">
        <v>25639</v>
      </c>
      <c r="BK27" s="12">
        <v>11891</v>
      </c>
      <c r="BL27" s="12">
        <v>3480</v>
      </c>
      <c r="BM27" s="12">
        <v>4930</v>
      </c>
      <c r="BN27" s="12">
        <v>1741</v>
      </c>
      <c r="BO27">
        <v>29000</v>
      </c>
      <c r="BP27">
        <v>6832</v>
      </c>
    </row>
    <row r="28" spans="1:68" x14ac:dyDescent="0.25">
      <c r="A28" s="4">
        <v>45318</v>
      </c>
      <c r="B28" s="4" t="str">
        <f t="shared" si="0"/>
        <v>JANUARY</v>
      </c>
      <c r="C28" s="2">
        <f>MONTH(mydata[[#This Row],[Date]])</f>
        <v>1</v>
      </c>
      <c r="D28">
        <v>654</v>
      </c>
      <c r="E28">
        <v>615</v>
      </c>
      <c r="F28">
        <v>150</v>
      </c>
      <c r="G28">
        <v>419</v>
      </c>
      <c r="H28">
        <v>85</v>
      </c>
      <c r="I28">
        <v>227</v>
      </c>
      <c r="J28">
        <v>302</v>
      </c>
      <c r="K28">
        <v>86</v>
      </c>
      <c r="L28">
        <v>174</v>
      </c>
      <c r="M28">
        <v>97</v>
      </c>
      <c r="N28">
        <v>32</v>
      </c>
      <c r="O28">
        <v>20</v>
      </c>
      <c r="P28">
        <v>24</v>
      </c>
      <c r="Q28">
        <v>104</v>
      </c>
      <c r="R28">
        <v>59</v>
      </c>
      <c r="S28">
        <v>29</v>
      </c>
      <c r="T28">
        <v>34</v>
      </c>
      <c r="U28">
        <v>81</v>
      </c>
      <c r="V28">
        <v>79</v>
      </c>
      <c r="W28">
        <v>0</v>
      </c>
      <c r="X28">
        <v>18</v>
      </c>
      <c r="Y28">
        <v>0</v>
      </c>
      <c r="Z28">
        <v>70</v>
      </c>
      <c r="AA28">
        <v>43</v>
      </c>
      <c r="AB28">
        <v>6</v>
      </c>
      <c r="AC28">
        <v>6</v>
      </c>
      <c r="AD28">
        <v>30</v>
      </c>
      <c r="AE28">
        <v>6</v>
      </c>
      <c r="AF28">
        <v>6</v>
      </c>
      <c r="AG28">
        <v>30</v>
      </c>
      <c r="AH28">
        <v>6</v>
      </c>
      <c r="AI28">
        <v>6</v>
      </c>
      <c r="AJ28">
        <v>18</v>
      </c>
      <c r="AK28">
        <v>36</v>
      </c>
      <c r="AL28">
        <v>43</v>
      </c>
      <c r="AM28">
        <v>6</v>
      </c>
      <c r="AN28">
        <v>12</v>
      </c>
      <c r="AO28">
        <v>6</v>
      </c>
      <c r="AP28">
        <v>12</v>
      </c>
      <c r="AQ28">
        <v>12</v>
      </c>
      <c r="AR28">
        <v>43</v>
      </c>
      <c r="AS28">
        <v>6</v>
      </c>
      <c r="AT28">
        <v>55</v>
      </c>
      <c r="AU28">
        <v>6</v>
      </c>
      <c r="AV28">
        <v>0</v>
      </c>
      <c r="AW28">
        <v>12</v>
      </c>
      <c r="AX28">
        <v>18</v>
      </c>
      <c r="AY28">
        <v>24</v>
      </c>
      <c r="AZ28">
        <v>0</v>
      </c>
      <c r="BA28" s="42">
        <v>112.53</v>
      </c>
      <c r="BB28" s="12">
        <v>0</v>
      </c>
      <c r="BC28" s="12">
        <v>0</v>
      </c>
      <c r="BD28" s="12">
        <v>0</v>
      </c>
      <c r="BE28" s="12">
        <v>0</v>
      </c>
      <c r="BF28" s="12">
        <v>0</v>
      </c>
      <c r="BG28" s="12">
        <v>46500</v>
      </c>
      <c r="BH28" s="12">
        <v>20000</v>
      </c>
      <c r="BI28" s="12">
        <v>7698</v>
      </c>
      <c r="BJ28" s="12">
        <v>25639</v>
      </c>
      <c r="BK28" s="12">
        <v>11891</v>
      </c>
      <c r="BL28" s="12">
        <v>3480</v>
      </c>
      <c r="BM28" s="12">
        <v>4930</v>
      </c>
      <c r="BN28" s="12">
        <v>1741</v>
      </c>
      <c r="BO28">
        <v>29000</v>
      </c>
      <c r="BP28">
        <v>3926</v>
      </c>
    </row>
    <row r="29" spans="1:68" x14ac:dyDescent="0.25">
      <c r="A29" s="4">
        <v>45319</v>
      </c>
      <c r="B29" s="4" t="str">
        <f t="shared" si="0"/>
        <v>JANUARY</v>
      </c>
      <c r="C29" s="2">
        <f>MONTH(mydata[[#This Row],[Date]])</f>
        <v>1</v>
      </c>
      <c r="D29">
        <v>629</v>
      </c>
      <c r="E29">
        <v>614</v>
      </c>
      <c r="F29">
        <v>150</v>
      </c>
      <c r="G29">
        <v>360</v>
      </c>
      <c r="H29">
        <v>119</v>
      </c>
      <c r="I29">
        <v>171</v>
      </c>
      <c r="J29">
        <v>333</v>
      </c>
      <c r="K29">
        <v>110</v>
      </c>
      <c r="L29">
        <v>167</v>
      </c>
      <c r="M29">
        <v>124</v>
      </c>
      <c r="N29">
        <v>46</v>
      </c>
      <c r="O29">
        <v>31</v>
      </c>
      <c r="P29">
        <v>7</v>
      </c>
      <c r="Q29">
        <v>95</v>
      </c>
      <c r="R29">
        <v>69</v>
      </c>
      <c r="S29">
        <v>16</v>
      </c>
      <c r="T29">
        <v>16</v>
      </c>
      <c r="U29">
        <v>58</v>
      </c>
      <c r="V29">
        <v>61</v>
      </c>
      <c r="W29">
        <v>12</v>
      </c>
      <c r="X29">
        <v>30</v>
      </c>
      <c r="Y29">
        <v>12</v>
      </c>
      <c r="Z29">
        <v>71</v>
      </c>
      <c r="AA29">
        <v>36</v>
      </c>
      <c r="AB29">
        <v>6</v>
      </c>
      <c r="AC29">
        <v>0</v>
      </c>
      <c r="AD29">
        <v>30</v>
      </c>
      <c r="AE29">
        <v>0</v>
      </c>
      <c r="AF29">
        <v>0</v>
      </c>
      <c r="AG29">
        <v>12</v>
      </c>
      <c r="AH29">
        <v>0</v>
      </c>
      <c r="AI29">
        <v>0</v>
      </c>
      <c r="AJ29">
        <v>18</v>
      </c>
      <c r="AK29">
        <v>55</v>
      </c>
      <c r="AL29">
        <v>36</v>
      </c>
      <c r="AM29">
        <v>30</v>
      </c>
      <c r="AN29">
        <v>12</v>
      </c>
      <c r="AO29">
        <v>6</v>
      </c>
      <c r="AP29">
        <v>12</v>
      </c>
      <c r="AQ29">
        <v>12</v>
      </c>
      <c r="AR29">
        <v>55</v>
      </c>
      <c r="AS29">
        <v>18</v>
      </c>
      <c r="AT29">
        <v>36</v>
      </c>
      <c r="AU29">
        <v>12</v>
      </c>
      <c r="AV29">
        <v>0</v>
      </c>
      <c r="AW29">
        <v>36</v>
      </c>
      <c r="AX29">
        <v>6</v>
      </c>
      <c r="AY29">
        <v>0</v>
      </c>
      <c r="AZ29">
        <v>0</v>
      </c>
      <c r="BA29" s="42">
        <v>181.35000000000002</v>
      </c>
      <c r="BB29" s="12">
        <v>0</v>
      </c>
      <c r="BC29" s="12">
        <v>0</v>
      </c>
      <c r="BD29" s="12">
        <v>0</v>
      </c>
      <c r="BE29" s="12">
        <v>0</v>
      </c>
      <c r="BF29" s="12">
        <v>0</v>
      </c>
      <c r="BG29" s="12">
        <v>46500</v>
      </c>
      <c r="BH29" s="12">
        <v>20000</v>
      </c>
      <c r="BI29" s="12">
        <v>7698</v>
      </c>
      <c r="BJ29" s="12">
        <v>25639</v>
      </c>
      <c r="BK29" s="12">
        <v>11891</v>
      </c>
      <c r="BL29" s="12">
        <v>3480</v>
      </c>
      <c r="BM29" s="12">
        <v>4930</v>
      </c>
      <c r="BN29" s="12">
        <v>1741</v>
      </c>
      <c r="BO29">
        <v>29000</v>
      </c>
      <c r="BP29">
        <v>7386</v>
      </c>
    </row>
    <row r="30" spans="1:68" x14ac:dyDescent="0.25">
      <c r="A30" s="4">
        <v>45320</v>
      </c>
      <c r="B30" s="4" t="str">
        <f t="shared" si="0"/>
        <v>JANUARY</v>
      </c>
      <c r="C30" s="2">
        <f>MONTH(mydata[[#This Row],[Date]])</f>
        <v>1</v>
      </c>
      <c r="D30">
        <v>605</v>
      </c>
      <c r="E30">
        <v>620</v>
      </c>
      <c r="F30">
        <v>242</v>
      </c>
      <c r="G30">
        <v>315</v>
      </c>
      <c r="H30">
        <v>48</v>
      </c>
      <c r="I30">
        <v>322</v>
      </c>
      <c r="J30">
        <v>143</v>
      </c>
      <c r="K30">
        <v>155</v>
      </c>
      <c r="L30">
        <v>162</v>
      </c>
      <c r="M30">
        <v>120</v>
      </c>
      <c r="N30">
        <v>52</v>
      </c>
      <c r="O30">
        <v>52</v>
      </c>
      <c r="P30">
        <v>7</v>
      </c>
      <c r="Q30">
        <v>112</v>
      </c>
      <c r="R30">
        <v>41</v>
      </c>
      <c r="S30">
        <v>25</v>
      </c>
      <c r="T30">
        <v>34</v>
      </c>
      <c r="U30">
        <v>0</v>
      </c>
      <c r="V30">
        <v>55</v>
      </c>
      <c r="W30">
        <v>6</v>
      </c>
      <c r="X30">
        <v>24</v>
      </c>
      <c r="Y30">
        <v>0</v>
      </c>
      <c r="Z30">
        <v>92</v>
      </c>
      <c r="AA30">
        <v>49</v>
      </c>
      <c r="AB30">
        <v>18</v>
      </c>
      <c r="AC30">
        <v>6</v>
      </c>
      <c r="AD30">
        <v>18</v>
      </c>
      <c r="AE30">
        <v>18</v>
      </c>
      <c r="AF30">
        <v>0</v>
      </c>
      <c r="AG30">
        <v>24</v>
      </c>
      <c r="AH30">
        <v>18</v>
      </c>
      <c r="AI30">
        <v>0</v>
      </c>
      <c r="AJ30">
        <v>6</v>
      </c>
      <c r="AK30">
        <v>55</v>
      </c>
      <c r="AL30">
        <v>31</v>
      </c>
      <c r="AM30">
        <v>6</v>
      </c>
      <c r="AN30">
        <v>18</v>
      </c>
      <c r="AO30">
        <v>0</v>
      </c>
      <c r="AP30">
        <v>6</v>
      </c>
      <c r="AQ30">
        <v>18</v>
      </c>
      <c r="AR30">
        <v>43</v>
      </c>
      <c r="AS30">
        <v>12</v>
      </c>
      <c r="AT30">
        <v>55</v>
      </c>
      <c r="AU30">
        <v>24</v>
      </c>
      <c r="AV30">
        <v>0</v>
      </c>
      <c r="AW30">
        <v>12</v>
      </c>
      <c r="AX30">
        <v>6</v>
      </c>
      <c r="AY30">
        <v>0</v>
      </c>
      <c r="AZ30">
        <v>0</v>
      </c>
      <c r="BA30" s="42">
        <v>183.768</v>
      </c>
      <c r="BB30" s="12">
        <v>36270</v>
      </c>
      <c r="BC30" s="12">
        <v>23400</v>
      </c>
      <c r="BD30" s="12">
        <v>28080</v>
      </c>
      <c r="BE30" s="12">
        <v>14040</v>
      </c>
      <c r="BF30" s="12">
        <v>15210</v>
      </c>
      <c r="BG30" s="12">
        <v>46500</v>
      </c>
      <c r="BH30" s="12">
        <v>20000</v>
      </c>
      <c r="BI30" s="12">
        <v>7698</v>
      </c>
      <c r="BJ30" s="12">
        <v>25639</v>
      </c>
      <c r="BK30" s="12">
        <v>11891</v>
      </c>
      <c r="BL30" s="12">
        <v>3480</v>
      </c>
      <c r="BM30" s="12">
        <v>4930</v>
      </c>
      <c r="BN30" s="12">
        <v>1741</v>
      </c>
      <c r="BO30">
        <v>29000</v>
      </c>
      <c r="BP30">
        <v>1944</v>
      </c>
    </row>
    <row r="31" spans="1:68" x14ac:dyDescent="0.25">
      <c r="A31" s="4">
        <v>45321</v>
      </c>
      <c r="B31" s="4" t="str">
        <f t="shared" si="0"/>
        <v>JANUARY</v>
      </c>
      <c r="C31" s="2">
        <f>MONTH(mydata[[#This Row],[Date]])</f>
        <v>1</v>
      </c>
      <c r="D31">
        <v>586</v>
      </c>
      <c r="E31">
        <v>634</v>
      </c>
      <c r="F31">
        <v>263</v>
      </c>
      <c r="G31">
        <v>224</v>
      </c>
      <c r="H31">
        <v>99</v>
      </c>
      <c r="I31">
        <v>164</v>
      </c>
      <c r="J31">
        <v>413</v>
      </c>
      <c r="K31">
        <v>57</v>
      </c>
      <c r="L31">
        <v>163</v>
      </c>
      <c r="M31">
        <v>61</v>
      </c>
      <c r="N31">
        <v>36</v>
      </c>
      <c r="O31">
        <v>36</v>
      </c>
      <c r="P31">
        <v>32</v>
      </c>
      <c r="Q31">
        <v>97</v>
      </c>
      <c r="R31">
        <v>31</v>
      </c>
      <c r="S31">
        <v>15</v>
      </c>
      <c r="T31">
        <v>33</v>
      </c>
      <c r="U31">
        <v>82</v>
      </c>
      <c r="V31">
        <v>63</v>
      </c>
      <c r="W31">
        <v>6</v>
      </c>
      <c r="X31">
        <v>31</v>
      </c>
      <c r="Y31">
        <v>0</v>
      </c>
      <c r="Z31">
        <v>61</v>
      </c>
      <c r="AA31">
        <v>50</v>
      </c>
      <c r="AB31">
        <v>12</v>
      </c>
      <c r="AC31">
        <v>0</v>
      </c>
      <c r="AD31">
        <v>31</v>
      </c>
      <c r="AE31">
        <v>0</v>
      </c>
      <c r="AF31">
        <v>0</v>
      </c>
      <c r="AG31">
        <v>31</v>
      </c>
      <c r="AH31">
        <v>12</v>
      </c>
      <c r="AI31">
        <v>6</v>
      </c>
      <c r="AJ31">
        <v>0</v>
      </c>
      <c r="AK31">
        <v>50</v>
      </c>
      <c r="AL31">
        <v>25</v>
      </c>
      <c r="AM31">
        <v>19</v>
      </c>
      <c r="AN31">
        <v>12</v>
      </c>
      <c r="AO31">
        <v>0</v>
      </c>
      <c r="AP31">
        <v>19</v>
      </c>
      <c r="AQ31">
        <v>25</v>
      </c>
      <c r="AR31">
        <v>44</v>
      </c>
      <c r="AS31">
        <v>6</v>
      </c>
      <c r="AT31">
        <v>38</v>
      </c>
      <c r="AU31">
        <v>31</v>
      </c>
      <c r="AV31">
        <v>6</v>
      </c>
      <c r="AW31">
        <v>31</v>
      </c>
      <c r="AX31">
        <v>0</v>
      </c>
      <c r="AY31">
        <v>25</v>
      </c>
      <c r="AZ31">
        <v>0</v>
      </c>
      <c r="BA31" s="42">
        <v>181.35000000000002</v>
      </c>
      <c r="BB31" s="12">
        <v>37936.639999999999</v>
      </c>
      <c r="BC31" s="12">
        <v>24895.919999999998</v>
      </c>
      <c r="BD31" s="12">
        <v>22524.880000000001</v>
      </c>
      <c r="BE31" s="12">
        <v>16597.28</v>
      </c>
      <c r="BF31" s="12">
        <v>16597.28</v>
      </c>
      <c r="BG31" s="12">
        <v>46500</v>
      </c>
      <c r="BH31" s="12">
        <v>20000</v>
      </c>
      <c r="BI31" s="12">
        <v>7698</v>
      </c>
      <c r="BJ31" s="12">
        <v>25639</v>
      </c>
      <c r="BK31" s="12">
        <v>11891</v>
      </c>
      <c r="BL31" s="12">
        <v>3480</v>
      </c>
      <c r="BM31" s="12">
        <v>4930</v>
      </c>
      <c r="BN31" s="12">
        <v>1741</v>
      </c>
      <c r="BO31">
        <v>29000</v>
      </c>
      <c r="BP31">
        <v>4550</v>
      </c>
    </row>
    <row r="32" spans="1:68" x14ac:dyDescent="0.25">
      <c r="A32" s="4">
        <v>45322</v>
      </c>
      <c r="B32" s="4" t="str">
        <f t="shared" si="0"/>
        <v>JANUARY</v>
      </c>
      <c r="C32" s="2">
        <f>MONTH(mydata[[#This Row],[Date]])</f>
        <v>1</v>
      </c>
      <c r="D32">
        <v>578</v>
      </c>
      <c r="E32">
        <v>654</v>
      </c>
      <c r="F32">
        <v>306</v>
      </c>
      <c r="G32">
        <v>128</v>
      </c>
      <c r="H32">
        <v>144</v>
      </c>
      <c r="I32">
        <v>248</v>
      </c>
      <c r="J32">
        <v>302</v>
      </c>
      <c r="K32">
        <v>104</v>
      </c>
      <c r="L32">
        <v>154</v>
      </c>
      <c r="M32">
        <v>75</v>
      </c>
      <c r="N32">
        <v>35</v>
      </c>
      <c r="O32">
        <v>53</v>
      </c>
      <c r="P32">
        <v>10</v>
      </c>
      <c r="Q32">
        <v>92</v>
      </c>
      <c r="R32">
        <v>10</v>
      </c>
      <c r="S32">
        <v>30</v>
      </c>
      <c r="T32">
        <v>19</v>
      </c>
      <c r="U32">
        <v>100</v>
      </c>
      <c r="V32">
        <v>52</v>
      </c>
      <c r="W32">
        <v>0</v>
      </c>
      <c r="X32">
        <v>19</v>
      </c>
      <c r="Y32">
        <v>19</v>
      </c>
      <c r="Z32">
        <v>85</v>
      </c>
      <c r="AA32">
        <v>39</v>
      </c>
      <c r="AB32">
        <v>13</v>
      </c>
      <c r="AC32">
        <v>6</v>
      </c>
      <c r="AD32">
        <v>19</v>
      </c>
      <c r="AE32">
        <v>6</v>
      </c>
      <c r="AF32">
        <v>6</v>
      </c>
      <c r="AG32">
        <v>32</v>
      </c>
      <c r="AH32">
        <v>13</v>
      </c>
      <c r="AI32">
        <v>6</v>
      </c>
      <c r="AJ32">
        <v>19</v>
      </c>
      <c r="AK32">
        <v>45</v>
      </c>
      <c r="AL32">
        <v>6</v>
      </c>
      <c r="AM32">
        <v>13</v>
      </c>
      <c r="AN32">
        <v>19</v>
      </c>
      <c r="AO32">
        <v>0</v>
      </c>
      <c r="AP32">
        <v>26</v>
      </c>
      <c r="AQ32">
        <v>26</v>
      </c>
      <c r="AR32">
        <v>45</v>
      </c>
      <c r="AS32">
        <v>6</v>
      </c>
      <c r="AT32">
        <v>58</v>
      </c>
      <c r="AU32">
        <v>6</v>
      </c>
      <c r="AV32">
        <v>6</v>
      </c>
      <c r="AW32">
        <v>26</v>
      </c>
      <c r="AX32">
        <v>13</v>
      </c>
      <c r="AY32">
        <v>6</v>
      </c>
      <c r="AZ32">
        <v>19</v>
      </c>
      <c r="BA32" s="42">
        <v>181.42750000000001</v>
      </c>
      <c r="BB32" s="12">
        <v>36270</v>
      </c>
      <c r="BC32" s="12">
        <v>23400</v>
      </c>
      <c r="BD32" s="12">
        <v>28080</v>
      </c>
      <c r="BE32" s="12">
        <v>14040</v>
      </c>
      <c r="BF32" s="12">
        <v>15210</v>
      </c>
      <c r="BG32" s="12">
        <v>46500</v>
      </c>
      <c r="BH32" s="12">
        <v>20000</v>
      </c>
      <c r="BI32" s="12">
        <v>7698</v>
      </c>
      <c r="BJ32" s="12">
        <v>25639</v>
      </c>
      <c r="BK32" s="12">
        <v>11891</v>
      </c>
      <c r="BL32" s="12">
        <v>3480</v>
      </c>
      <c r="BM32" s="12">
        <v>4930</v>
      </c>
      <c r="BN32" s="12">
        <v>1741</v>
      </c>
      <c r="BO32">
        <v>29000</v>
      </c>
      <c r="BP32">
        <v>8948</v>
      </c>
    </row>
    <row r="33" spans="1:68" x14ac:dyDescent="0.25">
      <c r="A33" s="4">
        <v>45323</v>
      </c>
      <c r="B33" s="4" t="str">
        <f t="shared" si="0"/>
        <v>FEBRUARY</v>
      </c>
      <c r="C33" s="2">
        <f>MONTH(mydata[[#This Row],[Date]])</f>
        <v>2</v>
      </c>
      <c r="D33">
        <v>577</v>
      </c>
      <c r="E33">
        <v>864</v>
      </c>
      <c r="F33">
        <v>236</v>
      </c>
      <c r="G33">
        <v>307</v>
      </c>
      <c r="H33">
        <v>34</v>
      </c>
      <c r="I33">
        <v>259</v>
      </c>
      <c r="J33">
        <v>433</v>
      </c>
      <c r="K33">
        <v>172</v>
      </c>
      <c r="L33">
        <v>114</v>
      </c>
      <c r="M33">
        <v>118</v>
      </c>
      <c r="N33">
        <v>50</v>
      </c>
      <c r="O33">
        <v>50</v>
      </c>
      <c r="P33">
        <v>10</v>
      </c>
      <c r="Q33">
        <v>105</v>
      </c>
      <c r="R33">
        <v>72</v>
      </c>
      <c r="S33">
        <v>28</v>
      </c>
      <c r="T33">
        <v>30</v>
      </c>
      <c r="U33">
        <v>0</v>
      </c>
      <c r="V33">
        <v>43</v>
      </c>
      <c r="W33">
        <v>8</v>
      </c>
      <c r="X33">
        <v>51</v>
      </c>
      <c r="Y33">
        <v>8</v>
      </c>
      <c r="Z33">
        <v>60</v>
      </c>
      <c r="AA33">
        <v>77</v>
      </c>
      <c r="AB33">
        <v>17</v>
      </c>
      <c r="AC33">
        <v>0</v>
      </c>
      <c r="AD33">
        <v>25</v>
      </c>
      <c r="AE33">
        <v>8</v>
      </c>
      <c r="AF33">
        <v>0</v>
      </c>
      <c r="AG33">
        <v>34</v>
      </c>
      <c r="AH33">
        <v>0</v>
      </c>
      <c r="AI33">
        <v>8</v>
      </c>
      <c r="AJ33">
        <v>25</v>
      </c>
      <c r="AK33">
        <v>43</v>
      </c>
      <c r="AL33">
        <v>43</v>
      </c>
      <c r="AM33">
        <v>17</v>
      </c>
      <c r="AN33">
        <v>8</v>
      </c>
      <c r="AO33">
        <v>0</v>
      </c>
      <c r="AP33">
        <v>8</v>
      </c>
      <c r="AQ33">
        <v>8</v>
      </c>
      <c r="AR33">
        <v>95</v>
      </c>
      <c r="AS33">
        <v>17</v>
      </c>
      <c r="AT33">
        <v>43</v>
      </c>
      <c r="AU33">
        <v>17</v>
      </c>
      <c r="AV33">
        <v>8</v>
      </c>
      <c r="AW33">
        <v>51</v>
      </c>
      <c r="AX33">
        <v>0</v>
      </c>
      <c r="AY33">
        <v>17</v>
      </c>
      <c r="AZ33">
        <v>125</v>
      </c>
      <c r="BA33" s="42">
        <v>124.08</v>
      </c>
      <c r="BB33" s="12">
        <v>30434.04</v>
      </c>
      <c r="BC33" s="12">
        <v>17558.099999999999</v>
      </c>
      <c r="BD33" s="12">
        <v>16387.560000000001</v>
      </c>
      <c r="BE33" s="12">
        <v>25751.88</v>
      </c>
      <c r="BF33" s="12">
        <v>26922.42</v>
      </c>
      <c r="BG33" s="12">
        <v>46500</v>
      </c>
      <c r="BH33" s="12">
        <v>10000</v>
      </c>
      <c r="BI33" s="12">
        <v>7698</v>
      </c>
      <c r="BJ33" s="12">
        <v>14297</v>
      </c>
      <c r="BK33" s="12">
        <v>22162</v>
      </c>
      <c r="BL33" s="12">
        <v>5741</v>
      </c>
      <c r="BM33" s="12">
        <v>5321</v>
      </c>
      <c r="BN33" s="12">
        <v>1902</v>
      </c>
      <c r="BO33">
        <v>38000</v>
      </c>
      <c r="BP33">
        <v>7836</v>
      </c>
    </row>
    <row r="34" spans="1:68" x14ac:dyDescent="0.25">
      <c r="A34" s="4">
        <v>45324</v>
      </c>
      <c r="B34" s="4" t="str">
        <f t="shared" si="0"/>
        <v>FEBRUARY</v>
      </c>
      <c r="C34" s="2">
        <f>MONTH(mydata[[#This Row],[Date]])</f>
        <v>2</v>
      </c>
      <c r="D34">
        <v>580</v>
      </c>
      <c r="E34">
        <v>859</v>
      </c>
      <c r="F34">
        <v>284</v>
      </c>
      <c r="G34">
        <v>262</v>
      </c>
      <c r="H34">
        <v>34</v>
      </c>
      <c r="I34">
        <v>249</v>
      </c>
      <c r="J34">
        <v>525</v>
      </c>
      <c r="K34">
        <v>85</v>
      </c>
      <c r="L34">
        <v>169</v>
      </c>
      <c r="M34">
        <v>35</v>
      </c>
      <c r="N34">
        <v>50</v>
      </c>
      <c r="O34">
        <v>39</v>
      </c>
      <c r="P34">
        <v>25</v>
      </c>
      <c r="Q34">
        <v>85</v>
      </c>
      <c r="R34">
        <v>55</v>
      </c>
      <c r="S34">
        <v>26</v>
      </c>
      <c r="T34">
        <v>24</v>
      </c>
      <c r="U34">
        <v>72</v>
      </c>
      <c r="V34">
        <v>34</v>
      </c>
      <c r="W34">
        <v>0</v>
      </c>
      <c r="X34">
        <v>60</v>
      </c>
      <c r="Y34">
        <v>0</v>
      </c>
      <c r="Z34">
        <v>94</v>
      </c>
      <c r="AA34">
        <v>60</v>
      </c>
      <c r="AB34">
        <v>25</v>
      </c>
      <c r="AC34">
        <v>17</v>
      </c>
      <c r="AD34">
        <v>34</v>
      </c>
      <c r="AE34">
        <v>8</v>
      </c>
      <c r="AF34">
        <v>8</v>
      </c>
      <c r="AG34">
        <v>17</v>
      </c>
      <c r="AH34">
        <v>8</v>
      </c>
      <c r="AI34">
        <v>25</v>
      </c>
      <c r="AJ34">
        <v>0</v>
      </c>
      <c r="AK34">
        <v>77</v>
      </c>
      <c r="AL34">
        <v>34</v>
      </c>
      <c r="AM34">
        <v>34</v>
      </c>
      <c r="AN34">
        <v>25</v>
      </c>
      <c r="AO34">
        <v>0</v>
      </c>
      <c r="AP34">
        <v>34</v>
      </c>
      <c r="AQ34">
        <v>8</v>
      </c>
      <c r="AR34">
        <v>94</v>
      </c>
      <c r="AS34">
        <v>8</v>
      </c>
      <c r="AT34">
        <v>25</v>
      </c>
      <c r="AU34">
        <v>8</v>
      </c>
      <c r="AV34">
        <v>0</v>
      </c>
      <c r="AW34">
        <v>60</v>
      </c>
      <c r="AX34">
        <v>34</v>
      </c>
      <c r="AY34">
        <v>8</v>
      </c>
      <c r="AZ34">
        <v>20</v>
      </c>
      <c r="BA34" s="42">
        <v>132.37</v>
      </c>
      <c r="BB34" s="12">
        <v>38463.75</v>
      </c>
      <c r="BC34" s="12">
        <v>24815.32</v>
      </c>
      <c r="BD34" s="12">
        <v>29778.39</v>
      </c>
      <c r="BE34" s="12">
        <v>14889.19</v>
      </c>
      <c r="BF34" s="12">
        <v>16129.96</v>
      </c>
      <c r="BG34" s="12">
        <v>46500</v>
      </c>
      <c r="BH34" s="12">
        <v>10000</v>
      </c>
      <c r="BI34" s="12">
        <v>7698</v>
      </c>
      <c r="BJ34" s="12">
        <v>14297</v>
      </c>
      <c r="BK34" s="12">
        <v>22162</v>
      </c>
      <c r="BL34" s="12">
        <v>5741</v>
      </c>
      <c r="BM34" s="12">
        <v>5321</v>
      </c>
      <c r="BN34" s="12">
        <v>1902</v>
      </c>
      <c r="BO34">
        <v>38000</v>
      </c>
      <c r="BP34">
        <v>5531</v>
      </c>
    </row>
    <row r="35" spans="1:68" x14ac:dyDescent="0.25">
      <c r="A35" s="4">
        <v>45325</v>
      </c>
      <c r="B35" s="4" t="str">
        <f t="shared" si="0"/>
        <v>FEBRUARY</v>
      </c>
      <c r="C35" s="2">
        <f>MONTH(mydata[[#This Row],[Date]])</f>
        <v>2</v>
      </c>
      <c r="D35">
        <v>587</v>
      </c>
      <c r="E35">
        <v>840</v>
      </c>
      <c r="F35">
        <v>176</v>
      </c>
      <c r="G35">
        <v>265</v>
      </c>
      <c r="H35">
        <v>146</v>
      </c>
      <c r="I35">
        <v>411</v>
      </c>
      <c r="J35">
        <v>337</v>
      </c>
      <c r="K35">
        <v>92</v>
      </c>
      <c r="L35">
        <v>189</v>
      </c>
      <c r="M35">
        <v>105</v>
      </c>
      <c r="N35">
        <v>29</v>
      </c>
      <c r="O35">
        <v>43</v>
      </c>
      <c r="P35">
        <v>14</v>
      </c>
      <c r="Q35">
        <v>82</v>
      </c>
      <c r="R35">
        <v>40</v>
      </c>
      <c r="S35">
        <v>28</v>
      </c>
      <c r="T35">
        <v>13</v>
      </c>
      <c r="U35">
        <v>44</v>
      </c>
      <c r="V35">
        <v>84</v>
      </c>
      <c r="W35">
        <v>0</v>
      </c>
      <c r="X35">
        <v>25</v>
      </c>
      <c r="Y35">
        <v>8</v>
      </c>
      <c r="Z35">
        <v>58</v>
      </c>
      <c r="AA35">
        <v>42</v>
      </c>
      <c r="AB35">
        <v>16</v>
      </c>
      <c r="AC35">
        <v>16</v>
      </c>
      <c r="AD35">
        <v>16</v>
      </c>
      <c r="AE35">
        <v>16</v>
      </c>
      <c r="AF35">
        <v>8</v>
      </c>
      <c r="AG35">
        <v>33</v>
      </c>
      <c r="AH35">
        <v>25</v>
      </c>
      <c r="AI35">
        <v>16</v>
      </c>
      <c r="AJ35">
        <v>16</v>
      </c>
      <c r="AK35">
        <v>42</v>
      </c>
      <c r="AL35">
        <v>25</v>
      </c>
      <c r="AM35">
        <v>16</v>
      </c>
      <c r="AN35">
        <v>25</v>
      </c>
      <c r="AO35">
        <v>0</v>
      </c>
      <c r="AP35">
        <v>16</v>
      </c>
      <c r="AQ35">
        <v>33</v>
      </c>
      <c r="AR35">
        <v>75</v>
      </c>
      <c r="AS35">
        <v>25</v>
      </c>
      <c r="AT35">
        <v>33</v>
      </c>
      <c r="AU35">
        <v>33</v>
      </c>
      <c r="AV35">
        <v>0</v>
      </c>
      <c r="AW35">
        <v>33</v>
      </c>
      <c r="AX35">
        <v>0</v>
      </c>
      <c r="AY35">
        <v>0</v>
      </c>
      <c r="AZ35">
        <v>105</v>
      </c>
      <c r="BA35" s="42">
        <v>139</v>
      </c>
      <c r="BB35" s="12">
        <v>42359.18</v>
      </c>
      <c r="BC35" s="12">
        <v>27798.21</v>
      </c>
      <c r="BD35" s="12">
        <v>25150.76</v>
      </c>
      <c r="BE35" s="12">
        <v>18532.14</v>
      </c>
      <c r="BF35" s="12">
        <v>18532.14</v>
      </c>
      <c r="BG35" s="12">
        <v>46500</v>
      </c>
      <c r="BH35" s="12">
        <v>10000</v>
      </c>
      <c r="BI35" s="12">
        <v>7698</v>
      </c>
      <c r="BJ35" s="12">
        <v>14297</v>
      </c>
      <c r="BK35" s="12">
        <v>22162</v>
      </c>
      <c r="BL35" s="12">
        <v>5741</v>
      </c>
      <c r="BM35" s="12">
        <v>5321</v>
      </c>
      <c r="BN35" s="12">
        <v>1902</v>
      </c>
      <c r="BO35">
        <v>38000</v>
      </c>
      <c r="BP35">
        <v>2680</v>
      </c>
    </row>
    <row r="36" spans="1:68" x14ac:dyDescent="0.25">
      <c r="A36" s="4">
        <v>45326</v>
      </c>
      <c r="B36" s="4" t="str">
        <f t="shared" si="0"/>
        <v>FEBRUARY</v>
      </c>
      <c r="C36" s="2">
        <f>MONTH(mydata[[#This Row],[Date]])</f>
        <v>2</v>
      </c>
      <c r="D36">
        <v>602</v>
      </c>
      <c r="E36">
        <v>800</v>
      </c>
      <c r="F36">
        <v>313</v>
      </c>
      <c r="G36">
        <v>187</v>
      </c>
      <c r="H36">
        <v>102</v>
      </c>
      <c r="I36">
        <v>320</v>
      </c>
      <c r="J36">
        <v>344</v>
      </c>
      <c r="K36">
        <v>136</v>
      </c>
      <c r="L36">
        <v>167</v>
      </c>
      <c r="M36">
        <v>18</v>
      </c>
      <c r="N36">
        <v>33</v>
      </c>
      <c r="O36">
        <v>52</v>
      </c>
      <c r="P36">
        <v>18</v>
      </c>
      <c r="Q36">
        <v>114</v>
      </c>
      <c r="R36">
        <v>45</v>
      </c>
      <c r="S36">
        <v>32</v>
      </c>
      <c r="T36">
        <v>27</v>
      </c>
      <c r="U36">
        <v>96</v>
      </c>
      <c r="V36">
        <v>48</v>
      </c>
      <c r="W36">
        <v>24</v>
      </c>
      <c r="X36">
        <v>24</v>
      </c>
      <c r="Y36">
        <v>24</v>
      </c>
      <c r="Z36">
        <v>112</v>
      </c>
      <c r="AA36">
        <v>56</v>
      </c>
      <c r="AB36">
        <v>0</v>
      </c>
      <c r="AC36">
        <v>16</v>
      </c>
      <c r="AD36">
        <v>32</v>
      </c>
      <c r="AE36">
        <v>24</v>
      </c>
      <c r="AF36">
        <v>0</v>
      </c>
      <c r="AG36">
        <v>24</v>
      </c>
      <c r="AH36">
        <v>24</v>
      </c>
      <c r="AI36">
        <v>8</v>
      </c>
      <c r="AJ36">
        <v>16</v>
      </c>
      <c r="AK36">
        <v>40</v>
      </c>
      <c r="AL36">
        <v>24</v>
      </c>
      <c r="AM36">
        <v>40</v>
      </c>
      <c r="AN36">
        <v>0</v>
      </c>
      <c r="AO36">
        <v>0</v>
      </c>
      <c r="AP36">
        <v>8</v>
      </c>
      <c r="AQ36">
        <v>32</v>
      </c>
      <c r="AR36">
        <v>72</v>
      </c>
      <c r="AS36">
        <v>24</v>
      </c>
      <c r="AT36">
        <v>48</v>
      </c>
      <c r="AU36">
        <v>40</v>
      </c>
      <c r="AV36">
        <v>8</v>
      </c>
      <c r="AW36">
        <v>32</v>
      </c>
      <c r="AX36">
        <v>0</v>
      </c>
      <c r="AY36">
        <v>0</v>
      </c>
      <c r="AZ36">
        <v>0</v>
      </c>
      <c r="BA36" s="42">
        <v>145.73999999999998</v>
      </c>
      <c r="BB36" s="12">
        <v>36140.870000000003</v>
      </c>
      <c r="BC36" s="12">
        <v>20850.5</v>
      </c>
      <c r="BD36" s="12">
        <v>19460.47</v>
      </c>
      <c r="BE36" s="12">
        <v>30580.73</v>
      </c>
      <c r="BF36" s="12">
        <v>31970.77</v>
      </c>
      <c r="BG36" s="12">
        <v>46500</v>
      </c>
      <c r="BH36" s="12">
        <v>10000</v>
      </c>
      <c r="BI36" s="12">
        <v>7698</v>
      </c>
      <c r="BJ36" s="12">
        <v>14297</v>
      </c>
      <c r="BK36" s="12">
        <v>22162</v>
      </c>
      <c r="BL36" s="12">
        <v>5741</v>
      </c>
      <c r="BM36" s="12">
        <v>5321</v>
      </c>
      <c r="BN36" s="12">
        <v>1902</v>
      </c>
      <c r="BO36">
        <v>38000</v>
      </c>
      <c r="BP36">
        <v>715</v>
      </c>
    </row>
    <row r="37" spans="1:68" x14ac:dyDescent="0.25">
      <c r="A37" s="4">
        <v>45327</v>
      </c>
      <c r="B37" s="4" t="str">
        <f t="shared" si="0"/>
        <v>FEBRUARY</v>
      </c>
      <c r="C37" s="2">
        <f>MONTH(mydata[[#This Row],[Date]])</f>
        <v>2</v>
      </c>
      <c r="D37">
        <v>618</v>
      </c>
      <c r="E37">
        <v>775</v>
      </c>
      <c r="F37">
        <v>135</v>
      </c>
      <c r="G37">
        <v>378</v>
      </c>
      <c r="H37">
        <v>105</v>
      </c>
      <c r="I37">
        <v>255</v>
      </c>
      <c r="J37">
        <v>404</v>
      </c>
      <c r="K37">
        <v>116</v>
      </c>
      <c r="L37">
        <v>153</v>
      </c>
      <c r="M37">
        <v>72</v>
      </c>
      <c r="N37">
        <v>30</v>
      </c>
      <c r="O37">
        <v>45</v>
      </c>
      <c r="P37">
        <v>34</v>
      </c>
      <c r="Q37">
        <v>122</v>
      </c>
      <c r="R37">
        <v>37</v>
      </c>
      <c r="S37">
        <v>28</v>
      </c>
      <c r="T37">
        <v>23</v>
      </c>
      <c r="U37">
        <v>74</v>
      </c>
      <c r="V37">
        <v>77</v>
      </c>
      <c r="W37">
        <v>0</v>
      </c>
      <c r="X37">
        <v>46</v>
      </c>
      <c r="Y37">
        <v>15</v>
      </c>
      <c r="Z37">
        <v>74</v>
      </c>
      <c r="AA37">
        <v>69</v>
      </c>
      <c r="AB37">
        <v>0</v>
      </c>
      <c r="AC37">
        <v>7</v>
      </c>
      <c r="AD37">
        <v>46</v>
      </c>
      <c r="AE37">
        <v>15</v>
      </c>
      <c r="AF37">
        <v>7</v>
      </c>
      <c r="AG37">
        <v>15</v>
      </c>
      <c r="AH37">
        <v>23</v>
      </c>
      <c r="AI37">
        <v>7</v>
      </c>
      <c r="AJ37">
        <v>0</v>
      </c>
      <c r="AK37">
        <v>62</v>
      </c>
      <c r="AL37">
        <v>46</v>
      </c>
      <c r="AM37">
        <v>38</v>
      </c>
      <c r="AN37">
        <v>0</v>
      </c>
      <c r="AO37">
        <v>0</v>
      </c>
      <c r="AP37">
        <v>0</v>
      </c>
      <c r="AQ37">
        <v>31</v>
      </c>
      <c r="AR37">
        <v>54</v>
      </c>
      <c r="AS37">
        <v>7</v>
      </c>
      <c r="AT37">
        <v>46</v>
      </c>
      <c r="AU37">
        <v>38</v>
      </c>
      <c r="AV37">
        <v>7</v>
      </c>
      <c r="AW37">
        <v>38</v>
      </c>
      <c r="AX37">
        <v>7</v>
      </c>
      <c r="AY37">
        <v>0</v>
      </c>
      <c r="AZ37">
        <v>0</v>
      </c>
      <c r="BA37" s="42">
        <v>149.92000000000002</v>
      </c>
      <c r="BB37" s="12">
        <v>46637.24</v>
      </c>
      <c r="BC37" s="12">
        <v>33520.519999999997</v>
      </c>
      <c r="BD37" s="12">
        <v>16031.55</v>
      </c>
      <c r="BE37" s="12">
        <v>14574.14</v>
      </c>
      <c r="BF37" s="12">
        <v>34977.93</v>
      </c>
      <c r="BG37" s="12">
        <v>46500</v>
      </c>
      <c r="BH37" s="12">
        <v>10000</v>
      </c>
      <c r="BI37" s="12">
        <v>7698</v>
      </c>
      <c r="BJ37" s="12">
        <v>14297</v>
      </c>
      <c r="BK37" s="12">
        <v>22162</v>
      </c>
      <c r="BL37" s="12">
        <v>5741</v>
      </c>
      <c r="BM37" s="12">
        <v>5321</v>
      </c>
      <c r="BN37" s="12">
        <v>1902</v>
      </c>
      <c r="BO37">
        <v>38000</v>
      </c>
      <c r="BP37">
        <v>7099</v>
      </c>
    </row>
    <row r="38" spans="1:68" x14ac:dyDescent="0.25">
      <c r="A38" s="4">
        <v>45328</v>
      </c>
      <c r="B38" s="4" t="str">
        <f t="shared" si="0"/>
        <v>FEBRUARY</v>
      </c>
      <c r="C38" s="2">
        <f>MONTH(mydata[[#This Row],[Date]])</f>
        <v>2</v>
      </c>
      <c r="D38">
        <v>643</v>
      </c>
      <c r="E38">
        <v>763</v>
      </c>
      <c r="F38">
        <v>250</v>
      </c>
      <c r="G38">
        <v>316</v>
      </c>
      <c r="H38">
        <v>77</v>
      </c>
      <c r="I38">
        <v>381</v>
      </c>
      <c r="J38">
        <v>260</v>
      </c>
      <c r="K38">
        <v>122</v>
      </c>
      <c r="L38">
        <v>195</v>
      </c>
      <c r="M38">
        <v>87</v>
      </c>
      <c r="N38">
        <v>47</v>
      </c>
      <c r="O38">
        <v>27</v>
      </c>
      <c r="P38">
        <v>31</v>
      </c>
      <c r="Q38">
        <v>87</v>
      </c>
      <c r="R38">
        <v>41</v>
      </c>
      <c r="S38">
        <v>21</v>
      </c>
      <c r="T38">
        <v>14</v>
      </c>
      <c r="U38">
        <v>93</v>
      </c>
      <c r="V38">
        <v>53</v>
      </c>
      <c r="W38">
        <v>0</v>
      </c>
      <c r="X38">
        <v>30</v>
      </c>
      <c r="Y38">
        <v>22</v>
      </c>
      <c r="Z38">
        <v>53</v>
      </c>
      <c r="AA38">
        <v>61</v>
      </c>
      <c r="AB38">
        <v>15</v>
      </c>
      <c r="AC38">
        <v>7</v>
      </c>
      <c r="AD38">
        <v>22</v>
      </c>
      <c r="AE38">
        <v>7</v>
      </c>
      <c r="AF38">
        <v>0</v>
      </c>
      <c r="AG38">
        <v>38</v>
      </c>
      <c r="AH38">
        <v>0</v>
      </c>
      <c r="AI38">
        <v>7</v>
      </c>
      <c r="AJ38">
        <v>22</v>
      </c>
      <c r="AK38">
        <v>68</v>
      </c>
      <c r="AL38">
        <v>22</v>
      </c>
      <c r="AM38">
        <v>22</v>
      </c>
      <c r="AN38">
        <v>7</v>
      </c>
      <c r="AO38">
        <v>0</v>
      </c>
      <c r="AP38">
        <v>30</v>
      </c>
      <c r="AQ38">
        <v>7</v>
      </c>
      <c r="AR38">
        <v>76</v>
      </c>
      <c r="AS38">
        <v>7</v>
      </c>
      <c r="AT38">
        <v>30</v>
      </c>
      <c r="AU38">
        <v>22</v>
      </c>
      <c r="AV38">
        <v>7</v>
      </c>
      <c r="AW38">
        <v>15</v>
      </c>
      <c r="AX38">
        <v>15</v>
      </c>
      <c r="AY38">
        <v>7</v>
      </c>
      <c r="AZ38">
        <v>91</v>
      </c>
      <c r="BA38" s="42">
        <v>154.14999999999998</v>
      </c>
      <c r="BB38" s="12">
        <v>40479.35</v>
      </c>
      <c r="BC38" s="12">
        <v>22488.53</v>
      </c>
      <c r="BD38" s="12">
        <v>14992.35</v>
      </c>
      <c r="BE38" s="12">
        <v>22488.53</v>
      </c>
      <c r="BF38" s="12">
        <v>49474.76</v>
      </c>
      <c r="BG38" s="12">
        <v>46500</v>
      </c>
      <c r="BH38" s="12">
        <v>10000</v>
      </c>
      <c r="BI38" s="12">
        <v>7698</v>
      </c>
      <c r="BJ38" s="12">
        <v>14297</v>
      </c>
      <c r="BK38" s="12">
        <v>22162</v>
      </c>
      <c r="BL38" s="12">
        <v>5741</v>
      </c>
      <c r="BM38" s="12">
        <v>5321</v>
      </c>
      <c r="BN38" s="12">
        <v>1902</v>
      </c>
      <c r="BO38">
        <v>38000</v>
      </c>
      <c r="BP38">
        <v>6943</v>
      </c>
    </row>
    <row r="39" spans="1:68" x14ac:dyDescent="0.25">
      <c r="A39" s="4">
        <v>45329</v>
      </c>
      <c r="B39" s="4" t="str">
        <f t="shared" si="0"/>
        <v>FEBRUARY</v>
      </c>
      <c r="C39" s="2">
        <f>MONTH(mydata[[#This Row],[Date]])</f>
        <v>2</v>
      </c>
      <c r="D39">
        <v>671</v>
      </c>
      <c r="E39">
        <v>761</v>
      </c>
      <c r="F39">
        <v>328</v>
      </c>
      <c r="G39">
        <v>243</v>
      </c>
      <c r="H39">
        <v>100</v>
      </c>
      <c r="I39">
        <v>334</v>
      </c>
      <c r="J39">
        <v>237</v>
      </c>
      <c r="K39">
        <v>190</v>
      </c>
      <c r="L39">
        <v>187</v>
      </c>
      <c r="M39">
        <v>70</v>
      </c>
      <c r="N39">
        <v>37</v>
      </c>
      <c r="O39">
        <v>62</v>
      </c>
      <c r="P39">
        <v>16</v>
      </c>
      <c r="Q39">
        <v>101</v>
      </c>
      <c r="R39">
        <v>84</v>
      </c>
      <c r="S39">
        <v>20</v>
      </c>
      <c r="T39">
        <v>15</v>
      </c>
      <c r="U39">
        <v>79</v>
      </c>
      <c r="V39">
        <v>38</v>
      </c>
      <c r="W39">
        <v>22</v>
      </c>
      <c r="X39">
        <v>30</v>
      </c>
      <c r="Y39">
        <v>22</v>
      </c>
      <c r="Z39">
        <v>90</v>
      </c>
      <c r="AA39">
        <v>53</v>
      </c>
      <c r="AB39">
        <v>7</v>
      </c>
      <c r="AC39">
        <v>15</v>
      </c>
      <c r="AD39">
        <v>30</v>
      </c>
      <c r="AE39">
        <v>22</v>
      </c>
      <c r="AF39">
        <v>7</v>
      </c>
      <c r="AG39">
        <v>22</v>
      </c>
      <c r="AH39">
        <v>22</v>
      </c>
      <c r="AI39">
        <v>15</v>
      </c>
      <c r="AJ39">
        <v>0</v>
      </c>
      <c r="AK39">
        <v>60</v>
      </c>
      <c r="AL39">
        <v>45</v>
      </c>
      <c r="AM39">
        <v>22</v>
      </c>
      <c r="AN39">
        <v>0</v>
      </c>
      <c r="AO39">
        <v>0</v>
      </c>
      <c r="AP39">
        <v>7</v>
      </c>
      <c r="AQ39">
        <v>22</v>
      </c>
      <c r="AR39">
        <v>68</v>
      </c>
      <c r="AS39">
        <v>7</v>
      </c>
      <c r="AT39">
        <v>30</v>
      </c>
      <c r="AU39">
        <v>30</v>
      </c>
      <c r="AV39">
        <v>0</v>
      </c>
      <c r="AW39">
        <v>45</v>
      </c>
      <c r="AX39">
        <v>15</v>
      </c>
      <c r="AY39">
        <v>15</v>
      </c>
      <c r="AZ39">
        <v>0</v>
      </c>
      <c r="BA39" s="42">
        <v>156.85</v>
      </c>
      <c r="BB39" s="12">
        <v>40077.68</v>
      </c>
      <c r="BC39" s="12">
        <v>24663.19</v>
      </c>
      <c r="BD39" s="12">
        <v>33911.879999999997</v>
      </c>
      <c r="BE39" s="12">
        <v>38536.230000000003</v>
      </c>
      <c r="BF39" s="12">
        <v>16955.939999999999</v>
      </c>
      <c r="BG39" s="12">
        <v>46500</v>
      </c>
      <c r="BH39" s="12">
        <v>10000</v>
      </c>
      <c r="BI39" s="12">
        <v>7698</v>
      </c>
      <c r="BJ39" s="12">
        <v>14297</v>
      </c>
      <c r="BK39" s="12">
        <v>22162</v>
      </c>
      <c r="BL39" s="12">
        <v>5741</v>
      </c>
      <c r="BM39" s="12">
        <v>5321</v>
      </c>
      <c r="BN39" s="12">
        <v>1902</v>
      </c>
      <c r="BO39">
        <v>38000</v>
      </c>
      <c r="BP39">
        <v>566</v>
      </c>
    </row>
    <row r="40" spans="1:68" x14ac:dyDescent="0.25">
      <c r="A40" s="4">
        <v>45330</v>
      </c>
      <c r="B40" s="4" t="str">
        <f t="shared" si="0"/>
        <v>FEBRUARY</v>
      </c>
      <c r="C40" s="2">
        <f>MONTH(mydata[[#This Row],[Date]])</f>
        <v>2</v>
      </c>
      <c r="D40">
        <v>697</v>
      </c>
      <c r="E40">
        <v>773</v>
      </c>
      <c r="F40">
        <v>174</v>
      </c>
      <c r="G40">
        <v>370</v>
      </c>
      <c r="H40">
        <v>153</v>
      </c>
      <c r="I40">
        <v>247</v>
      </c>
      <c r="J40">
        <v>426</v>
      </c>
      <c r="K40">
        <v>100</v>
      </c>
      <c r="L40">
        <v>185</v>
      </c>
      <c r="M40">
        <v>43</v>
      </c>
      <c r="N40">
        <v>43</v>
      </c>
      <c r="O40">
        <v>38</v>
      </c>
      <c r="P40">
        <v>25</v>
      </c>
      <c r="Q40">
        <v>129</v>
      </c>
      <c r="R40">
        <v>71</v>
      </c>
      <c r="S40">
        <v>21</v>
      </c>
      <c r="T40">
        <v>29</v>
      </c>
      <c r="U40">
        <v>113</v>
      </c>
      <c r="V40">
        <v>38</v>
      </c>
      <c r="W40">
        <v>15</v>
      </c>
      <c r="X40">
        <v>38</v>
      </c>
      <c r="Y40">
        <v>23</v>
      </c>
      <c r="Z40">
        <v>46</v>
      </c>
      <c r="AA40">
        <v>69</v>
      </c>
      <c r="AB40">
        <v>0</v>
      </c>
      <c r="AC40">
        <v>0</v>
      </c>
      <c r="AD40">
        <v>46</v>
      </c>
      <c r="AE40">
        <v>7</v>
      </c>
      <c r="AF40">
        <v>0</v>
      </c>
      <c r="AG40">
        <v>30</v>
      </c>
      <c r="AH40">
        <v>7</v>
      </c>
      <c r="AI40">
        <v>0</v>
      </c>
      <c r="AJ40">
        <v>23</v>
      </c>
      <c r="AK40">
        <v>46</v>
      </c>
      <c r="AL40">
        <v>38</v>
      </c>
      <c r="AM40">
        <v>23</v>
      </c>
      <c r="AN40">
        <v>0</v>
      </c>
      <c r="AO40">
        <v>7</v>
      </c>
      <c r="AP40">
        <v>30</v>
      </c>
      <c r="AQ40">
        <v>15</v>
      </c>
      <c r="AR40">
        <v>61</v>
      </c>
      <c r="AS40">
        <v>23</v>
      </c>
      <c r="AT40">
        <v>69</v>
      </c>
      <c r="AU40">
        <v>7</v>
      </c>
      <c r="AV40">
        <v>7</v>
      </c>
      <c r="AW40">
        <v>23</v>
      </c>
      <c r="AX40">
        <v>23</v>
      </c>
      <c r="AY40">
        <v>7</v>
      </c>
      <c r="AZ40">
        <v>52</v>
      </c>
      <c r="BA40" s="42">
        <v>157.64000000000001</v>
      </c>
      <c r="BB40" s="12">
        <v>54899.6</v>
      </c>
      <c r="BC40" s="12">
        <v>39214</v>
      </c>
      <c r="BD40" s="12">
        <v>17254.16</v>
      </c>
      <c r="BE40" s="12">
        <v>15685.6</v>
      </c>
      <c r="BF40" s="12">
        <v>29802.639999999999</v>
      </c>
      <c r="BG40" s="12">
        <v>46500</v>
      </c>
      <c r="BH40" s="12">
        <v>18750</v>
      </c>
      <c r="BI40" s="12">
        <v>3598</v>
      </c>
      <c r="BJ40" s="12">
        <v>27846</v>
      </c>
      <c r="BK40" s="12">
        <v>22162</v>
      </c>
      <c r="BL40" s="12">
        <v>5741</v>
      </c>
      <c r="BM40" s="12">
        <v>5321</v>
      </c>
      <c r="BN40" s="12">
        <v>1902</v>
      </c>
      <c r="BO40">
        <v>38000</v>
      </c>
      <c r="BP40">
        <v>8696</v>
      </c>
    </row>
    <row r="41" spans="1:68" x14ac:dyDescent="0.25">
      <c r="A41" s="4">
        <v>45331</v>
      </c>
      <c r="B41" s="4" t="str">
        <f t="shared" si="0"/>
        <v>FEBRUARY</v>
      </c>
      <c r="C41" s="2">
        <f>MONTH(mydata[[#This Row],[Date]])</f>
        <v>2</v>
      </c>
      <c r="D41">
        <v>716</v>
      </c>
      <c r="E41">
        <v>794</v>
      </c>
      <c r="F41">
        <v>372</v>
      </c>
      <c r="G41">
        <v>194</v>
      </c>
      <c r="H41">
        <v>150</v>
      </c>
      <c r="I41">
        <v>325</v>
      </c>
      <c r="J41">
        <v>422</v>
      </c>
      <c r="K41">
        <v>47</v>
      </c>
      <c r="L41">
        <v>150</v>
      </c>
      <c r="M41">
        <v>146</v>
      </c>
      <c r="N41">
        <v>66</v>
      </c>
      <c r="O41">
        <v>48</v>
      </c>
      <c r="P41">
        <v>35</v>
      </c>
      <c r="Q41">
        <v>136</v>
      </c>
      <c r="R41">
        <v>19</v>
      </c>
      <c r="S41">
        <v>21</v>
      </c>
      <c r="T41">
        <v>19</v>
      </c>
      <c r="U41">
        <v>76</v>
      </c>
      <c r="V41">
        <v>63</v>
      </c>
      <c r="W41">
        <v>15</v>
      </c>
      <c r="X41">
        <v>23</v>
      </c>
      <c r="Y41">
        <v>0</v>
      </c>
      <c r="Z41">
        <v>79</v>
      </c>
      <c r="AA41">
        <v>39</v>
      </c>
      <c r="AB41">
        <v>15</v>
      </c>
      <c r="AC41">
        <v>0</v>
      </c>
      <c r="AD41">
        <v>23</v>
      </c>
      <c r="AE41">
        <v>7</v>
      </c>
      <c r="AF41">
        <v>7</v>
      </c>
      <c r="AG41">
        <v>39</v>
      </c>
      <c r="AH41">
        <v>23</v>
      </c>
      <c r="AI41">
        <v>0</v>
      </c>
      <c r="AJ41">
        <v>7</v>
      </c>
      <c r="AK41">
        <v>71</v>
      </c>
      <c r="AL41">
        <v>15</v>
      </c>
      <c r="AM41">
        <v>39</v>
      </c>
      <c r="AN41">
        <v>15</v>
      </c>
      <c r="AO41">
        <v>0</v>
      </c>
      <c r="AP41">
        <v>15</v>
      </c>
      <c r="AQ41">
        <v>23</v>
      </c>
      <c r="AR41">
        <v>71</v>
      </c>
      <c r="AS41">
        <v>7</v>
      </c>
      <c r="AT41">
        <v>31</v>
      </c>
      <c r="AU41">
        <v>23</v>
      </c>
      <c r="AV41">
        <v>0</v>
      </c>
      <c r="AW41">
        <v>7</v>
      </c>
      <c r="AX41">
        <v>31</v>
      </c>
      <c r="AY41">
        <v>0</v>
      </c>
      <c r="AZ41">
        <v>106</v>
      </c>
      <c r="BA41" s="42">
        <v>156.08000000000001</v>
      </c>
      <c r="BB41" s="12">
        <v>50443.23</v>
      </c>
      <c r="BC41" s="12">
        <v>23645.26</v>
      </c>
      <c r="BD41" s="12">
        <v>26797.97</v>
      </c>
      <c r="BE41" s="12">
        <v>39408.769999999997</v>
      </c>
      <c r="BF41" s="12">
        <v>17339.86</v>
      </c>
      <c r="BG41" s="12">
        <v>46500</v>
      </c>
      <c r="BH41" s="12">
        <v>18750</v>
      </c>
      <c r="BI41" s="12">
        <v>3598</v>
      </c>
      <c r="BJ41" s="12">
        <v>27846</v>
      </c>
      <c r="BK41" s="12">
        <v>22162</v>
      </c>
      <c r="BL41" s="12">
        <v>5741</v>
      </c>
      <c r="BM41" s="12">
        <v>5321</v>
      </c>
      <c r="BN41" s="12">
        <v>1902</v>
      </c>
      <c r="BO41">
        <v>38000</v>
      </c>
      <c r="BP41">
        <v>3867</v>
      </c>
    </row>
    <row r="42" spans="1:68" x14ac:dyDescent="0.25">
      <c r="A42" s="4">
        <v>45332</v>
      </c>
      <c r="B42" s="4" t="str">
        <f t="shared" si="0"/>
        <v>FEBRUARY</v>
      </c>
      <c r="C42" s="2">
        <f>MONTH(mydata[[#This Row],[Date]])</f>
        <v>2</v>
      </c>
      <c r="D42">
        <v>734</v>
      </c>
      <c r="E42">
        <v>844</v>
      </c>
      <c r="F42">
        <v>161</v>
      </c>
      <c r="G42">
        <v>485</v>
      </c>
      <c r="H42">
        <v>88</v>
      </c>
      <c r="I42">
        <v>388</v>
      </c>
      <c r="J42">
        <v>313</v>
      </c>
      <c r="K42">
        <v>143</v>
      </c>
      <c r="L42">
        <v>213</v>
      </c>
      <c r="M42">
        <v>150</v>
      </c>
      <c r="N42">
        <v>31</v>
      </c>
      <c r="O42">
        <v>22</v>
      </c>
      <c r="P42">
        <v>31</v>
      </c>
      <c r="Q42">
        <v>103</v>
      </c>
      <c r="R42">
        <v>41</v>
      </c>
      <c r="S42">
        <v>36</v>
      </c>
      <c r="T42">
        <v>41</v>
      </c>
      <c r="U42">
        <v>66</v>
      </c>
      <c r="V42">
        <v>33</v>
      </c>
      <c r="W42">
        <v>8</v>
      </c>
      <c r="X42">
        <v>33</v>
      </c>
      <c r="Y42">
        <v>16</v>
      </c>
      <c r="Z42">
        <v>49</v>
      </c>
      <c r="AA42">
        <v>75</v>
      </c>
      <c r="AB42">
        <v>16</v>
      </c>
      <c r="AC42">
        <v>0</v>
      </c>
      <c r="AD42">
        <v>42</v>
      </c>
      <c r="AE42">
        <v>25</v>
      </c>
      <c r="AF42">
        <v>8</v>
      </c>
      <c r="AG42">
        <v>16</v>
      </c>
      <c r="AH42">
        <v>25</v>
      </c>
      <c r="AI42">
        <v>16</v>
      </c>
      <c r="AJ42">
        <v>25</v>
      </c>
      <c r="AK42">
        <v>59</v>
      </c>
      <c r="AL42">
        <v>33</v>
      </c>
      <c r="AM42">
        <v>42</v>
      </c>
      <c r="AN42">
        <v>8</v>
      </c>
      <c r="AO42">
        <v>0</v>
      </c>
      <c r="AP42">
        <v>16</v>
      </c>
      <c r="AQ42">
        <v>33</v>
      </c>
      <c r="AR42">
        <v>67</v>
      </c>
      <c r="AS42">
        <v>25</v>
      </c>
      <c r="AT42">
        <v>67</v>
      </c>
      <c r="AU42">
        <v>16</v>
      </c>
      <c r="AV42">
        <v>0</v>
      </c>
      <c r="AW42">
        <v>33</v>
      </c>
      <c r="AX42">
        <v>33</v>
      </c>
      <c r="AY42">
        <v>25</v>
      </c>
      <c r="AZ42">
        <v>0</v>
      </c>
      <c r="BA42" s="42">
        <v>149.07999999999998</v>
      </c>
      <c r="BB42" s="12">
        <v>39018.589999999997</v>
      </c>
      <c r="BC42" s="12">
        <v>37457.839999999997</v>
      </c>
      <c r="BD42" s="12">
        <v>32775.61</v>
      </c>
      <c r="BE42" s="12">
        <v>29654.13</v>
      </c>
      <c r="BF42" s="12">
        <v>17168.18</v>
      </c>
      <c r="BG42" s="12">
        <v>46500</v>
      </c>
      <c r="BH42" s="12">
        <v>18750</v>
      </c>
      <c r="BI42" s="12">
        <v>3598</v>
      </c>
      <c r="BJ42" s="12">
        <v>27846</v>
      </c>
      <c r="BK42" s="12">
        <v>22162</v>
      </c>
      <c r="BL42" s="12">
        <v>5741</v>
      </c>
      <c r="BM42" s="12">
        <v>5321</v>
      </c>
      <c r="BN42" s="12">
        <v>1902</v>
      </c>
      <c r="BO42">
        <v>38000</v>
      </c>
      <c r="BP42">
        <v>3092</v>
      </c>
    </row>
    <row r="43" spans="1:68" x14ac:dyDescent="0.25">
      <c r="A43" s="4">
        <v>45333</v>
      </c>
      <c r="B43" s="4" t="str">
        <f t="shared" si="0"/>
        <v>FEBRUARY</v>
      </c>
      <c r="C43" s="2">
        <f>MONTH(mydata[[#This Row],[Date]])</f>
        <v>2</v>
      </c>
      <c r="D43">
        <v>746</v>
      </c>
      <c r="E43">
        <v>912</v>
      </c>
      <c r="F43">
        <v>283</v>
      </c>
      <c r="G43">
        <v>419</v>
      </c>
      <c r="H43">
        <v>44</v>
      </c>
      <c r="I43">
        <v>182</v>
      </c>
      <c r="J43">
        <v>639</v>
      </c>
      <c r="K43">
        <v>91</v>
      </c>
      <c r="L43">
        <v>226</v>
      </c>
      <c r="M43">
        <v>124</v>
      </c>
      <c r="N43">
        <v>32</v>
      </c>
      <c r="O43">
        <v>27</v>
      </c>
      <c r="P43">
        <v>37</v>
      </c>
      <c r="Q43">
        <v>136</v>
      </c>
      <c r="R43">
        <v>17</v>
      </c>
      <c r="S43">
        <v>25</v>
      </c>
      <c r="T43">
        <v>42</v>
      </c>
      <c r="U43">
        <v>80</v>
      </c>
      <c r="V43">
        <v>118</v>
      </c>
      <c r="W43">
        <v>9</v>
      </c>
      <c r="X43">
        <v>63</v>
      </c>
      <c r="Y43">
        <v>27</v>
      </c>
      <c r="Z43">
        <v>46</v>
      </c>
      <c r="AA43">
        <v>54</v>
      </c>
      <c r="AB43">
        <v>27</v>
      </c>
      <c r="AC43">
        <v>27</v>
      </c>
      <c r="AD43">
        <v>18</v>
      </c>
      <c r="AE43">
        <v>27</v>
      </c>
      <c r="AF43">
        <v>9</v>
      </c>
      <c r="AG43">
        <v>45</v>
      </c>
      <c r="AH43">
        <v>0</v>
      </c>
      <c r="AI43">
        <v>18</v>
      </c>
      <c r="AJ43">
        <v>9</v>
      </c>
      <c r="AK43">
        <v>72</v>
      </c>
      <c r="AL43">
        <v>27</v>
      </c>
      <c r="AM43">
        <v>27</v>
      </c>
      <c r="AN43">
        <v>18</v>
      </c>
      <c r="AO43">
        <v>9</v>
      </c>
      <c r="AP43">
        <v>9</v>
      </c>
      <c r="AQ43">
        <v>18</v>
      </c>
      <c r="AR43">
        <v>82</v>
      </c>
      <c r="AS43">
        <v>18</v>
      </c>
      <c r="AT43">
        <v>36</v>
      </c>
      <c r="AU43">
        <v>45</v>
      </c>
      <c r="AV43">
        <v>9</v>
      </c>
      <c r="AW43">
        <v>18</v>
      </c>
      <c r="AX43">
        <v>27</v>
      </c>
      <c r="AY43">
        <v>0</v>
      </c>
      <c r="AZ43">
        <v>0</v>
      </c>
      <c r="BA43" s="42">
        <v>139.88999999999999</v>
      </c>
      <c r="BB43" s="12">
        <v>41740.81</v>
      </c>
      <c r="BC43" s="12">
        <v>37268.58</v>
      </c>
      <c r="BD43" s="12">
        <v>32796.35</v>
      </c>
      <c r="BE43" s="12">
        <v>14907.43</v>
      </c>
      <c r="BF43" s="12">
        <v>22361.15</v>
      </c>
      <c r="BG43" s="12">
        <v>46500</v>
      </c>
      <c r="BH43" s="12">
        <v>18750</v>
      </c>
      <c r="BI43" s="12">
        <v>4273</v>
      </c>
      <c r="BJ43" s="12">
        <v>27846</v>
      </c>
      <c r="BK43" s="12">
        <v>22162</v>
      </c>
      <c r="BL43" s="12">
        <v>5741</v>
      </c>
      <c r="BM43" s="12">
        <v>5321</v>
      </c>
      <c r="BN43" s="12">
        <v>1902</v>
      </c>
      <c r="BO43">
        <v>38000</v>
      </c>
      <c r="BP43">
        <v>7584</v>
      </c>
    </row>
    <row r="44" spans="1:68" x14ac:dyDescent="0.25">
      <c r="A44" s="4">
        <v>45334</v>
      </c>
      <c r="B44" s="4" t="str">
        <f t="shared" si="0"/>
        <v>FEBRUARY</v>
      </c>
      <c r="C44" s="2">
        <f>MONTH(mydata[[#This Row],[Date]])</f>
        <v>2</v>
      </c>
      <c r="D44">
        <v>752</v>
      </c>
      <c r="E44">
        <v>972</v>
      </c>
      <c r="F44">
        <v>315</v>
      </c>
      <c r="G44">
        <v>317</v>
      </c>
      <c r="H44">
        <v>120</v>
      </c>
      <c r="I44">
        <v>213</v>
      </c>
      <c r="J44">
        <v>516</v>
      </c>
      <c r="K44">
        <v>243</v>
      </c>
      <c r="L44">
        <v>195</v>
      </c>
      <c r="M44">
        <v>51</v>
      </c>
      <c r="N44">
        <v>65</v>
      </c>
      <c r="O44">
        <v>32</v>
      </c>
      <c r="P44">
        <v>18</v>
      </c>
      <c r="Q44">
        <v>140</v>
      </c>
      <c r="R44">
        <v>57</v>
      </c>
      <c r="S44">
        <v>40</v>
      </c>
      <c r="T44">
        <v>42</v>
      </c>
      <c r="U44">
        <v>112</v>
      </c>
      <c r="V44">
        <v>126</v>
      </c>
      <c r="W44">
        <v>29</v>
      </c>
      <c r="X44">
        <v>38</v>
      </c>
      <c r="Y44">
        <v>19</v>
      </c>
      <c r="Z44">
        <v>12</v>
      </c>
      <c r="AA44">
        <v>77</v>
      </c>
      <c r="AB44">
        <v>19</v>
      </c>
      <c r="AC44">
        <v>29</v>
      </c>
      <c r="AD44">
        <v>29</v>
      </c>
      <c r="AE44">
        <v>19</v>
      </c>
      <c r="AF44">
        <v>9</v>
      </c>
      <c r="AG44">
        <v>19</v>
      </c>
      <c r="AH44">
        <v>29</v>
      </c>
      <c r="AI44">
        <v>0</v>
      </c>
      <c r="AJ44">
        <v>0</v>
      </c>
      <c r="AK44">
        <v>77</v>
      </c>
      <c r="AL44">
        <v>58</v>
      </c>
      <c r="AM44">
        <v>38</v>
      </c>
      <c r="AN44">
        <v>9</v>
      </c>
      <c r="AO44">
        <v>9</v>
      </c>
      <c r="AP44">
        <v>9</v>
      </c>
      <c r="AQ44">
        <v>9</v>
      </c>
      <c r="AR44">
        <v>77</v>
      </c>
      <c r="AS44">
        <v>29</v>
      </c>
      <c r="AT44">
        <v>48</v>
      </c>
      <c r="AU44">
        <v>29</v>
      </c>
      <c r="AV44">
        <v>0</v>
      </c>
      <c r="AW44">
        <v>68</v>
      </c>
      <c r="AX44">
        <v>29</v>
      </c>
      <c r="AY44">
        <v>29</v>
      </c>
      <c r="AZ44">
        <v>0</v>
      </c>
      <c r="BA44" s="42">
        <v>130.51999999999998</v>
      </c>
      <c r="BB44" s="12">
        <v>40566.6</v>
      </c>
      <c r="BC44" s="12">
        <v>26578.12</v>
      </c>
      <c r="BD44" s="12">
        <v>32173.51</v>
      </c>
      <c r="BE44" s="12">
        <v>16786.18</v>
      </c>
      <c r="BF44" s="12">
        <v>23780.42</v>
      </c>
      <c r="BG44" s="12">
        <v>46500</v>
      </c>
      <c r="BH44" s="12">
        <v>18750</v>
      </c>
      <c r="BI44" s="12">
        <v>4273</v>
      </c>
      <c r="BJ44" s="12">
        <v>27846</v>
      </c>
      <c r="BK44" s="12">
        <v>22162</v>
      </c>
      <c r="BL44" s="12">
        <v>5741</v>
      </c>
      <c r="BM44" s="12">
        <v>5321</v>
      </c>
      <c r="BN44" s="12">
        <v>1902</v>
      </c>
      <c r="BO44">
        <v>38000</v>
      </c>
      <c r="BP44">
        <v>7437</v>
      </c>
    </row>
    <row r="45" spans="1:68" x14ac:dyDescent="0.25">
      <c r="A45" s="4">
        <v>45335</v>
      </c>
      <c r="B45" s="4" t="str">
        <f t="shared" si="0"/>
        <v>FEBRUARY</v>
      </c>
      <c r="C45" s="2">
        <f>MONTH(mydata[[#This Row],[Date]])</f>
        <v>2</v>
      </c>
      <c r="D45">
        <v>757</v>
      </c>
      <c r="E45">
        <v>1007</v>
      </c>
      <c r="F45">
        <v>348</v>
      </c>
      <c r="G45">
        <v>228</v>
      </c>
      <c r="H45">
        <v>181</v>
      </c>
      <c r="I45">
        <v>362</v>
      </c>
      <c r="J45">
        <v>484</v>
      </c>
      <c r="K45">
        <v>161</v>
      </c>
      <c r="L45">
        <v>178</v>
      </c>
      <c r="M45">
        <v>98</v>
      </c>
      <c r="N45">
        <v>37</v>
      </c>
      <c r="O45">
        <v>65</v>
      </c>
      <c r="P45">
        <v>14</v>
      </c>
      <c r="Q45">
        <v>117</v>
      </c>
      <c r="R45">
        <v>83</v>
      </c>
      <c r="S45">
        <v>25</v>
      </c>
      <c r="T45">
        <v>17</v>
      </c>
      <c r="U45">
        <v>123</v>
      </c>
      <c r="V45">
        <v>100</v>
      </c>
      <c r="W45">
        <v>10</v>
      </c>
      <c r="X45">
        <v>30</v>
      </c>
      <c r="Y45">
        <v>10</v>
      </c>
      <c r="Z45">
        <v>100</v>
      </c>
      <c r="AA45">
        <v>50</v>
      </c>
      <c r="AB45">
        <v>0</v>
      </c>
      <c r="AC45">
        <v>20</v>
      </c>
      <c r="AD45">
        <v>60</v>
      </c>
      <c r="AE45">
        <v>0</v>
      </c>
      <c r="AF45">
        <v>10</v>
      </c>
      <c r="AG45">
        <v>40</v>
      </c>
      <c r="AH45">
        <v>30</v>
      </c>
      <c r="AI45">
        <v>30</v>
      </c>
      <c r="AJ45">
        <v>30</v>
      </c>
      <c r="AK45">
        <v>90</v>
      </c>
      <c r="AL45">
        <v>20</v>
      </c>
      <c r="AM45">
        <v>30</v>
      </c>
      <c r="AN45">
        <v>30</v>
      </c>
      <c r="AO45">
        <v>0</v>
      </c>
      <c r="AP45">
        <v>40</v>
      </c>
      <c r="AQ45">
        <v>20</v>
      </c>
      <c r="AR45">
        <v>70</v>
      </c>
      <c r="AS45">
        <v>10</v>
      </c>
      <c r="AT45">
        <v>50</v>
      </c>
      <c r="AU45">
        <v>30</v>
      </c>
      <c r="AV45">
        <v>0</v>
      </c>
      <c r="AW45">
        <v>30</v>
      </c>
      <c r="AX45">
        <v>0</v>
      </c>
      <c r="AY45">
        <v>0</v>
      </c>
      <c r="AZ45">
        <v>67</v>
      </c>
      <c r="BA45" s="42">
        <v>126.13000000000001</v>
      </c>
      <c r="BB45" s="12">
        <v>39155.26</v>
      </c>
      <c r="BC45" s="12">
        <v>28713.86</v>
      </c>
      <c r="BD45" s="12">
        <v>14356.93</v>
      </c>
      <c r="BE45" s="12">
        <v>23493.16</v>
      </c>
      <c r="BF45" s="12">
        <v>24798.33</v>
      </c>
      <c r="BG45" s="12">
        <v>46500</v>
      </c>
      <c r="BH45" s="12">
        <v>18750</v>
      </c>
      <c r="BI45" s="12">
        <v>4273</v>
      </c>
      <c r="BJ45" s="12">
        <v>27846</v>
      </c>
      <c r="BK45" s="12">
        <v>22162</v>
      </c>
      <c r="BL45" s="12">
        <v>5741</v>
      </c>
      <c r="BM45" s="12">
        <v>5321</v>
      </c>
      <c r="BN45" s="12">
        <v>1902</v>
      </c>
      <c r="BO45">
        <v>38000</v>
      </c>
      <c r="BP45">
        <v>117</v>
      </c>
    </row>
    <row r="46" spans="1:68" x14ac:dyDescent="0.25">
      <c r="A46" s="4">
        <v>45336</v>
      </c>
      <c r="B46" s="4" t="str">
        <f t="shared" si="0"/>
        <v>FEBRUARY</v>
      </c>
      <c r="C46" s="2">
        <f>MONTH(mydata[[#This Row],[Date]])</f>
        <v>2</v>
      </c>
      <c r="D46">
        <v>756</v>
      </c>
      <c r="E46">
        <v>1023</v>
      </c>
      <c r="F46">
        <v>355</v>
      </c>
      <c r="G46">
        <v>356</v>
      </c>
      <c r="H46">
        <v>45</v>
      </c>
      <c r="I46">
        <v>501</v>
      </c>
      <c r="J46">
        <v>328</v>
      </c>
      <c r="K46">
        <v>194</v>
      </c>
      <c r="L46">
        <v>210</v>
      </c>
      <c r="M46">
        <v>164</v>
      </c>
      <c r="N46">
        <v>32</v>
      </c>
      <c r="O46">
        <v>28</v>
      </c>
      <c r="P46">
        <v>14</v>
      </c>
      <c r="Q46">
        <v>114</v>
      </c>
      <c r="R46">
        <v>34</v>
      </c>
      <c r="S46">
        <v>20</v>
      </c>
      <c r="T46">
        <v>31</v>
      </c>
      <c r="U46">
        <v>109</v>
      </c>
      <c r="V46">
        <v>81</v>
      </c>
      <c r="W46">
        <v>20</v>
      </c>
      <c r="X46">
        <v>30</v>
      </c>
      <c r="Y46">
        <v>0</v>
      </c>
      <c r="Z46">
        <v>132</v>
      </c>
      <c r="AA46">
        <v>61</v>
      </c>
      <c r="AB46">
        <v>10</v>
      </c>
      <c r="AC46">
        <v>30</v>
      </c>
      <c r="AD46">
        <v>51</v>
      </c>
      <c r="AE46">
        <v>0</v>
      </c>
      <c r="AF46">
        <v>10</v>
      </c>
      <c r="AG46">
        <v>40</v>
      </c>
      <c r="AH46">
        <v>10</v>
      </c>
      <c r="AI46">
        <v>20</v>
      </c>
      <c r="AJ46">
        <v>20</v>
      </c>
      <c r="AK46">
        <v>51</v>
      </c>
      <c r="AL46">
        <v>10</v>
      </c>
      <c r="AM46">
        <v>51</v>
      </c>
      <c r="AN46">
        <v>0</v>
      </c>
      <c r="AO46">
        <v>0</v>
      </c>
      <c r="AP46">
        <v>40</v>
      </c>
      <c r="AQ46">
        <v>10</v>
      </c>
      <c r="AR46">
        <v>112</v>
      </c>
      <c r="AS46">
        <v>20</v>
      </c>
      <c r="AT46">
        <v>92</v>
      </c>
      <c r="AU46">
        <v>30</v>
      </c>
      <c r="AV46">
        <v>10</v>
      </c>
      <c r="AW46">
        <v>20</v>
      </c>
      <c r="AX46">
        <v>40</v>
      </c>
      <c r="AY46">
        <v>20</v>
      </c>
      <c r="AZ46">
        <v>2</v>
      </c>
      <c r="BA46" s="42">
        <v>125.39999999999999</v>
      </c>
      <c r="BB46" s="12">
        <v>41621.68</v>
      </c>
      <c r="BC46" s="12">
        <v>31531.57</v>
      </c>
      <c r="BD46" s="12">
        <v>17657.68</v>
      </c>
      <c r="BE46" s="12">
        <v>18918.939999999999</v>
      </c>
      <c r="BF46" s="12">
        <v>16396.419999999998</v>
      </c>
      <c r="BG46" s="12">
        <v>46500</v>
      </c>
      <c r="BH46" s="12">
        <v>18750</v>
      </c>
      <c r="BI46" s="12">
        <v>10273</v>
      </c>
      <c r="BJ46" s="12">
        <v>23878</v>
      </c>
      <c r="BK46" s="12">
        <v>22162</v>
      </c>
      <c r="BL46" s="12">
        <v>5741</v>
      </c>
      <c r="BM46" s="12">
        <v>5321</v>
      </c>
      <c r="BN46" s="12">
        <v>1902</v>
      </c>
      <c r="BO46">
        <v>38000</v>
      </c>
      <c r="BP46">
        <v>931</v>
      </c>
    </row>
    <row r="47" spans="1:68" x14ac:dyDescent="0.25">
      <c r="A47" s="4">
        <v>45337</v>
      </c>
      <c r="B47" s="4" t="str">
        <f t="shared" si="0"/>
        <v>FEBRUARY</v>
      </c>
      <c r="C47" s="2">
        <f>MONTH(mydata[[#This Row],[Date]])</f>
        <v>2</v>
      </c>
      <c r="D47">
        <v>746</v>
      </c>
      <c r="E47">
        <v>1028</v>
      </c>
      <c r="F47">
        <v>328</v>
      </c>
      <c r="G47">
        <v>381</v>
      </c>
      <c r="H47">
        <v>37</v>
      </c>
      <c r="I47">
        <v>421</v>
      </c>
      <c r="J47">
        <v>453</v>
      </c>
      <c r="K47">
        <v>154</v>
      </c>
      <c r="L47">
        <v>203</v>
      </c>
      <c r="M47">
        <v>138</v>
      </c>
      <c r="N47">
        <v>32</v>
      </c>
      <c r="O47">
        <v>50</v>
      </c>
      <c r="P47">
        <v>46</v>
      </c>
      <c r="Q47">
        <v>127</v>
      </c>
      <c r="R47">
        <v>36</v>
      </c>
      <c r="S47">
        <v>39</v>
      </c>
      <c r="T47">
        <v>22</v>
      </c>
      <c r="U47">
        <v>53</v>
      </c>
      <c r="V47">
        <v>133</v>
      </c>
      <c r="W47">
        <v>10</v>
      </c>
      <c r="X47">
        <v>51</v>
      </c>
      <c r="Y47">
        <v>30</v>
      </c>
      <c r="Z47">
        <v>143</v>
      </c>
      <c r="AA47">
        <v>51</v>
      </c>
      <c r="AB47">
        <v>0</v>
      </c>
      <c r="AC47">
        <v>30</v>
      </c>
      <c r="AD47">
        <v>51</v>
      </c>
      <c r="AE47">
        <v>30</v>
      </c>
      <c r="AF47">
        <v>0</v>
      </c>
      <c r="AG47">
        <v>20</v>
      </c>
      <c r="AH47">
        <v>0</v>
      </c>
      <c r="AI47">
        <v>0</v>
      </c>
      <c r="AJ47">
        <v>10</v>
      </c>
      <c r="AK47">
        <v>41</v>
      </c>
      <c r="AL47">
        <v>10</v>
      </c>
      <c r="AM47">
        <v>10</v>
      </c>
      <c r="AN47">
        <v>30</v>
      </c>
      <c r="AO47">
        <v>10</v>
      </c>
      <c r="AP47">
        <v>41</v>
      </c>
      <c r="AQ47">
        <v>20</v>
      </c>
      <c r="AR47">
        <v>71</v>
      </c>
      <c r="AS47">
        <v>20</v>
      </c>
      <c r="AT47">
        <v>61</v>
      </c>
      <c r="AU47">
        <v>20</v>
      </c>
      <c r="AV47">
        <v>0</v>
      </c>
      <c r="AW47">
        <v>10</v>
      </c>
      <c r="AX47">
        <v>10</v>
      </c>
      <c r="AY47">
        <v>30</v>
      </c>
      <c r="AZ47">
        <v>85</v>
      </c>
      <c r="BA47" s="42">
        <v>127.21999999999998</v>
      </c>
      <c r="BB47" s="12">
        <v>42636.959999999999</v>
      </c>
      <c r="BC47" s="12">
        <v>26334.59</v>
      </c>
      <c r="BD47" s="12">
        <v>20064.45</v>
      </c>
      <c r="BE47" s="12">
        <v>23826.53</v>
      </c>
      <c r="BF47" s="12">
        <v>12540.28</v>
      </c>
      <c r="BG47" s="12">
        <v>43000</v>
      </c>
      <c r="BH47" s="12">
        <v>18750</v>
      </c>
      <c r="BI47" s="12">
        <v>10273</v>
      </c>
      <c r="BJ47" s="12">
        <v>23878</v>
      </c>
      <c r="BK47" s="12">
        <v>22162</v>
      </c>
      <c r="BL47" s="12">
        <v>5741</v>
      </c>
      <c r="BM47" s="12">
        <v>5321</v>
      </c>
      <c r="BN47" s="12">
        <v>1902</v>
      </c>
      <c r="BO47">
        <v>38000</v>
      </c>
      <c r="BP47">
        <v>4423</v>
      </c>
    </row>
    <row r="48" spans="1:68" x14ac:dyDescent="0.25">
      <c r="A48" s="4">
        <v>45338</v>
      </c>
      <c r="B48" s="4" t="str">
        <f t="shared" si="0"/>
        <v>FEBRUARY</v>
      </c>
      <c r="C48" s="2">
        <f>MONTH(mydata[[#This Row],[Date]])</f>
        <v>2</v>
      </c>
      <c r="D48">
        <v>724</v>
      </c>
      <c r="E48">
        <v>1028</v>
      </c>
      <c r="F48">
        <v>144</v>
      </c>
      <c r="G48">
        <v>407</v>
      </c>
      <c r="H48">
        <v>173</v>
      </c>
      <c r="I48">
        <v>205</v>
      </c>
      <c r="J48">
        <v>752</v>
      </c>
      <c r="K48">
        <v>71</v>
      </c>
      <c r="L48">
        <v>188</v>
      </c>
      <c r="M48">
        <v>116</v>
      </c>
      <c r="N48">
        <v>49</v>
      </c>
      <c r="O48">
        <v>22</v>
      </c>
      <c r="P48">
        <v>40</v>
      </c>
      <c r="Q48">
        <v>143</v>
      </c>
      <c r="R48">
        <v>22</v>
      </c>
      <c r="S48">
        <v>30</v>
      </c>
      <c r="T48">
        <v>30</v>
      </c>
      <c r="U48">
        <v>84</v>
      </c>
      <c r="V48">
        <v>71</v>
      </c>
      <c r="W48">
        <v>30</v>
      </c>
      <c r="X48">
        <v>61</v>
      </c>
      <c r="Y48">
        <v>10</v>
      </c>
      <c r="Z48">
        <v>92</v>
      </c>
      <c r="AA48">
        <v>61</v>
      </c>
      <c r="AB48">
        <v>20</v>
      </c>
      <c r="AC48">
        <v>10</v>
      </c>
      <c r="AD48">
        <v>30</v>
      </c>
      <c r="AE48">
        <v>20</v>
      </c>
      <c r="AF48">
        <v>0</v>
      </c>
      <c r="AG48">
        <v>10</v>
      </c>
      <c r="AH48">
        <v>10</v>
      </c>
      <c r="AI48">
        <v>30</v>
      </c>
      <c r="AJ48">
        <v>10</v>
      </c>
      <c r="AK48">
        <v>41</v>
      </c>
      <c r="AL48">
        <v>51</v>
      </c>
      <c r="AM48">
        <v>30</v>
      </c>
      <c r="AN48">
        <v>0</v>
      </c>
      <c r="AO48">
        <v>10</v>
      </c>
      <c r="AP48">
        <v>10</v>
      </c>
      <c r="AQ48">
        <v>30</v>
      </c>
      <c r="AR48">
        <v>71</v>
      </c>
      <c r="AS48">
        <v>20</v>
      </c>
      <c r="AT48">
        <v>71</v>
      </c>
      <c r="AU48">
        <v>51</v>
      </c>
      <c r="AV48">
        <v>0</v>
      </c>
      <c r="AW48">
        <v>20</v>
      </c>
      <c r="AX48">
        <v>30</v>
      </c>
      <c r="AY48">
        <v>10</v>
      </c>
      <c r="AZ48">
        <v>118</v>
      </c>
      <c r="BA48" s="42">
        <v>130.83000000000001</v>
      </c>
      <c r="BB48" s="12">
        <v>40706.57</v>
      </c>
      <c r="BC48" s="12">
        <v>17809.13</v>
      </c>
      <c r="BD48" s="12">
        <v>21625.37</v>
      </c>
      <c r="BE48" s="12">
        <v>19081.21</v>
      </c>
      <c r="BF48" s="12">
        <v>27985.77</v>
      </c>
      <c r="BG48" s="12">
        <v>43000</v>
      </c>
      <c r="BH48" s="12">
        <v>18750</v>
      </c>
      <c r="BI48" s="12">
        <v>10273</v>
      </c>
      <c r="BJ48" s="12">
        <v>23878</v>
      </c>
      <c r="BK48" s="12">
        <v>22162</v>
      </c>
      <c r="BL48" s="12">
        <v>5741</v>
      </c>
      <c r="BM48" s="12">
        <v>5321</v>
      </c>
      <c r="BN48" s="12">
        <v>1902</v>
      </c>
      <c r="BO48">
        <v>38000</v>
      </c>
      <c r="BP48">
        <v>8522</v>
      </c>
    </row>
    <row r="49" spans="1:68" x14ac:dyDescent="0.25">
      <c r="A49" s="4">
        <v>45339</v>
      </c>
      <c r="B49" s="4" t="str">
        <f t="shared" si="0"/>
        <v>FEBRUARY</v>
      </c>
      <c r="C49" s="2">
        <f>MONTH(mydata[[#This Row],[Date]])</f>
        <v>2</v>
      </c>
      <c r="D49">
        <v>702</v>
      </c>
      <c r="E49">
        <v>1012</v>
      </c>
      <c r="F49">
        <v>161</v>
      </c>
      <c r="G49">
        <v>415</v>
      </c>
      <c r="H49">
        <v>126</v>
      </c>
      <c r="I49">
        <v>232</v>
      </c>
      <c r="J49">
        <v>689</v>
      </c>
      <c r="K49">
        <v>91</v>
      </c>
      <c r="L49">
        <v>169</v>
      </c>
      <c r="M49">
        <v>95</v>
      </c>
      <c r="N49">
        <v>47</v>
      </c>
      <c r="O49">
        <v>60</v>
      </c>
      <c r="P49">
        <v>21</v>
      </c>
      <c r="Q49">
        <v>133</v>
      </c>
      <c r="R49">
        <v>93</v>
      </c>
      <c r="S49">
        <v>32</v>
      </c>
      <c r="T49">
        <v>37</v>
      </c>
      <c r="U49">
        <v>15</v>
      </c>
      <c r="V49">
        <v>111</v>
      </c>
      <c r="W49">
        <v>30</v>
      </c>
      <c r="X49">
        <v>60</v>
      </c>
      <c r="Y49">
        <v>0</v>
      </c>
      <c r="Z49">
        <v>109</v>
      </c>
      <c r="AA49">
        <v>80</v>
      </c>
      <c r="AB49">
        <v>20</v>
      </c>
      <c r="AC49">
        <v>30</v>
      </c>
      <c r="AD49">
        <v>60</v>
      </c>
      <c r="AE49">
        <v>20</v>
      </c>
      <c r="AF49">
        <v>0</v>
      </c>
      <c r="AG49">
        <v>20</v>
      </c>
      <c r="AH49">
        <v>20</v>
      </c>
      <c r="AI49">
        <v>30</v>
      </c>
      <c r="AJ49">
        <v>0</v>
      </c>
      <c r="AK49">
        <v>101</v>
      </c>
      <c r="AL49">
        <v>10</v>
      </c>
      <c r="AM49">
        <v>30</v>
      </c>
      <c r="AN49">
        <v>0</v>
      </c>
      <c r="AO49">
        <v>0</v>
      </c>
      <c r="AP49">
        <v>0</v>
      </c>
      <c r="AQ49">
        <v>10</v>
      </c>
      <c r="AR49">
        <v>101</v>
      </c>
      <c r="AS49">
        <v>10</v>
      </c>
      <c r="AT49">
        <v>70</v>
      </c>
      <c r="AU49">
        <v>40</v>
      </c>
      <c r="AV49">
        <v>0</v>
      </c>
      <c r="AW49">
        <v>20</v>
      </c>
      <c r="AX49">
        <v>0</v>
      </c>
      <c r="AY49">
        <v>30</v>
      </c>
      <c r="AZ49">
        <v>0</v>
      </c>
      <c r="BA49" s="42">
        <v>137.06</v>
      </c>
      <c r="BB49" s="12">
        <v>45792.480000000003</v>
      </c>
      <c r="BC49" s="12">
        <v>23550.42</v>
      </c>
      <c r="BD49" s="12">
        <v>13083.56</v>
      </c>
      <c r="BE49" s="12">
        <v>22242.06</v>
      </c>
      <c r="BF49" s="12">
        <v>26167.13</v>
      </c>
      <c r="BG49" s="12">
        <v>43000</v>
      </c>
      <c r="BH49" s="12">
        <v>18750</v>
      </c>
      <c r="BI49" s="12">
        <v>10273</v>
      </c>
      <c r="BJ49" s="12">
        <v>23878</v>
      </c>
      <c r="BK49" s="12">
        <v>22162</v>
      </c>
      <c r="BL49" s="12">
        <v>5741</v>
      </c>
      <c r="BM49" s="12">
        <v>5321</v>
      </c>
      <c r="BN49" s="12">
        <v>1902</v>
      </c>
      <c r="BO49">
        <v>38000</v>
      </c>
      <c r="BP49">
        <v>4410</v>
      </c>
    </row>
    <row r="50" spans="1:68" x14ac:dyDescent="0.25">
      <c r="A50" s="4">
        <v>45340</v>
      </c>
      <c r="B50" s="4" t="str">
        <f t="shared" si="0"/>
        <v>FEBRUARY</v>
      </c>
      <c r="C50" s="2">
        <f>MONTH(mydata[[#This Row],[Date]])</f>
        <v>2</v>
      </c>
      <c r="D50">
        <v>678</v>
      </c>
      <c r="E50">
        <v>987</v>
      </c>
      <c r="F50">
        <v>311</v>
      </c>
      <c r="G50">
        <v>259</v>
      </c>
      <c r="H50">
        <v>108</v>
      </c>
      <c r="I50">
        <v>276</v>
      </c>
      <c r="J50">
        <v>593</v>
      </c>
      <c r="K50">
        <v>118</v>
      </c>
      <c r="L50">
        <v>214</v>
      </c>
      <c r="M50">
        <v>121</v>
      </c>
      <c r="N50">
        <v>50</v>
      </c>
      <c r="O50">
        <v>29</v>
      </c>
      <c r="P50">
        <v>29</v>
      </c>
      <c r="Q50">
        <v>87</v>
      </c>
      <c r="R50">
        <v>51</v>
      </c>
      <c r="S50">
        <v>36</v>
      </c>
      <c r="T50">
        <v>30</v>
      </c>
      <c r="U50">
        <v>31</v>
      </c>
      <c r="V50">
        <v>128</v>
      </c>
      <c r="W50">
        <v>9</v>
      </c>
      <c r="X50">
        <v>29</v>
      </c>
      <c r="Y50">
        <v>29</v>
      </c>
      <c r="Z50">
        <v>108</v>
      </c>
      <c r="AA50">
        <v>69</v>
      </c>
      <c r="AB50">
        <v>9</v>
      </c>
      <c r="AC50">
        <v>0</v>
      </c>
      <c r="AD50">
        <v>19</v>
      </c>
      <c r="AE50">
        <v>0</v>
      </c>
      <c r="AF50">
        <v>0</v>
      </c>
      <c r="AG50">
        <v>49</v>
      </c>
      <c r="AH50">
        <v>29</v>
      </c>
      <c r="AI50">
        <v>19</v>
      </c>
      <c r="AJ50">
        <v>29</v>
      </c>
      <c r="AK50">
        <v>98</v>
      </c>
      <c r="AL50">
        <v>49</v>
      </c>
      <c r="AM50">
        <v>9</v>
      </c>
      <c r="AN50">
        <v>29</v>
      </c>
      <c r="AO50">
        <v>0</v>
      </c>
      <c r="AP50">
        <v>0</v>
      </c>
      <c r="AQ50">
        <v>29</v>
      </c>
      <c r="AR50">
        <v>69</v>
      </c>
      <c r="AS50">
        <v>19</v>
      </c>
      <c r="AT50">
        <v>59</v>
      </c>
      <c r="AU50">
        <v>29</v>
      </c>
      <c r="AV50">
        <v>9</v>
      </c>
      <c r="AW50">
        <v>19</v>
      </c>
      <c r="AX50">
        <v>9</v>
      </c>
      <c r="AY50">
        <v>29</v>
      </c>
      <c r="AZ50">
        <v>5</v>
      </c>
      <c r="BA50" s="42">
        <v>144.49</v>
      </c>
      <c r="BB50" s="12">
        <v>46600.43</v>
      </c>
      <c r="BC50" s="12">
        <v>34265.03</v>
      </c>
      <c r="BD50" s="12">
        <v>20559.02</v>
      </c>
      <c r="BE50" s="12">
        <v>32894.42</v>
      </c>
      <c r="BF50" s="12">
        <v>2741.2</v>
      </c>
      <c r="BG50" s="12">
        <v>43000</v>
      </c>
      <c r="BH50" s="12">
        <v>18750</v>
      </c>
      <c r="BI50" s="12">
        <v>10273</v>
      </c>
      <c r="BJ50" s="12">
        <v>23878</v>
      </c>
      <c r="BK50" s="12">
        <v>22162</v>
      </c>
      <c r="BL50" s="12">
        <v>5741</v>
      </c>
      <c r="BM50" s="12">
        <v>5321</v>
      </c>
      <c r="BN50" s="12">
        <v>1902</v>
      </c>
      <c r="BO50">
        <v>38000</v>
      </c>
      <c r="BP50">
        <v>2269</v>
      </c>
    </row>
    <row r="51" spans="1:68" x14ac:dyDescent="0.25">
      <c r="A51" s="4">
        <v>45341</v>
      </c>
      <c r="B51" s="4" t="str">
        <f t="shared" si="0"/>
        <v>FEBRUARY</v>
      </c>
      <c r="C51" s="2">
        <f>MONTH(mydata[[#This Row],[Date]])</f>
        <v>2</v>
      </c>
      <c r="D51">
        <v>671</v>
      </c>
      <c r="E51">
        <v>954</v>
      </c>
      <c r="F51">
        <v>241</v>
      </c>
      <c r="G51">
        <v>350</v>
      </c>
      <c r="H51">
        <v>80</v>
      </c>
      <c r="I51">
        <v>276</v>
      </c>
      <c r="J51">
        <v>507</v>
      </c>
      <c r="K51">
        <v>171</v>
      </c>
      <c r="L51">
        <v>141</v>
      </c>
      <c r="M51">
        <v>124</v>
      </c>
      <c r="N51">
        <v>37</v>
      </c>
      <c r="O51">
        <v>58</v>
      </c>
      <c r="P51">
        <v>33</v>
      </c>
      <c r="Q51">
        <v>112</v>
      </c>
      <c r="R51">
        <v>79</v>
      </c>
      <c r="S51">
        <v>35</v>
      </c>
      <c r="T51">
        <v>20</v>
      </c>
      <c r="U51">
        <v>32</v>
      </c>
      <c r="V51">
        <v>95</v>
      </c>
      <c r="W51">
        <v>28</v>
      </c>
      <c r="X51">
        <v>57</v>
      </c>
      <c r="Y51">
        <v>28</v>
      </c>
      <c r="Z51">
        <v>21</v>
      </c>
      <c r="AA51">
        <v>57</v>
      </c>
      <c r="AB51">
        <v>19</v>
      </c>
      <c r="AC51">
        <v>9</v>
      </c>
      <c r="AD51">
        <v>38</v>
      </c>
      <c r="AE51">
        <v>28</v>
      </c>
      <c r="AF51">
        <v>9</v>
      </c>
      <c r="AG51">
        <v>38</v>
      </c>
      <c r="AH51">
        <v>9</v>
      </c>
      <c r="AI51">
        <v>19</v>
      </c>
      <c r="AJ51">
        <v>19</v>
      </c>
      <c r="AK51">
        <v>47</v>
      </c>
      <c r="AL51">
        <v>66</v>
      </c>
      <c r="AM51">
        <v>19</v>
      </c>
      <c r="AN51">
        <v>28</v>
      </c>
      <c r="AO51">
        <v>9</v>
      </c>
      <c r="AP51">
        <v>0</v>
      </c>
      <c r="AQ51">
        <v>19</v>
      </c>
      <c r="AR51">
        <v>104</v>
      </c>
      <c r="AS51">
        <v>28</v>
      </c>
      <c r="AT51">
        <v>85</v>
      </c>
      <c r="AU51">
        <v>9</v>
      </c>
      <c r="AV51">
        <v>0</v>
      </c>
      <c r="AW51">
        <v>57</v>
      </c>
      <c r="AX51">
        <v>9</v>
      </c>
      <c r="AY51">
        <v>0</v>
      </c>
      <c r="AZ51">
        <v>0</v>
      </c>
      <c r="BA51" s="42">
        <v>154.33000000000001</v>
      </c>
      <c r="BB51" s="12">
        <v>37568.839999999997</v>
      </c>
      <c r="BC51" s="12">
        <v>26009.200000000001</v>
      </c>
      <c r="BD51" s="12">
        <v>15894.51</v>
      </c>
      <c r="BE51" s="12">
        <v>13004.6</v>
      </c>
      <c r="BF51" s="12">
        <v>52018.400000000001</v>
      </c>
      <c r="BG51" s="12">
        <v>43000</v>
      </c>
      <c r="BH51" s="12">
        <v>18750</v>
      </c>
      <c r="BI51" s="12">
        <v>10273</v>
      </c>
      <c r="BJ51" s="12">
        <v>23878</v>
      </c>
      <c r="BK51" s="12">
        <v>22162</v>
      </c>
      <c r="BL51" s="12">
        <v>5741</v>
      </c>
      <c r="BM51" s="12">
        <v>5321</v>
      </c>
      <c r="BN51" s="12">
        <v>1902</v>
      </c>
      <c r="BO51">
        <v>38000</v>
      </c>
      <c r="BP51">
        <v>1198</v>
      </c>
    </row>
    <row r="52" spans="1:68" x14ac:dyDescent="0.25">
      <c r="A52" s="4">
        <v>45342</v>
      </c>
      <c r="B52" s="4" t="str">
        <f t="shared" si="0"/>
        <v>FEBRUARY</v>
      </c>
      <c r="C52" s="2">
        <f>MONTH(mydata[[#This Row],[Date]])</f>
        <v>2</v>
      </c>
      <c r="D52">
        <v>669</v>
      </c>
      <c r="E52">
        <v>931</v>
      </c>
      <c r="F52">
        <v>200</v>
      </c>
      <c r="G52">
        <v>389</v>
      </c>
      <c r="H52">
        <v>80</v>
      </c>
      <c r="I52">
        <v>363</v>
      </c>
      <c r="J52">
        <v>364</v>
      </c>
      <c r="K52">
        <v>204</v>
      </c>
      <c r="L52">
        <v>203</v>
      </c>
      <c r="M52">
        <v>132</v>
      </c>
      <c r="N52">
        <v>33</v>
      </c>
      <c r="O52">
        <v>29</v>
      </c>
      <c r="P52">
        <v>29</v>
      </c>
      <c r="Q52">
        <v>94</v>
      </c>
      <c r="R52">
        <v>53</v>
      </c>
      <c r="S52">
        <v>35</v>
      </c>
      <c r="T52">
        <v>30</v>
      </c>
      <c r="U52">
        <v>31</v>
      </c>
      <c r="V52">
        <v>55</v>
      </c>
      <c r="W52">
        <v>27</v>
      </c>
      <c r="X52">
        <v>27</v>
      </c>
      <c r="Y52">
        <v>9</v>
      </c>
      <c r="Z52">
        <v>74</v>
      </c>
      <c r="AA52">
        <v>65</v>
      </c>
      <c r="AB52">
        <v>0</v>
      </c>
      <c r="AC52">
        <v>9</v>
      </c>
      <c r="AD52">
        <v>37</v>
      </c>
      <c r="AE52">
        <v>27</v>
      </c>
      <c r="AF52">
        <v>0</v>
      </c>
      <c r="AG52">
        <v>18</v>
      </c>
      <c r="AH52">
        <v>27</v>
      </c>
      <c r="AI52">
        <v>0</v>
      </c>
      <c r="AJ52">
        <v>27</v>
      </c>
      <c r="AK52">
        <v>55</v>
      </c>
      <c r="AL52">
        <v>37</v>
      </c>
      <c r="AM52">
        <v>9</v>
      </c>
      <c r="AN52">
        <v>9</v>
      </c>
      <c r="AO52">
        <v>0</v>
      </c>
      <c r="AP52">
        <v>9</v>
      </c>
      <c r="AQ52">
        <v>27</v>
      </c>
      <c r="AR52">
        <v>93</v>
      </c>
      <c r="AS52">
        <v>9</v>
      </c>
      <c r="AT52">
        <v>46</v>
      </c>
      <c r="AU52">
        <v>37</v>
      </c>
      <c r="AV52">
        <v>9</v>
      </c>
      <c r="AW52">
        <v>46</v>
      </c>
      <c r="AX52">
        <v>37</v>
      </c>
      <c r="AY52">
        <v>37</v>
      </c>
      <c r="AZ52">
        <v>69</v>
      </c>
      <c r="BA52" s="42">
        <v>164.38000000000002</v>
      </c>
      <c r="BB52" s="12">
        <v>40125.879999999997</v>
      </c>
      <c r="BC52" s="12">
        <v>26236.16</v>
      </c>
      <c r="BD52" s="12">
        <v>29322.76</v>
      </c>
      <c r="BE52" s="12">
        <v>38582.58</v>
      </c>
      <c r="BF52" s="12">
        <v>20062.939999999999</v>
      </c>
      <c r="BG52" s="12">
        <v>43000</v>
      </c>
      <c r="BH52" s="12">
        <v>18750</v>
      </c>
      <c r="BI52" s="12">
        <v>10273</v>
      </c>
      <c r="BJ52" s="12">
        <v>23878</v>
      </c>
      <c r="BK52" s="12">
        <v>22162</v>
      </c>
      <c r="BL52" s="12">
        <v>5741</v>
      </c>
      <c r="BM52" s="12">
        <v>5321</v>
      </c>
      <c r="BN52" s="12">
        <v>1902</v>
      </c>
      <c r="BO52">
        <v>38000</v>
      </c>
      <c r="BP52">
        <v>2244</v>
      </c>
    </row>
    <row r="53" spans="1:68" x14ac:dyDescent="0.25">
      <c r="A53" s="4">
        <v>45343</v>
      </c>
      <c r="B53" s="4" t="str">
        <f t="shared" si="0"/>
        <v>FEBRUARY</v>
      </c>
      <c r="C53" s="2">
        <f>MONTH(mydata[[#This Row],[Date]])</f>
        <v>2</v>
      </c>
      <c r="D53">
        <v>676</v>
      </c>
      <c r="E53">
        <v>918</v>
      </c>
      <c r="F53">
        <v>344</v>
      </c>
      <c r="G53">
        <v>184</v>
      </c>
      <c r="H53">
        <v>148</v>
      </c>
      <c r="I53">
        <v>459</v>
      </c>
      <c r="J53">
        <v>239</v>
      </c>
      <c r="K53">
        <v>220</v>
      </c>
      <c r="L53">
        <v>146</v>
      </c>
      <c r="M53">
        <v>46</v>
      </c>
      <c r="N53">
        <v>29</v>
      </c>
      <c r="O53">
        <v>29</v>
      </c>
      <c r="P53">
        <v>12</v>
      </c>
      <c r="Q53">
        <v>107</v>
      </c>
      <c r="R53">
        <v>53</v>
      </c>
      <c r="S53">
        <v>38</v>
      </c>
      <c r="T53">
        <v>15</v>
      </c>
      <c r="U53">
        <v>201</v>
      </c>
      <c r="V53">
        <v>45</v>
      </c>
      <c r="W53">
        <v>9</v>
      </c>
      <c r="X53">
        <v>36</v>
      </c>
      <c r="Y53">
        <v>27</v>
      </c>
      <c r="Z53">
        <v>94</v>
      </c>
      <c r="AA53">
        <v>73</v>
      </c>
      <c r="AB53">
        <v>18</v>
      </c>
      <c r="AC53">
        <v>27</v>
      </c>
      <c r="AD53">
        <v>18</v>
      </c>
      <c r="AE53">
        <v>0</v>
      </c>
      <c r="AF53">
        <v>0</v>
      </c>
      <c r="AG53">
        <v>9</v>
      </c>
      <c r="AH53">
        <v>18</v>
      </c>
      <c r="AI53">
        <v>27</v>
      </c>
      <c r="AJ53">
        <v>9</v>
      </c>
      <c r="AK53">
        <v>82</v>
      </c>
      <c r="AL53">
        <v>64</v>
      </c>
      <c r="AM53">
        <v>18</v>
      </c>
      <c r="AN53">
        <v>27</v>
      </c>
      <c r="AO53">
        <v>0</v>
      </c>
      <c r="AP53">
        <v>27</v>
      </c>
      <c r="AQ53">
        <v>36</v>
      </c>
      <c r="AR53">
        <v>73</v>
      </c>
      <c r="AS53">
        <v>18</v>
      </c>
      <c r="AT53">
        <v>27</v>
      </c>
      <c r="AU53">
        <v>18</v>
      </c>
      <c r="AV53">
        <v>9</v>
      </c>
      <c r="AW53">
        <v>55</v>
      </c>
      <c r="AX53">
        <v>18</v>
      </c>
      <c r="AY53">
        <v>36</v>
      </c>
      <c r="AZ53">
        <v>0</v>
      </c>
      <c r="BA53" s="42">
        <v>171.88</v>
      </c>
      <c r="BB53" s="12">
        <v>42738.42</v>
      </c>
      <c r="BC53" s="12">
        <v>29588.14</v>
      </c>
      <c r="BD53" s="12">
        <v>34519.49</v>
      </c>
      <c r="BE53" s="12">
        <v>34519.49</v>
      </c>
      <c r="BF53" s="12">
        <v>23013</v>
      </c>
      <c r="BG53" s="12">
        <v>43000</v>
      </c>
      <c r="BH53" s="12">
        <v>18750</v>
      </c>
      <c r="BI53" s="12">
        <v>5273</v>
      </c>
      <c r="BJ53" s="12">
        <v>25641</v>
      </c>
      <c r="BK53" s="12">
        <v>22162</v>
      </c>
      <c r="BL53" s="12">
        <v>5741</v>
      </c>
      <c r="BM53" s="12">
        <v>5321</v>
      </c>
      <c r="BN53" s="12">
        <v>1902</v>
      </c>
      <c r="BO53">
        <v>38000</v>
      </c>
      <c r="BP53">
        <v>3672</v>
      </c>
    </row>
    <row r="54" spans="1:68" x14ac:dyDescent="0.25">
      <c r="A54" s="4">
        <v>45344</v>
      </c>
      <c r="B54" s="4" t="str">
        <f t="shared" si="0"/>
        <v>FEBRUARY</v>
      </c>
      <c r="C54" s="2">
        <f>MONTH(mydata[[#This Row],[Date]])</f>
        <v>2</v>
      </c>
      <c r="D54">
        <v>692</v>
      </c>
      <c r="E54">
        <v>915</v>
      </c>
      <c r="F54">
        <v>339</v>
      </c>
      <c r="G54">
        <v>229</v>
      </c>
      <c r="H54">
        <v>124</v>
      </c>
      <c r="I54">
        <v>256</v>
      </c>
      <c r="J54">
        <v>559</v>
      </c>
      <c r="K54">
        <v>100</v>
      </c>
      <c r="L54">
        <v>171</v>
      </c>
      <c r="M54">
        <v>34</v>
      </c>
      <c r="N54">
        <v>38</v>
      </c>
      <c r="O54">
        <v>25</v>
      </c>
      <c r="P54">
        <v>8</v>
      </c>
      <c r="Q54">
        <v>131</v>
      </c>
      <c r="R54">
        <v>44</v>
      </c>
      <c r="S54">
        <v>36</v>
      </c>
      <c r="T54">
        <v>36</v>
      </c>
      <c r="U54">
        <v>169</v>
      </c>
      <c r="V54">
        <v>73</v>
      </c>
      <c r="W54">
        <v>27</v>
      </c>
      <c r="X54">
        <v>27</v>
      </c>
      <c r="Y54">
        <v>27</v>
      </c>
      <c r="Z54">
        <v>64</v>
      </c>
      <c r="AA54">
        <v>82</v>
      </c>
      <c r="AB54">
        <v>27</v>
      </c>
      <c r="AC54">
        <v>9</v>
      </c>
      <c r="AD54">
        <v>36</v>
      </c>
      <c r="AE54">
        <v>18</v>
      </c>
      <c r="AF54">
        <v>9</v>
      </c>
      <c r="AG54">
        <v>45</v>
      </c>
      <c r="AH54">
        <v>18</v>
      </c>
      <c r="AI54">
        <v>18</v>
      </c>
      <c r="AJ54">
        <v>18</v>
      </c>
      <c r="AK54">
        <v>73</v>
      </c>
      <c r="AL54">
        <v>18</v>
      </c>
      <c r="AM54">
        <v>9</v>
      </c>
      <c r="AN54">
        <v>27</v>
      </c>
      <c r="AO54">
        <v>0</v>
      </c>
      <c r="AP54">
        <v>9</v>
      </c>
      <c r="AQ54">
        <v>9</v>
      </c>
      <c r="AR54">
        <v>91</v>
      </c>
      <c r="AS54">
        <v>9</v>
      </c>
      <c r="AT54">
        <v>64</v>
      </c>
      <c r="AU54">
        <v>9</v>
      </c>
      <c r="AV54">
        <v>9</v>
      </c>
      <c r="AW54">
        <v>27</v>
      </c>
      <c r="AX54">
        <v>36</v>
      </c>
      <c r="AY54">
        <v>0</v>
      </c>
      <c r="AZ54">
        <v>27</v>
      </c>
      <c r="BA54" s="42">
        <v>177.49</v>
      </c>
      <c r="BB54" s="12">
        <v>46406.04</v>
      </c>
      <c r="BC54" s="12">
        <v>22343.65</v>
      </c>
      <c r="BD54" s="12">
        <v>18906.16</v>
      </c>
      <c r="BE54" s="12">
        <v>15468.68</v>
      </c>
      <c r="BF54" s="12">
        <v>68749.679999999993</v>
      </c>
      <c r="BG54" s="12">
        <v>43000</v>
      </c>
      <c r="BH54" s="12">
        <v>18750</v>
      </c>
      <c r="BI54" s="12">
        <v>10273</v>
      </c>
      <c r="BJ54" s="12">
        <v>25641</v>
      </c>
      <c r="BK54" s="12">
        <v>22162</v>
      </c>
      <c r="BL54" s="12">
        <v>5741</v>
      </c>
      <c r="BM54" s="12">
        <v>5321</v>
      </c>
      <c r="BN54" s="12">
        <v>1902</v>
      </c>
      <c r="BO54">
        <v>38000</v>
      </c>
      <c r="BP54">
        <v>1092</v>
      </c>
    </row>
    <row r="55" spans="1:68" x14ac:dyDescent="0.25">
      <c r="A55" s="4">
        <v>45345</v>
      </c>
      <c r="B55" s="4" t="str">
        <f t="shared" si="0"/>
        <v>FEBRUARY</v>
      </c>
      <c r="C55" s="2">
        <f>MONTH(mydata[[#This Row],[Date]])</f>
        <v>2</v>
      </c>
      <c r="D55">
        <v>706</v>
      </c>
      <c r="E55">
        <v>921</v>
      </c>
      <c r="F55">
        <v>218</v>
      </c>
      <c r="G55">
        <v>347</v>
      </c>
      <c r="H55">
        <v>141</v>
      </c>
      <c r="I55">
        <v>488</v>
      </c>
      <c r="J55">
        <v>369</v>
      </c>
      <c r="K55">
        <v>64</v>
      </c>
      <c r="L55">
        <v>214</v>
      </c>
      <c r="M55">
        <v>109</v>
      </c>
      <c r="N55">
        <v>65</v>
      </c>
      <c r="O55">
        <v>39</v>
      </c>
      <c r="P55">
        <v>21</v>
      </c>
      <c r="Q55">
        <v>107</v>
      </c>
      <c r="R55">
        <v>64</v>
      </c>
      <c r="S55">
        <v>40</v>
      </c>
      <c r="T55">
        <v>16</v>
      </c>
      <c r="U55">
        <v>31</v>
      </c>
      <c r="V55">
        <v>36</v>
      </c>
      <c r="W55">
        <v>27</v>
      </c>
      <c r="X55">
        <v>27</v>
      </c>
      <c r="Y55">
        <v>18</v>
      </c>
      <c r="Z55">
        <v>73</v>
      </c>
      <c r="AA55">
        <v>55</v>
      </c>
      <c r="AB55">
        <v>0</v>
      </c>
      <c r="AC55">
        <v>27</v>
      </c>
      <c r="AD55">
        <v>36</v>
      </c>
      <c r="AE55">
        <v>27</v>
      </c>
      <c r="AF55">
        <v>0</v>
      </c>
      <c r="AG55">
        <v>46</v>
      </c>
      <c r="AH55">
        <v>18</v>
      </c>
      <c r="AI55">
        <v>0</v>
      </c>
      <c r="AJ55">
        <v>18</v>
      </c>
      <c r="AK55">
        <v>46</v>
      </c>
      <c r="AL55">
        <v>18</v>
      </c>
      <c r="AM55">
        <v>46</v>
      </c>
      <c r="AN55">
        <v>18</v>
      </c>
      <c r="AO55">
        <v>0</v>
      </c>
      <c r="AP55">
        <v>18</v>
      </c>
      <c r="AQ55">
        <v>9</v>
      </c>
      <c r="AR55">
        <v>64</v>
      </c>
      <c r="AS55">
        <v>18</v>
      </c>
      <c r="AT55">
        <v>82</v>
      </c>
      <c r="AU55">
        <v>36</v>
      </c>
      <c r="AV55">
        <v>0</v>
      </c>
      <c r="AW55">
        <v>36</v>
      </c>
      <c r="AX55">
        <v>9</v>
      </c>
      <c r="AY55">
        <v>18</v>
      </c>
      <c r="AZ55">
        <v>95</v>
      </c>
      <c r="BA55" s="42">
        <v>180.71</v>
      </c>
      <c r="BB55" s="12">
        <v>58568</v>
      </c>
      <c r="BC55" s="12">
        <v>28396.61</v>
      </c>
      <c r="BD55" s="12">
        <v>17747.88</v>
      </c>
      <c r="BE55" s="12">
        <v>40820.120000000003</v>
      </c>
      <c r="BF55" s="12">
        <v>31946.18</v>
      </c>
      <c r="BG55" s="12">
        <v>43000</v>
      </c>
      <c r="BH55" s="12">
        <v>18750</v>
      </c>
      <c r="BI55" s="12">
        <v>10273</v>
      </c>
      <c r="BJ55" s="12">
        <v>25641</v>
      </c>
      <c r="BK55" s="12">
        <v>22162</v>
      </c>
      <c r="BL55" s="12">
        <v>5741</v>
      </c>
      <c r="BM55" s="12">
        <v>5321</v>
      </c>
      <c r="BN55" s="12">
        <v>1902</v>
      </c>
      <c r="BO55">
        <v>38000</v>
      </c>
      <c r="BP55">
        <v>4786</v>
      </c>
    </row>
    <row r="56" spans="1:68" x14ac:dyDescent="0.25">
      <c r="A56" s="4">
        <v>45346</v>
      </c>
      <c r="B56" s="4" t="str">
        <f t="shared" si="0"/>
        <v>FEBRUARY</v>
      </c>
      <c r="C56" s="2">
        <f>MONTH(mydata[[#This Row],[Date]])</f>
        <v>2</v>
      </c>
      <c r="D56">
        <v>711</v>
      </c>
      <c r="E56">
        <v>946</v>
      </c>
      <c r="F56">
        <v>163</v>
      </c>
      <c r="G56">
        <v>506</v>
      </c>
      <c r="H56">
        <v>42</v>
      </c>
      <c r="I56">
        <v>482</v>
      </c>
      <c r="J56">
        <v>275</v>
      </c>
      <c r="K56">
        <v>189</v>
      </c>
      <c r="L56">
        <v>154</v>
      </c>
      <c r="M56">
        <v>52</v>
      </c>
      <c r="N56">
        <v>61</v>
      </c>
      <c r="O56">
        <v>30</v>
      </c>
      <c r="P56">
        <v>13</v>
      </c>
      <c r="Q56">
        <v>143</v>
      </c>
      <c r="R56">
        <v>81</v>
      </c>
      <c r="S56">
        <v>35</v>
      </c>
      <c r="T56">
        <v>32</v>
      </c>
      <c r="U56">
        <v>110</v>
      </c>
      <c r="V56">
        <v>85</v>
      </c>
      <c r="W56">
        <v>0</v>
      </c>
      <c r="X56">
        <v>66</v>
      </c>
      <c r="Y56">
        <v>0</v>
      </c>
      <c r="Z56">
        <v>94</v>
      </c>
      <c r="AA56">
        <v>47</v>
      </c>
      <c r="AB56">
        <v>28</v>
      </c>
      <c r="AC56">
        <v>28</v>
      </c>
      <c r="AD56">
        <v>47</v>
      </c>
      <c r="AE56">
        <v>9</v>
      </c>
      <c r="AF56">
        <v>9</v>
      </c>
      <c r="AG56">
        <v>37</v>
      </c>
      <c r="AH56">
        <v>0</v>
      </c>
      <c r="AI56">
        <v>0</v>
      </c>
      <c r="AJ56">
        <v>0</v>
      </c>
      <c r="AK56">
        <v>37</v>
      </c>
      <c r="AL56">
        <v>28</v>
      </c>
      <c r="AM56">
        <v>28</v>
      </c>
      <c r="AN56">
        <v>9</v>
      </c>
      <c r="AO56">
        <v>9</v>
      </c>
      <c r="AP56">
        <v>28</v>
      </c>
      <c r="AQ56">
        <v>37</v>
      </c>
      <c r="AR56">
        <v>75</v>
      </c>
      <c r="AS56">
        <v>28</v>
      </c>
      <c r="AT56">
        <v>75</v>
      </c>
      <c r="AU56">
        <v>9</v>
      </c>
      <c r="AV56">
        <v>0</v>
      </c>
      <c r="AW56">
        <v>28</v>
      </c>
      <c r="AX56">
        <v>0</v>
      </c>
      <c r="AY56">
        <v>37</v>
      </c>
      <c r="AZ56">
        <v>68</v>
      </c>
      <c r="BA56" s="42">
        <v>181.53</v>
      </c>
      <c r="BB56" s="12">
        <v>46986.03</v>
      </c>
      <c r="BC56" s="12">
        <v>43371.72</v>
      </c>
      <c r="BD56" s="12">
        <v>41564.559999999998</v>
      </c>
      <c r="BE56" s="12">
        <v>41564.559999999998</v>
      </c>
      <c r="BF56" s="12">
        <v>7228.62</v>
      </c>
      <c r="BG56" s="12">
        <v>43000</v>
      </c>
      <c r="BH56" s="12">
        <v>18750</v>
      </c>
      <c r="BI56" s="12">
        <v>10273</v>
      </c>
      <c r="BJ56" s="12">
        <v>25641</v>
      </c>
      <c r="BK56" s="12">
        <v>22162</v>
      </c>
      <c r="BL56" s="12">
        <v>5741</v>
      </c>
      <c r="BM56" s="12">
        <v>5321</v>
      </c>
      <c r="BN56" s="12">
        <v>1902</v>
      </c>
      <c r="BO56">
        <v>38000</v>
      </c>
      <c r="BP56">
        <v>1837</v>
      </c>
    </row>
    <row r="57" spans="1:68" x14ac:dyDescent="0.25">
      <c r="A57" s="4">
        <v>45347</v>
      </c>
      <c r="B57" s="4" t="str">
        <f t="shared" si="0"/>
        <v>FEBRUARY</v>
      </c>
      <c r="C57" s="2">
        <f>MONTH(mydata[[#This Row],[Date]])</f>
        <v>2</v>
      </c>
      <c r="D57">
        <v>708</v>
      </c>
      <c r="E57">
        <v>978</v>
      </c>
      <c r="F57">
        <v>162</v>
      </c>
      <c r="G57">
        <v>412</v>
      </c>
      <c r="H57">
        <v>134</v>
      </c>
      <c r="I57">
        <v>195</v>
      </c>
      <c r="J57">
        <v>607</v>
      </c>
      <c r="K57">
        <v>176</v>
      </c>
      <c r="L57">
        <v>153</v>
      </c>
      <c r="M57">
        <v>144</v>
      </c>
      <c r="N57">
        <v>35</v>
      </c>
      <c r="O57">
        <v>57</v>
      </c>
      <c r="P57">
        <v>30</v>
      </c>
      <c r="Q57">
        <v>145</v>
      </c>
      <c r="R57">
        <v>67</v>
      </c>
      <c r="S57">
        <v>24</v>
      </c>
      <c r="T57">
        <v>16</v>
      </c>
      <c r="U57">
        <v>37</v>
      </c>
      <c r="V57">
        <v>136</v>
      </c>
      <c r="W57">
        <v>0</v>
      </c>
      <c r="X57">
        <v>48</v>
      </c>
      <c r="Y57">
        <v>0</v>
      </c>
      <c r="Z57">
        <v>78</v>
      </c>
      <c r="AA57">
        <v>78</v>
      </c>
      <c r="AB57">
        <v>9</v>
      </c>
      <c r="AC57">
        <v>29</v>
      </c>
      <c r="AD57">
        <v>48</v>
      </c>
      <c r="AE57">
        <v>0</v>
      </c>
      <c r="AF57">
        <v>9</v>
      </c>
      <c r="AG57">
        <v>19</v>
      </c>
      <c r="AH57">
        <v>0</v>
      </c>
      <c r="AI57">
        <v>29</v>
      </c>
      <c r="AJ57">
        <v>29</v>
      </c>
      <c r="AK57">
        <v>68</v>
      </c>
      <c r="AL57">
        <v>19</v>
      </c>
      <c r="AM57">
        <v>39</v>
      </c>
      <c r="AN57">
        <v>0</v>
      </c>
      <c r="AO57">
        <v>9</v>
      </c>
      <c r="AP57">
        <v>39</v>
      </c>
      <c r="AQ57">
        <v>39</v>
      </c>
      <c r="AR57">
        <v>68</v>
      </c>
      <c r="AS57">
        <v>9</v>
      </c>
      <c r="AT57">
        <v>58</v>
      </c>
      <c r="AU57">
        <v>9</v>
      </c>
      <c r="AV57">
        <v>9</v>
      </c>
      <c r="AW57">
        <v>29</v>
      </c>
      <c r="AX57">
        <v>0</v>
      </c>
      <c r="AY57">
        <v>39</v>
      </c>
      <c r="AZ57">
        <v>32</v>
      </c>
      <c r="BA57" s="42">
        <v>180.31000000000003</v>
      </c>
      <c r="BB57" s="12">
        <v>45382.38</v>
      </c>
      <c r="BC57" s="12">
        <v>32675.31</v>
      </c>
      <c r="BD57" s="12">
        <v>45382.38</v>
      </c>
      <c r="BE57" s="12">
        <v>25414.13</v>
      </c>
      <c r="BF57" s="12">
        <v>32675.31</v>
      </c>
      <c r="BG57" s="12">
        <v>43000</v>
      </c>
      <c r="BH57" s="12">
        <v>18750</v>
      </c>
      <c r="BI57" s="12">
        <v>10273</v>
      </c>
      <c r="BJ57" s="12">
        <v>25641</v>
      </c>
      <c r="BK57" s="12">
        <v>22162</v>
      </c>
      <c r="BL57" s="12">
        <v>5741</v>
      </c>
      <c r="BM57" s="12">
        <v>5321</v>
      </c>
      <c r="BN57" s="12">
        <v>1902</v>
      </c>
      <c r="BO57">
        <v>38000</v>
      </c>
      <c r="BP57">
        <v>3159</v>
      </c>
    </row>
    <row r="58" spans="1:68" x14ac:dyDescent="0.25">
      <c r="A58" s="4">
        <v>45348</v>
      </c>
      <c r="B58" s="4" t="str">
        <f t="shared" si="0"/>
        <v>FEBRUARY</v>
      </c>
      <c r="C58" s="2">
        <f>MONTH(mydata[[#This Row],[Date]])</f>
        <v>2</v>
      </c>
      <c r="D58">
        <v>699</v>
      </c>
      <c r="E58">
        <v>990</v>
      </c>
      <c r="F58">
        <v>160</v>
      </c>
      <c r="G58">
        <v>477</v>
      </c>
      <c r="H58">
        <v>62</v>
      </c>
      <c r="I58">
        <v>514</v>
      </c>
      <c r="J58">
        <v>338</v>
      </c>
      <c r="K58">
        <v>138</v>
      </c>
      <c r="L58">
        <v>182</v>
      </c>
      <c r="M58">
        <v>91</v>
      </c>
      <c r="N58">
        <v>30</v>
      </c>
      <c r="O58">
        <v>60</v>
      </c>
      <c r="P58">
        <v>21</v>
      </c>
      <c r="Q58">
        <v>116</v>
      </c>
      <c r="R58">
        <v>69</v>
      </c>
      <c r="S58">
        <v>39</v>
      </c>
      <c r="T58">
        <v>26</v>
      </c>
      <c r="U58">
        <v>65</v>
      </c>
      <c r="V58">
        <v>39</v>
      </c>
      <c r="W58">
        <v>9</v>
      </c>
      <c r="X58">
        <v>49</v>
      </c>
      <c r="Y58">
        <v>19</v>
      </c>
      <c r="Z58">
        <v>79</v>
      </c>
      <c r="AA58">
        <v>49</v>
      </c>
      <c r="AB58">
        <v>19</v>
      </c>
      <c r="AC58">
        <v>9</v>
      </c>
      <c r="AD58">
        <v>29</v>
      </c>
      <c r="AE58">
        <v>29</v>
      </c>
      <c r="AF58">
        <v>0</v>
      </c>
      <c r="AG58">
        <v>39</v>
      </c>
      <c r="AH58">
        <v>0</v>
      </c>
      <c r="AI58">
        <v>9</v>
      </c>
      <c r="AJ58">
        <v>9</v>
      </c>
      <c r="AK58">
        <v>79</v>
      </c>
      <c r="AL58">
        <v>69</v>
      </c>
      <c r="AM58">
        <v>29</v>
      </c>
      <c r="AN58">
        <v>0</v>
      </c>
      <c r="AO58">
        <v>9</v>
      </c>
      <c r="AP58">
        <v>0</v>
      </c>
      <c r="AQ58">
        <v>19</v>
      </c>
      <c r="AR58">
        <v>69</v>
      </c>
      <c r="AS58">
        <v>29</v>
      </c>
      <c r="AT58">
        <v>49</v>
      </c>
      <c r="AU58">
        <v>19</v>
      </c>
      <c r="AV58">
        <v>9</v>
      </c>
      <c r="AW58">
        <v>59</v>
      </c>
      <c r="AX58">
        <v>39</v>
      </c>
      <c r="AY58">
        <v>0</v>
      </c>
      <c r="AZ58">
        <v>125</v>
      </c>
      <c r="BA58" s="42">
        <v>175.82999999999998</v>
      </c>
      <c r="BB58" s="12">
        <v>52288.93</v>
      </c>
      <c r="BC58" s="12">
        <v>34258.26</v>
      </c>
      <c r="BD58" s="12">
        <v>43273.599999999999</v>
      </c>
      <c r="BE58" s="12">
        <v>21636.799999999999</v>
      </c>
      <c r="BF58" s="12">
        <v>28849.06</v>
      </c>
      <c r="BG58" s="12">
        <v>43000</v>
      </c>
      <c r="BH58" s="12">
        <v>18750</v>
      </c>
      <c r="BI58" s="12">
        <v>10273</v>
      </c>
      <c r="BJ58" s="12">
        <v>25641</v>
      </c>
      <c r="BK58" s="12">
        <v>22162</v>
      </c>
      <c r="BL58" s="12">
        <v>5741</v>
      </c>
      <c r="BM58" s="12">
        <v>5321</v>
      </c>
      <c r="BN58" s="12">
        <v>1902</v>
      </c>
      <c r="BO58">
        <v>38000</v>
      </c>
      <c r="BP58">
        <v>7242</v>
      </c>
    </row>
    <row r="59" spans="1:68" x14ac:dyDescent="0.25">
      <c r="A59" s="4">
        <v>45349</v>
      </c>
      <c r="B59" s="4" t="str">
        <f t="shared" si="0"/>
        <v>FEBRUARY</v>
      </c>
      <c r="C59" s="2">
        <f>MONTH(mydata[[#This Row],[Date]])</f>
        <v>2</v>
      </c>
      <c r="D59">
        <v>685</v>
      </c>
      <c r="E59">
        <v>992</v>
      </c>
      <c r="F59">
        <v>164</v>
      </c>
      <c r="G59">
        <v>480</v>
      </c>
      <c r="H59">
        <v>41</v>
      </c>
      <c r="I59">
        <v>496</v>
      </c>
      <c r="J59">
        <v>348</v>
      </c>
      <c r="K59">
        <v>148</v>
      </c>
      <c r="L59">
        <v>199</v>
      </c>
      <c r="M59">
        <v>144</v>
      </c>
      <c r="N59">
        <v>29</v>
      </c>
      <c r="O59">
        <v>29</v>
      </c>
      <c r="P59">
        <v>29</v>
      </c>
      <c r="Q59">
        <v>109</v>
      </c>
      <c r="R59">
        <v>39</v>
      </c>
      <c r="S59">
        <v>18</v>
      </c>
      <c r="T59">
        <v>39</v>
      </c>
      <c r="U59">
        <v>50</v>
      </c>
      <c r="V59">
        <v>119</v>
      </c>
      <c r="W59">
        <v>9</v>
      </c>
      <c r="X59">
        <v>59</v>
      </c>
      <c r="Y59">
        <v>29</v>
      </c>
      <c r="Z59">
        <v>59</v>
      </c>
      <c r="AA59">
        <v>49</v>
      </c>
      <c r="AB59">
        <v>29</v>
      </c>
      <c r="AC59">
        <v>29</v>
      </c>
      <c r="AD59">
        <v>59</v>
      </c>
      <c r="AE59">
        <v>19</v>
      </c>
      <c r="AF59">
        <v>0</v>
      </c>
      <c r="AG59">
        <v>39</v>
      </c>
      <c r="AH59">
        <v>0</v>
      </c>
      <c r="AI59">
        <v>9</v>
      </c>
      <c r="AJ59">
        <v>0</v>
      </c>
      <c r="AK59">
        <v>59</v>
      </c>
      <c r="AL59">
        <v>19</v>
      </c>
      <c r="AM59">
        <v>19</v>
      </c>
      <c r="AN59">
        <v>19</v>
      </c>
      <c r="AO59">
        <v>9</v>
      </c>
      <c r="AP59">
        <v>9</v>
      </c>
      <c r="AQ59">
        <v>39</v>
      </c>
      <c r="AR59">
        <v>109</v>
      </c>
      <c r="AS59">
        <v>19</v>
      </c>
      <c r="AT59">
        <v>69</v>
      </c>
      <c r="AU59">
        <v>39</v>
      </c>
      <c r="AV59">
        <v>0</v>
      </c>
      <c r="AW59">
        <v>19</v>
      </c>
      <c r="AX59">
        <v>9</v>
      </c>
      <c r="AY59">
        <v>0</v>
      </c>
      <c r="AZ59">
        <v>47</v>
      </c>
      <c r="BA59" s="42">
        <v>165.75</v>
      </c>
      <c r="BB59" s="12">
        <v>59783.18</v>
      </c>
      <c r="BC59" s="12">
        <v>35166.57</v>
      </c>
      <c r="BD59" s="12">
        <v>42199.89</v>
      </c>
      <c r="BE59" s="12">
        <v>19341.62</v>
      </c>
      <c r="BF59" s="12">
        <v>19341.62</v>
      </c>
      <c r="BG59" s="12">
        <v>43000</v>
      </c>
      <c r="BH59" s="12">
        <v>18750</v>
      </c>
      <c r="BI59" s="12">
        <v>10273</v>
      </c>
      <c r="BJ59" s="12">
        <v>25641</v>
      </c>
      <c r="BK59" s="12">
        <v>22162</v>
      </c>
      <c r="BL59" s="12">
        <v>5741</v>
      </c>
      <c r="BM59" s="12">
        <v>5321</v>
      </c>
      <c r="BN59" s="12">
        <v>1902</v>
      </c>
      <c r="BO59">
        <v>38000</v>
      </c>
      <c r="BP59">
        <v>8425</v>
      </c>
    </row>
    <row r="60" spans="1:68" x14ac:dyDescent="0.25">
      <c r="A60" s="4">
        <v>45350</v>
      </c>
      <c r="B60" s="4" t="str">
        <f t="shared" si="0"/>
        <v>FEBRUARY</v>
      </c>
      <c r="C60" s="2">
        <f>MONTH(mydata[[#This Row],[Date]])</f>
        <v>2</v>
      </c>
      <c r="D60">
        <v>661</v>
      </c>
      <c r="E60">
        <v>989</v>
      </c>
      <c r="F60">
        <v>244</v>
      </c>
      <c r="G60">
        <v>272</v>
      </c>
      <c r="H60">
        <v>145</v>
      </c>
      <c r="I60">
        <v>207</v>
      </c>
      <c r="J60">
        <v>555</v>
      </c>
      <c r="K60">
        <v>227</v>
      </c>
      <c r="L60">
        <v>213</v>
      </c>
      <c r="M60">
        <v>28</v>
      </c>
      <c r="N60">
        <v>61</v>
      </c>
      <c r="O60">
        <v>40</v>
      </c>
      <c r="P60">
        <v>32</v>
      </c>
      <c r="Q60">
        <v>102</v>
      </c>
      <c r="R60">
        <v>12</v>
      </c>
      <c r="S60">
        <v>17</v>
      </c>
      <c r="T60">
        <v>37</v>
      </c>
      <c r="U60">
        <v>119</v>
      </c>
      <c r="V60">
        <v>98</v>
      </c>
      <c r="W60">
        <v>0</v>
      </c>
      <c r="X60">
        <v>39</v>
      </c>
      <c r="Y60">
        <v>29</v>
      </c>
      <c r="Z60">
        <v>89</v>
      </c>
      <c r="AA60">
        <v>69</v>
      </c>
      <c r="AB60">
        <v>19</v>
      </c>
      <c r="AC60">
        <v>29</v>
      </c>
      <c r="AD60">
        <v>29</v>
      </c>
      <c r="AE60">
        <v>19</v>
      </c>
      <c r="AF60">
        <v>0</v>
      </c>
      <c r="AG60">
        <v>9</v>
      </c>
      <c r="AH60">
        <v>9</v>
      </c>
      <c r="AI60">
        <v>0</v>
      </c>
      <c r="AJ60">
        <v>19</v>
      </c>
      <c r="AK60">
        <v>59</v>
      </c>
      <c r="AL60">
        <v>19</v>
      </c>
      <c r="AM60">
        <v>39</v>
      </c>
      <c r="AN60">
        <v>0</v>
      </c>
      <c r="AO60">
        <v>9</v>
      </c>
      <c r="AP60">
        <v>39</v>
      </c>
      <c r="AQ60">
        <v>19</v>
      </c>
      <c r="AR60">
        <v>89</v>
      </c>
      <c r="AS60">
        <v>29</v>
      </c>
      <c r="AT60">
        <v>69</v>
      </c>
      <c r="AU60">
        <v>49</v>
      </c>
      <c r="AV60">
        <v>0</v>
      </c>
      <c r="AW60">
        <v>29</v>
      </c>
      <c r="AX60">
        <v>19</v>
      </c>
      <c r="AY60">
        <v>19</v>
      </c>
      <c r="AZ60">
        <v>45</v>
      </c>
      <c r="BA60" s="42">
        <v>149</v>
      </c>
      <c r="BB60" s="12">
        <v>53040.23</v>
      </c>
      <c r="BC60" s="12">
        <v>33150.14</v>
      </c>
      <c r="BD60" s="12">
        <v>28177.62</v>
      </c>
      <c r="BE60" s="12">
        <v>19890.09</v>
      </c>
      <c r="BF60" s="12">
        <v>31492.639999999999</v>
      </c>
      <c r="BG60" s="12">
        <v>43000</v>
      </c>
      <c r="BH60" s="12">
        <v>18750</v>
      </c>
      <c r="BI60" s="12">
        <v>10273</v>
      </c>
      <c r="BJ60" s="12">
        <v>25641</v>
      </c>
      <c r="BK60" s="12">
        <v>22162</v>
      </c>
      <c r="BL60" s="12">
        <v>5741</v>
      </c>
      <c r="BM60" s="12">
        <v>5321</v>
      </c>
      <c r="BN60" s="12">
        <v>1902</v>
      </c>
      <c r="BO60">
        <v>38000</v>
      </c>
      <c r="BP60">
        <v>113</v>
      </c>
    </row>
    <row r="61" spans="1:68" x14ac:dyDescent="0.25">
      <c r="A61" s="4">
        <v>45351</v>
      </c>
      <c r="B61" s="4" t="str">
        <f t="shared" si="0"/>
        <v>FEBRUARY</v>
      </c>
      <c r="C61" s="2">
        <f>MONTH(mydata[[#This Row],[Date]])</f>
        <v>2</v>
      </c>
      <c r="D61">
        <v>637</v>
      </c>
      <c r="E61">
        <v>972</v>
      </c>
      <c r="F61">
        <v>152</v>
      </c>
      <c r="G61">
        <v>371</v>
      </c>
      <c r="H61">
        <v>114</v>
      </c>
      <c r="I61">
        <v>417</v>
      </c>
      <c r="J61">
        <v>312</v>
      </c>
      <c r="K61">
        <v>243</v>
      </c>
      <c r="L61">
        <v>146</v>
      </c>
      <c r="M61">
        <v>102</v>
      </c>
      <c r="N61">
        <v>31</v>
      </c>
      <c r="O61">
        <v>19</v>
      </c>
      <c r="P61">
        <v>11</v>
      </c>
      <c r="Q61">
        <v>111</v>
      </c>
      <c r="R61">
        <v>12</v>
      </c>
      <c r="S61">
        <v>24</v>
      </c>
      <c r="T61">
        <v>21</v>
      </c>
      <c r="U61">
        <v>160</v>
      </c>
      <c r="V61">
        <v>136</v>
      </c>
      <c r="W61">
        <v>0</v>
      </c>
      <c r="X61">
        <v>68</v>
      </c>
      <c r="Y61">
        <v>9</v>
      </c>
      <c r="Z61">
        <v>58</v>
      </c>
      <c r="AA61">
        <v>68</v>
      </c>
      <c r="AB61">
        <v>29</v>
      </c>
      <c r="AC61">
        <v>9</v>
      </c>
      <c r="AD61">
        <v>38</v>
      </c>
      <c r="AE61">
        <v>0</v>
      </c>
      <c r="AF61">
        <v>0</v>
      </c>
      <c r="AG61">
        <v>29</v>
      </c>
      <c r="AH61">
        <v>0</v>
      </c>
      <c r="AI61">
        <v>19</v>
      </c>
      <c r="AJ61">
        <v>0</v>
      </c>
      <c r="AK61">
        <v>48</v>
      </c>
      <c r="AL61">
        <v>68</v>
      </c>
      <c r="AM61">
        <v>19</v>
      </c>
      <c r="AN61">
        <v>29</v>
      </c>
      <c r="AO61">
        <v>0</v>
      </c>
      <c r="AP61">
        <v>19</v>
      </c>
      <c r="AQ61">
        <v>29</v>
      </c>
      <c r="AR61">
        <v>106</v>
      </c>
      <c r="AS61">
        <v>9</v>
      </c>
      <c r="AT61">
        <v>68</v>
      </c>
      <c r="AU61">
        <v>9</v>
      </c>
      <c r="AV61">
        <v>0</v>
      </c>
      <c r="AW61">
        <v>58</v>
      </c>
      <c r="AX61">
        <v>38</v>
      </c>
      <c r="AY61">
        <v>9</v>
      </c>
      <c r="AZ61">
        <v>0</v>
      </c>
      <c r="BA61" s="42">
        <v>148.90000000000003</v>
      </c>
      <c r="BB61" s="12">
        <v>38740</v>
      </c>
      <c r="BC61" s="12">
        <v>25330</v>
      </c>
      <c r="BD61" s="12">
        <v>29800</v>
      </c>
      <c r="BE61" s="12">
        <v>31290</v>
      </c>
      <c r="BF61" s="12">
        <v>23840</v>
      </c>
      <c r="BG61" s="12">
        <v>43000</v>
      </c>
      <c r="BH61" s="12">
        <v>18750</v>
      </c>
      <c r="BI61" s="12">
        <v>10273</v>
      </c>
      <c r="BJ61" s="12">
        <v>25641</v>
      </c>
      <c r="BK61" s="12">
        <v>22162</v>
      </c>
      <c r="BL61" s="12">
        <v>5741</v>
      </c>
      <c r="BM61" s="12">
        <v>5321</v>
      </c>
      <c r="BN61" s="12">
        <v>1902</v>
      </c>
      <c r="BO61">
        <v>38000</v>
      </c>
      <c r="BP61">
        <v>8031</v>
      </c>
    </row>
    <row r="62" spans="1:68" x14ac:dyDescent="0.25">
      <c r="A62" s="4">
        <v>45352</v>
      </c>
      <c r="B62" s="4" t="str">
        <f t="shared" si="0"/>
        <v>MARCH</v>
      </c>
      <c r="C62" s="2">
        <f>MONTH(mydata[[#This Row],[Date]])</f>
        <v>3</v>
      </c>
      <c r="D62">
        <v>612</v>
      </c>
      <c r="E62">
        <v>820</v>
      </c>
      <c r="F62">
        <v>189</v>
      </c>
      <c r="G62">
        <v>368</v>
      </c>
      <c r="H62">
        <v>55</v>
      </c>
      <c r="I62">
        <v>434</v>
      </c>
      <c r="J62">
        <v>190</v>
      </c>
      <c r="K62">
        <v>196</v>
      </c>
      <c r="L62">
        <v>147</v>
      </c>
      <c r="M62">
        <v>45</v>
      </c>
      <c r="N62">
        <v>34</v>
      </c>
      <c r="O62">
        <v>41</v>
      </c>
      <c r="P62">
        <v>18</v>
      </c>
      <c r="Q62">
        <v>83</v>
      </c>
      <c r="R62">
        <v>32</v>
      </c>
      <c r="S62">
        <v>30</v>
      </c>
      <c r="T62">
        <v>13</v>
      </c>
      <c r="U62">
        <v>169</v>
      </c>
      <c r="V62">
        <v>114</v>
      </c>
      <c r="W62">
        <v>8</v>
      </c>
      <c r="X62">
        <v>32</v>
      </c>
      <c r="Y62">
        <v>24</v>
      </c>
      <c r="Z62">
        <v>90</v>
      </c>
      <c r="AA62">
        <v>57</v>
      </c>
      <c r="AB62">
        <v>0</v>
      </c>
      <c r="AC62">
        <v>24</v>
      </c>
      <c r="AD62">
        <v>24</v>
      </c>
      <c r="AE62">
        <v>8</v>
      </c>
      <c r="AF62">
        <v>8</v>
      </c>
      <c r="AG62">
        <v>32</v>
      </c>
      <c r="AH62">
        <v>16</v>
      </c>
      <c r="AI62">
        <v>16</v>
      </c>
      <c r="AJ62">
        <v>0</v>
      </c>
      <c r="AK62">
        <v>57</v>
      </c>
      <c r="AL62">
        <v>24</v>
      </c>
      <c r="AM62">
        <v>16</v>
      </c>
      <c r="AN62">
        <v>16</v>
      </c>
      <c r="AO62">
        <v>0</v>
      </c>
      <c r="AP62">
        <v>0</v>
      </c>
      <c r="AQ62">
        <v>8</v>
      </c>
      <c r="AR62">
        <v>82</v>
      </c>
      <c r="AS62">
        <v>8</v>
      </c>
      <c r="AT62">
        <v>24</v>
      </c>
      <c r="AU62">
        <v>41</v>
      </c>
      <c r="AV62">
        <v>0</v>
      </c>
      <c r="AW62">
        <v>32</v>
      </c>
      <c r="AX62">
        <v>0</v>
      </c>
      <c r="AY62">
        <v>32</v>
      </c>
      <c r="AZ62">
        <v>27</v>
      </c>
      <c r="BA62" s="42">
        <v>149</v>
      </c>
      <c r="BB62" s="12">
        <v>40203.81</v>
      </c>
      <c r="BC62" s="12">
        <v>37225.75</v>
      </c>
      <c r="BD62" s="12">
        <v>14890.3</v>
      </c>
      <c r="BE62" s="12">
        <v>17868.36</v>
      </c>
      <c r="BF62" s="12">
        <v>38714.78</v>
      </c>
      <c r="BG62" s="12">
        <v>43000</v>
      </c>
      <c r="BH62" s="12">
        <v>10000</v>
      </c>
      <c r="BI62" s="12">
        <v>10273</v>
      </c>
      <c r="BJ62" s="12">
        <v>11641</v>
      </c>
      <c r="BK62" s="12">
        <v>30623</v>
      </c>
      <c r="BL62" s="12">
        <v>8722</v>
      </c>
      <c r="BM62" s="12">
        <v>6172</v>
      </c>
      <c r="BN62" s="12">
        <v>2143</v>
      </c>
      <c r="BO62">
        <v>49000</v>
      </c>
      <c r="BP62">
        <v>2867</v>
      </c>
    </row>
    <row r="63" spans="1:68" x14ac:dyDescent="0.25">
      <c r="A63" s="4">
        <v>45353</v>
      </c>
      <c r="B63" s="4" t="str">
        <f t="shared" si="0"/>
        <v>MARCH</v>
      </c>
      <c r="C63" s="2">
        <f>MONTH(mydata[[#This Row],[Date]])</f>
        <v>3</v>
      </c>
      <c r="D63">
        <v>601</v>
      </c>
      <c r="E63">
        <v>775</v>
      </c>
      <c r="F63">
        <v>144</v>
      </c>
      <c r="G63">
        <v>409</v>
      </c>
      <c r="H63">
        <v>48</v>
      </c>
      <c r="I63">
        <v>302</v>
      </c>
      <c r="J63">
        <v>427</v>
      </c>
      <c r="K63">
        <v>46</v>
      </c>
      <c r="L63">
        <v>134</v>
      </c>
      <c r="M63">
        <v>81</v>
      </c>
      <c r="N63">
        <v>52</v>
      </c>
      <c r="O63">
        <v>29</v>
      </c>
      <c r="P63">
        <v>18</v>
      </c>
      <c r="Q63">
        <v>93</v>
      </c>
      <c r="R63">
        <v>47</v>
      </c>
      <c r="S63">
        <v>18</v>
      </c>
      <c r="T63">
        <v>29</v>
      </c>
      <c r="U63">
        <v>100</v>
      </c>
      <c r="V63">
        <v>93</v>
      </c>
      <c r="W63">
        <v>15</v>
      </c>
      <c r="X63">
        <v>46</v>
      </c>
      <c r="Y63">
        <v>0</v>
      </c>
      <c r="Z63">
        <v>28</v>
      </c>
      <c r="AA63">
        <v>54</v>
      </c>
      <c r="AB63">
        <v>0</v>
      </c>
      <c r="AC63">
        <v>0</v>
      </c>
      <c r="AD63">
        <v>46</v>
      </c>
      <c r="AE63">
        <v>15</v>
      </c>
      <c r="AF63">
        <v>7</v>
      </c>
      <c r="AG63">
        <v>23</v>
      </c>
      <c r="AH63">
        <v>23</v>
      </c>
      <c r="AI63">
        <v>7</v>
      </c>
      <c r="AJ63">
        <v>23</v>
      </c>
      <c r="AK63">
        <v>77</v>
      </c>
      <c r="AL63">
        <v>23</v>
      </c>
      <c r="AM63">
        <v>7</v>
      </c>
      <c r="AN63">
        <v>15</v>
      </c>
      <c r="AO63">
        <v>7</v>
      </c>
      <c r="AP63">
        <v>15</v>
      </c>
      <c r="AQ63">
        <v>31</v>
      </c>
      <c r="AR63">
        <v>69</v>
      </c>
      <c r="AS63">
        <v>7</v>
      </c>
      <c r="AT63">
        <v>69</v>
      </c>
      <c r="AU63">
        <v>15</v>
      </c>
      <c r="AV63">
        <v>7</v>
      </c>
      <c r="AW63">
        <v>23</v>
      </c>
      <c r="AX63">
        <v>7</v>
      </c>
      <c r="AY63">
        <v>23</v>
      </c>
      <c r="AZ63">
        <v>0</v>
      </c>
      <c r="BA63" s="42">
        <v>149</v>
      </c>
      <c r="BB63" s="12">
        <v>38740</v>
      </c>
      <c r="BC63" s="12">
        <v>25330</v>
      </c>
      <c r="BD63" s="12">
        <v>29800</v>
      </c>
      <c r="BE63" s="12">
        <v>31290</v>
      </c>
      <c r="BF63" s="12">
        <v>23840</v>
      </c>
      <c r="BG63" s="12">
        <v>43000</v>
      </c>
      <c r="BH63" s="12">
        <v>10000</v>
      </c>
      <c r="BI63" s="12">
        <v>10273</v>
      </c>
      <c r="BJ63" s="12">
        <v>11641</v>
      </c>
      <c r="BK63" s="12">
        <v>30623</v>
      </c>
      <c r="BL63" s="12">
        <v>8722</v>
      </c>
      <c r="BM63" s="12">
        <v>6172</v>
      </c>
      <c r="BN63" s="12">
        <v>2143</v>
      </c>
      <c r="BO63">
        <v>49000</v>
      </c>
      <c r="BP63">
        <v>8965</v>
      </c>
    </row>
    <row r="64" spans="1:68" x14ac:dyDescent="0.25">
      <c r="A64" s="4">
        <v>45354</v>
      </c>
      <c r="B64" s="4" t="str">
        <f t="shared" si="0"/>
        <v>MARCH</v>
      </c>
      <c r="C64" s="2">
        <f>MONTH(mydata[[#This Row],[Date]])</f>
        <v>3</v>
      </c>
      <c r="D64">
        <v>597</v>
      </c>
      <c r="E64">
        <v>727</v>
      </c>
      <c r="F64">
        <v>244</v>
      </c>
      <c r="G64">
        <v>246</v>
      </c>
      <c r="H64">
        <v>107</v>
      </c>
      <c r="I64">
        <v>341</v>
      </c>
      <c r="J64">
        <v>307</v>
      </c>
      <c r="K64">
        <v>79</v>
      </c>
      <c r="L64">
        <v>162</v>
      </c>
      <c r="M64">
        <v>85</v>
      </c>
      <c r="N64">
        <v>25</v>
      </c>
      <c r="O64">
        <v>40</v>
      </c>
      <c r="P64">
        <v>25</v>
      </c>
      <c r="Q64">
        <v>104</v>
      </c>
      <c r="R64">
        <v>15</v>
      </c>
      <c r="S64">
        <v>24</v>
      </c>
      <c r="T64">
        <v>11</v>
      </c>
      <c r="U64">
        <v>106</v>
      </c>
      <c r="V64">
        <v>65</v>
      </c>
      <c r="W64">
        <v>7</v>
      </c>
      <c r="X64">
        <v>50</v>
      </c>
      <c r="Y64">
        <v>0</v>
      </c>
      <c r="Z64">
        <v>50</v>
      </c>
      <c r="AA64">
        <v>43</v>
      </c>
      <c r="AB64">
        <v>7</v>
      </c>
      <c r="AC64">
        <v>7</v>
      </c>
      <c r="AD64">
        <v>21</v>
      </c>
      <c r="AE64">
        <v>14</v>
      </c>
      <c r="AF64">
        <v>0</v>
      </c>
      <c r="AG64">
        <v>7</v>
      </c>
      <c r="AH64">
        <v>21</v>
      </c>
      <c r="AI64">
        <v>14</v>
      </c>
      <c r="AJ64">
        <v>7</v>
      </c>
      <c r="AK64">
        <v>65</v>
      </c>
      <c r="AL64">
        <v>36</v>
      </c>
      <c r="AM64">
        <v>21</v>
      </c>
      <c r="AN64">
        <v>14</v>
      </c>
      <c r="AO64">
        <v>7</v>
      </c>
      <c r="AP64">
        <v>7</v>
      </c>
      <c r="AQ64">
        <v>7</v>
      </c>
      <c r="AR64">
        <v>72</v>
      </c>
      <c r="AS64">
        <v>14</v>
      </c>
      <c r="AT64">
        <v>29</v>
      </c>
      <c r="AU64">
        <v>29</v>
      </c>
      <c r="AV64">
        <v>7</v>
      </c>
      <c r="AW64">
        <v>14</v>
      </c>
      <c r="AX64">
        <v>0</v>
      </c>
      <c r="AY64">
        <v>29</v>
      </c>
      <c r="AZ64">
        <v>63</v>
      </c>
      <c r="BA64" s="42">
        <v>148.22999999999999</v>
      </c>
      <c r="BB64" s="12">
        <v>43210</v>
      </c>
      <c r="BC64" s="12">
        <v>22350</v>
      </c>
      <c r="BD64" s="12">
        <v>28310</v>
      </c>
      <c r="BE64" s="12">
        <v>19370</v>
      </c>
      <c r="BF64" s="12">
        <v>35760</v>
      </c>
      <c r="BG64" s="12">
        <v>43000</v>
      </c>
      <c r="BH64" s="12">
        <v>10000</v>
      </c>
      <c r="BI64" s="12">
        <v>10273</v>
      </c>
      <c r="BJ64" s="12">
        <v>11641</v>
      </c>
      <c r="BK64" s="12">
        <v>30623</v>
      </c>
      <c r="BL64" s="12">
        <v>8722</v>
      </c>
      <c r="BM64" s="12">
        <v>6172</v>
      </c>
      <c r="BN64" s="12">
        <v>2143</v>
      </c>
      <c r="BO64">
        <v>49000</v>
      </c>
      <c r="BP64">
        <v>8832</v>
      </c>
    </row>
    <row r="65" spans="1:68" x14ac:dyDescent="0.25">
      <c r="A65" s="4">
        <v>45355</v>
      </c>
      <c r="B65" s="4" t="str">
        <f t="shared" si="0"/>
        <v>MARCH</v>
      </c>
      <c r="C65" s="2">
        <f>MONTH(mydata[[#This Row],[Date]])</f>
        <v>3</v>
      </c>
      <c r="D65">
        <v>596</v>
      </c>
      <c r="E65">
        <v>693</v>
      </c>
      <c r="F65">
        <v>137</v>
      </c>
      <c r="G65">
        <v>364</v>
      </c>
      <c r="H65">
        <v>95</v>
      </c>
      <c r="I65">
        <v>367</v>
      </c>
      <c r="J65">
        <v>271</v>
      </c>
      <c r="K65">
        <v>55</v>
      </c>
      <c r="L65">
        <v>188</v>
      </c>
      <c r="M65">
        <v>44</v>
      </c>
      <c r="N65">
        <v>33</v>
      </c>
      <c r="O65">
        <v>36</v>
      </c>
      <c r="P65">
        <v>22</v>
      </c>
      <c r="Q65">
        <v>104</v>
      </c>
      <c r="R65">
        <v>61</v>
      </c>
      <c r="S65">
        <v>31</v>
      </c>
      <c r="T65">
        <v>24</v>
      </c>
      <c r="U65">
        <v>53</v>
      </c>
      <c r="V65">
        <v>27</v>
      </c>
      <c r="W65">
        <v>20</v>
      </c>
      <c r="X65">
        <v>27</v>
      </c>
      <c r="Y65">
        <v>0</v>
      </c>
      <c r="Z65">
        <v>62</v>
      </c>
      <c r="AA65">
        <v>34</v>
      </c>
      <c r="AB65">
        <v>6</v>
      </c>
      <c r="AC65">
        <v>6</v>
      </c>
      <c r="AD65">
        <v>27</v>
      </c>
      <c r="AE65">
        <v>0</v>
      </c>
      <c r="AF65">
        <v>0</v>
      </c>
      <c r="AG65">
        <v>6</v>
      </c>
      <c r="AH65">
        <v>0</v>
      </c>
      <c r="AI65">
        <v>0</v>
      </c>
      <c r="AJ65">
        <v>13</v>
      </c>
      <c r="AK65">
        <v>48</v>
      </c>
      <c r="AL65">
        <v>48</v>
      </c>
      <c r="AM65">
        <v>20</v>
      </c>
      <c r="AN65">
        <v>0</v>
      </c>
      <c r="AO65">
        <v>6</v>
      </c>
      <c r="AP65">
        <v>6</v>
      </c>
      <c r="AQ65">
        <v>13</v>
      </c>
      <c r="AR65">
        <v>55</v>
      </c>
      <c r="AS65">
        <v>20</v>
      </c>
      <c r="AT65">
        <v>62</v>
      </c>
      <c r="AU65">
        <v>6</v>
      </c>
      <c r="AV65">
        <v>0</v>
      </c>
      <c r="AW65">
        <v>6</v>
      </c>
      <c r="AX65">
        <v>20</v>
      </c>
      <c r="AY65">
        <v>27</v>
      </c>
      <c r="AZ65">
        <v>128</v>
      </c>
      <c r="BA65" s="42">
        <v>146.44</v>
      </c>
      <c r="BB65" s="12">
        <v>50396.6</v>
      </c>
      <c r="BC65" s="12">
        <v>23716.05</v>
      </c>
      <c r="BD65" s="12">
        <v>22233.8</v>
      </c>
      <c r="BE65" s="12">
        <v>26680.55</v>
      </c>
      <c r="BF65" s="12">
        <v>25198.3</v>
      </c>
      <c r="BG65" s="12">
        <v>43000</v>
      </c>
      <c r="BH65" s="12">
        <v>10000</v>
      </c>
      <c r="BI65" s="12">
        <v>10273</v>
      </c>
      <c r="BJ65" s="12">
        <v>11641</v>
      </c>
      <c r="BK65" s="12">
        <v>30623</v>
      </c>
      <c r="BL65" s="12">
        <v>8722</v>
      </c>
      <c r="BM65" s="12">
        <v>6172</v>
      </c>
      <c r="BN65" s="12">
        <v>2143</v>
      </c>
      <c r="BO65">
        <v>49000</v>
      </c>
      <c r="BP65">
        <v>8082</v>
      </c>
    </row>
    <row r="66" spans="1:68" x14ac:dyDescent="0.25">
      <c r="A66" s="4">
        <v>45356</v>
      </c>
      <c r="B66" s="4" t="str">
        <f t="shared" ref="B66:B129" si="1">CHOOSE(C66,
"JANUARY",
"FEBRUARY",
"MARCH",
"APRIL",
"MAY",
"JUNE",
"JULY",
"AUGUST",
"SEPTEMBER",
"OCTOBER",
"NOVEMBER",
"DECEMBER")</f>
        <v>MARCH</v>
      </c>
      <c r="C66" s="2">
        <f>MONTH(mydata[[#This Row],[Date]])</f>
        <v>3</v>
      </c>
      <c r="D66">
        <v>601</v>
      </c>
      <c r="E66">
        <v>677</v>
      </c>
      <c r="F66">
        <v>312</v>
      </c>
      <c r="G66">
        <v>151</v>
      </c>
      <c r="H66">
        <v>138</v>
      </c>
      <c r="I66">
        <v>148</v>
      </c>
      <c r="J66">
        <v>489</v>
      </c>
      <c r="K66">
        <v>40</v>
      </c>
      <c r="L66">
        <v>175</v>
      </c>
      <c r="M66">
        <v>55</v>
      </c>
      <c r="N66">
        <v>33</v>
      </c>
      <c r="O66">
        <v>55</v>
      </c>
      <c r="P66">
        <v>22</v>
      </c>
      <c r="Q66">
        <v>114</v>
      </c>
      <c r="R66">
        <v>34</v>
      </c>
      <c r="S66">
        <v>18</v>
      </c>
      <c r="T66">
        <v>34</v>
      </c>
      <c r="U66">
        <v>61</v>
      </c>
      <c r="V66">
        <v>47</v>
      </c>
      <c r="W66">
        <v>6</v>
      </c>
      <c r="X66">
        <v>40</v>
      </c>
      <c r="Y66">
        <v>13</v>
      </c>
      <c r="Z66">
        <v>41</v>
      </c>
      <c r="AA66">
        <v>54</v>
      </c>
      <c r="AB66">
        <v>6</v>
      </c>
      <c r="AC66">
        <v>6</v>
      </c>
      <c r="AD66">
        <v>13</v>
      </c>
      <c r="AE66">
        <v>13</v>
      </c>
      <c r="AF66">
        <v>0</v>
      </c>
      <c r="AG66">
        <v>6</v>
      </c>
      <c r="AH66">
        <v>20</v>
      </c>
      <c r="AI66">
        <v>0</v>
      </c>
      <c r="AJ66">
        <v>20</v>
      </c>
      <c r="AK66">
        <v>33</v>
      </c>
      <c r="AL66">
        <v>47</v>
      </c>
      <c r="AM66">
        <v>13</v>
      </c>
      <c r="AN66">
        <v>20</v>
      </c>
      <c r="AO66">
        <v>0</v>
      </c>
      <c r="AP66">
        <v>13</v>
      </c>
      <c r="AQ66">
        <v>13</v>
      </c>
      <c r="AR66">
        <v>74</v>
      </c>
      <c r="AS66">
        <v>20</v>
      </c>
      <c r="AT66">
        <v>33</v>
      </c>
      <c r="AU66">
        <v>33</v>
      </c>
      <c r="AV66">
        <v>6</v>
      </c>
      <c r="AW66">
        <v>40</v>
      </c>
      <c r="AX66">
        <v>20</v>
      </c>
      <c r="AY66">
        <v>27</v>
      </c>
      <c r="AZ66">
        <v>0</v>
      </c>
      <c r="BA66" s="42">
        <v>142.69999999999999</v>
      </c>
      <c r="BB66" s="12">
        <v>39537.82</v>
      </c>
      <c r="BC66" s="12">
        <v>27822.91</v>
      </c>
      <c r="BD66" s="12">
        <v>23429.82</v>
      </c>
      <c r="BE66" s="12">
        <v>23429.82</v>
      </c>
      <c r="BF66" s="12">
        <v>32216</v>
      </c>
      <c r="BG66" s="12">
        <v>43000</v>
      </c>
      <c r="BH66" s="12">
        <v>10000</v>
      </c>
      <c r="BI66" s="12">
        <v>10273</v>
      </c>
      <c r="BJ66" s="12">
        <v>11641</v>
      </c>
      <c r="BK66" s="12">
        <v>30623</v>
      </c>
      <c r="BL66" s="12">
        <v>8722</v>
      </c>
      <c r="BM66" s="12">
        <v>6172</v>
      </c>
      <c r="BN66" s="12">
        <v>2143</v>
      </c>
      <c r="BO66">
        <v>49000</v>
      </c>
      <c r="BP66">
        <v>416</v>
      </c>
    </row>
    <row r="67" spans="1:68" x14ac:dyDescent="0.25">
      <c r="A67" s="4">
        <v>45357</v>
      </c>
      <c r="B67" s="4" t="str">
        <f t="shared" si="1"/>
        <v>MARCH</v>
      </c>
      <c r="C67" s="2">
        <f>MONTH(mydata[[#This Row],[Date]])</f>
        <v>3</v>
      </c>
      <c r="D67">
        <v>608</v>
      </c>
      <c r="E67">
        <v>674</v>
      </c>
      <c r="F67">
        <v>231</v>
      </c>
      <c r="G67">
        <v>232</v>
      </c>
      <c r="H67">
        <v>145</v>
      </c>
      <c r="I67">
        <v>256</v>
      </c>
      <c r="J67">
        <v>371</v>
      </c>
      <c r="K67">
        <v>47</v>
      </c>
      <c r="L67">
        <v>165</v>
      </c>
      <c r="M67">
        <v>33</v>
      </c>
      <c r="N67">
        <v>30</v>
      </c>
      <c r="O67">
        <v>41</v>
      </c>
      <c r="P67">
        <v>7</v>
      </c>
      <c r="Q67">
        <v>103</v>
      </c>
      <c r="R67">
        <v>23</v>
      </c>
      <c r="S67">
        <v>34</v>
      </c>
      <c r="T67">
        <v>13</v>
      </c>
      <c r="U67">
        <v>159</v>
      </c>
      <c r="V67">
        <v>87</v>
      </c>
      <c r="W67">
        <v>6</v>
      </c>
      <c r="X67">
        <v>47</v>
      </c>
      <c r="Y67">
        <v>0</v>
      </c>
      <c r="Z67">
        <v>54</v>
      </c>
      <c r="AA67">
        <v>47</v>
      </c>
      <c r="AB67">
        <v>6</v>
      </c>
      <c r="AC67">
        <v>20</v>
      </c>
      <c r="AD67">
        <v>20</v>
      </c>
      <c r="AE67">
        <v>0</v>
      </c>
      <c r="AF67">
        <v>6</v>
      </c>
      <c r="AG67">
        <v>26</v>
      </c>
      <c r="AH67">
        <v>6</v>
      </c>
      <c r="AI67">
        <v>13</v>
      </c>
      <c r="AJ67">
        <v>0</v>
      </c>
      <c r="AK67">
        <v>26</v>
      </c>
      <c r="AL67">
        <v>13</v>
      </c>
      <c r="AM67">
        <v>33</v>
      </c>
      <c r="AN67">
        <v>0</v>
      </c>
      <c r="AO67">
        <v>6</v>
      </c>
      <c r="AP67">
        <v>20</v>
      </c>
      <c r="AQ67">
        <v>26</v>
      </c>
      <c r="AR67">
        <v>47</v>
      </c>
      <c r="AS67">
        <v>6</v>
      </c>
      <c r="AT67">
        <v>60</v>
      </c>
      <c r="AU67">
        <v>33</v>
      </c>
      <c r="AV67">
        <v>0</v>
      </c>
      <c r="AW67">
        <v>47</v>
      </c>
      <c r="AX67">
        <v>13</v>
      </c>
      <c r="AY67">
        <v>6</v>
      </c>
      <c r="AZ67">
        <v>0</v>
      </c>
      <c r="BA67" s="42">
        <v>138.91000000000003</v>
      </c>
      <c r="BB67" s="12">
        <v>47089.15</v>
      </c>
      <c r="BC67" s="12">
        <v>32819.71</v>
      </c>
      <c r="BD67" s="12">
        <v>34246.65</v>
      </c>
      <c r="BE67" s="12">
        <v>17123.330000000002</v>
      </c>
      <c r="BF67" s="12">
        <v>11415.55</v>
      </c>
      <c r="BG67" s="12">
        <v>43000</v>
      </c>
      <c r="BH67" s="12">
        <v>10000</v>
      </c>
      <c r="BI67" s="12">
        <v>8716</v>
      </c>
      <c r="BJ67" s="12">
        <v>11641</v>
      </c>
      <c r="BK67" s="12">
        <v>30623</v>
      </c>
      <c r="BL67" s="12">
        <v>8722</v>
      </c>
      <c r="BM67" s="12">
        <v>6172</v>
      </c>
      <c r="BN67" s="12">
        <v>2143</v>
      </c>
      <c r="BO67">
        <v>49000</v>
      </c>
      <c r="BP67">
        <v>270</v>
      </c>
    </row>
    <row r="68" spans="1:68" x14ac:dyDescent="0.25">
      <c r="A68" s="4">
        <v>45358</v>
      </c>
      <c r="B68" s="4" t="str">
        <f t="shared" si="1"/>
        <v>MARCH</v>
      </c>
      <c r="C68" s="2">
        <f>MONTH(mydata[[#This Row],[Date]])</f>
        <v>3</v>
      </c>
      <c r="D68">
        <v>619</v>
      </c>
      <c r="E68">
        <v>683</v>
      </c>
      <c r="F68">
        <v>142</v>
      </c>
      <c r="G68">
        <v>409</v>
      </c>
      <c r="H68">
        <v>68</v>
      </c>
      <c r="I68">
        <v>361</v>
      </c>
      <c r="J68">
        <v>275</v>
      </c>
      <c r="K68">
        <v>47</v>
      </c>
      <c r="L68">
        <v>168</v>
      </c>
      <c r="M68">
        <v>61</v>
      </c>
      <c r="N68">
        <v>26</v>
      </c>
      <c r="O68">
        <v>42</v>
      </c>
      <c r="P68">
        <v>23</v>
      </c>
      <c r="Q68">
        <v>103</v>
      </c>
      <c r="R68">
        <v>39</v>
      </c>
      <c r="S68">
        <v>21</v>
      </c>
      <c r="T68">
        <v>18</v>
      </c>
      <c r="U68">
        <v>118</v>
      </c>
      <c r="V68">
        <v>40</v>
      </c>
      <c r="W68">
        <v>20</v>
      </c>
      <c r="X68">
        <v>20</v>
      </c>
      <c r="Y68">
        <v>20</v>
      </c>
      <c r="Z68">
        <v>82</v>
      </c>
      <c r="AA68">
        <v>34</v>
      </c>
      <c r="AB68">
        <v>20</v>
      </c>
      <c r="AC68">
        <v>13</v>
      </c>
      <c r="AD68">
        <v>13</v>
      </c>
      <c r="AE68">
        <v>20</v>
      </c>
      <c r="AF68">
        <v>0</v>
      </c>
      <c r="AG68">
        <v>34</v>
      </c>
      <c r="AH68">
        <v>20</v>
      </c>
      <c r="AI68">
        <v>13</v>
      </c>
      <c r="AJ68">
        <v>0</v>
      </c>
      <c r="AK68">
        <v>27</v>
      </c>
      <c r="AL68">
        <v>47</v>
      </c>
      <c r="AM68">
        <v>27</v>
      </c>
      <c r="AN68">
        <v>13</v>
      </c>
      <c r="AO68">
        <v>6</v>
      </c>
      <c r="AP68">
        <v>20</v>
      </c>
      <c r="AQ68">
        <v>20</v>
      </c>
      <c r="AR68">
        <v>75</v>
      </c>
      <c r="AS68">
        <v>6</v>
      </c>
      <c r="AT68">
        <v>20</v>
      </c>
      <c r="AU68">
        <v>27</v>
      </c>
      <c r="AV68">
        <v>0</v>
      </c>
      <c r="AW68">
        <v>40</v>
      </c>
      <c r="AX68">
        <v>0</v>
      </c>
      <c r="AY68">
        <v>6</v>
      </c>
      <c r="AZ68">
        <v>0</v>
      </c>
      <c r="BA68" s="42">
        <v>133.28</v>
      </c>
      <c r="BB68" s="12">
        <v>43059.57</v>
      </c>
      <c r="BC68" s="12">
        <v>19446.259999999998</v>
      </c>
      <c r="BD68" s="12">
        <v>27780.37</v>
      </c>
      <c r="BE68" s="12">
        <v>18057.240000000002</v>
      </c>
      <c r="BF68" s="12">
        <v>30558.41</v>
      </c>
      <c r="BG68" s="12">
        <v>43000</v>
      </c>
      <c r="BH68" s="12">
        <v>10000</v>
      </c>
      <c r="BI68" s="12">
        <v>8716</v>
      </c>
      <c r="BJ68" s="12">
        <v>11641</v>
      </c>
      <c r="BK68" s="12">
        <v>30623</v>
      </c>
      <c r="BL68" s="12">
        <v>8722</v>
      </c>
      <c r="BM68" s="12">
        <v>6172</v>
      </c>
      <c r="BN68" s="12">
        <v>2143</v>
      </c>
      <c r="BO68">
        <v>49000</v>
      </c>
      <c r="BP68">
        <v>7907</v>
      </c>
    </row>
    <row r="69" spans="1:68" x14ac:dyDescent="0.25">
      <c r="A69" s="4">
        <v>45359</v>
      </c>
      <c r="B69" s="4" t="str">
        <f t="shared" si="1"/>
        <v>MARCH</v>
      </c>
      <c r="C69" s="2">
        <f>MONTH(mydata[[#This Row],[Date]])</f>
        <v>3</v>
      </c>
      <c r="D69">
        <v>633</v>
      </c>
      <c r="E69">
        <v>706</v>
      </c>
      <c r="F69">
        <v>278</v>
      </c>
      <c r="G69">
        <v>280</v>
      </c>
      <c r="H69">
        <v>75</v>
      </c>
      <c r="I69">
        <v>176</v>
      </c>
      <c r="J69">
        <v>418</v>
      </c>
      <c r="K69">
        <v>112</v>
      </c>
      <c r="L69">
        <v>164</v>
      </c>
      <c r="M69">
        <v>43</v>
      </c>
      <c r="N69">
        <v>51</v>
      </c>
      <c r="O69">
        <v>51</v>
      </c>
      <c r="P69">
        <v>39</v>
      </c>
      <c r="Q69">
        <v>88</v>
      </c>
      <c r="R69">
        <v>76</v>
      </c>
      <c r="S69">
        <v>16</v>
      </c>
      <c r="T69">
        <v>12</v>
      </c>
      <c r="U69">
        <v>93</v>
      </c>
      <c r="V69">
        <v>49</v>
      </c>
      <c r="W69">
        <v>0</v>
      </c>
      <c r="X69">
        <v>35</v>
      </c>
      <c r="Y69">
        <v>0</v>
      </c>
      <c r="Z69">
        <v>49</v>
      </c>
      <c r="AA69">
        <v>49</v>
      </c>
      <c r="AB69">
        <v>0</v>
      </c>
      <c r="AC69">
        <v>7</v>
      </c>
      <c r="AD69">
        <v>42</v>
      </c>
      <c r="AE69">
        <v>0</v>
      </c>
      <c r="AF69">
        <v>0</v>
      </c>
      <c r="AG69">
        <v>35</v>
      </c>
      <c r="AH69">
        <v>7</v>
      </c>
      <c r="AI69">
        <v>14</v>
      </c>
      <c r="AJ69">
        <v>14</v>
      </c>
      <c r="AK69">
        <v>35</v>
      </c>
      <c r="AL69">
        <v>21</v>
      </c>
      <c r="AM69">
        <v>14</v>
      </c>
      <c r="AN69">
        <v>21</v>
      </c>
      <c r="AO69">
        <v>0</v>
      </c>
      <c r="AP69">
        <v>0</v>
      </c>
      <c r="AQ69">
        <v>28</v>
      </c>
      <c r="AR69">
        <v>77</v>
      </c>
      <c r="AS69">
        <v>7</v>
      </c>
      <c r="AT69">
        <v>49</v>
      </c>
      <c r="AU69">
        <v>28</v>
      </c>
      <c r="AV69">
        <v>0</v>
      </c>
      <c r="AW69">
        <v>14</v>
      </c>
      <c r="AX69">
        <v>0</v>
      </c>
      <c r="AY69">
        <v>14</v>
      </c>
      <c r="AZ69">
        <v>97</v>
      </c>
      <c r="BA69" s="42">
        <v>127.49000000000001</v>
      </c>
      <c r="BB69" s="12">
        <v>46648.99</v>
      </c>
      <c r="BC69" s="12">
        <v>22658.080000000002</v>
      </c>
      <c r="BD69" s="12">
        <v>23990.91</v>
      </c>
      <c r="BE69" s="12">
        <v>29322.23</v>
      </c>
      <c r="BF69" s="12">
        <v>10662.63</v>
      </c>
      <c r="BG69" s="12">
        <v>43000</v>
      </c>
      <c r="BH69" s="12">
        <v>17500</v>
      </c>
      <c r="BI69" s="12">
        <v>8716</v>
      </c>
      <c r="BJ69" s="12">
        <v>28195</v>
      </c>
      <c r="BK69" s="12">
        <v>30623</v>
      </c>
      <c r="BL69" s="12">
        <v>8722</v>
      </c>
      <c r="BM69" s="12">
        <v>6172</v>
      </c>
      <c r="BN69" s="12">
        <v>2143</v>
      </c>
      <c r="BO69">
        <v>49000</v>
      </c>
      <c r="BP69">
        <v>8615</v>
      </c>
    </row>
    <row r="70" spans="1:68" x14ac:dyDescent="0.25">
      <c r="A70" s="4">
        <v>45360</v>
      </c>
      <c r="B70" s="4" t="str">
        <f t="shared" si="1"/>
        <v>MARCH</v>
      </c>
      <c r="C70" s="2">
        <f>MONTH(mydata[[#This Row],[Date]])</f>
        <v>3</v>
      </c>
      <c r="D70">
        <v>654</v>
      </c>
      <c r="E70">
        <v>744</v>
      </c>
      <c r="F70">
        <v>215</v>
      </c>
      <c r="G70">
        <v>335</v>
      </c>
      <c r="H70">
        <v>104</v>
      </c>
      <c r="I70">
        <v>148</v>
      </c>
      <c r="J70">
        <v>470</v>
      </c>
      <c r="K70">
        <v>126</v>
      </c>
      <c r="L70">
        <v>141</v>
      </c>
      <c r="M70">
        <v>56</v>
      </c>
      <c r="N70">
        <v>60</v>
      </c>
      <c r="O70">
        <v>48</v>
      </c>
      <c r="P70">
        <v>32</v>
      </c>
      <c r="Q70">
        <v>124</v>
      </c>
      <c r="R70">
        <v>37</v>
      </c>
      <c r="S70">
        <v>34</v>
      </c>
      <c r="T70">
        <v>22</v>
      </c>
      <c r="U70">
        <v>100</v>
      </c>
      <c r="V70">
        <v>89</v>
      </c>
      <c r="W70">
        <v>22</v>
      </c>
      <c r="X70">
        <v>22</v>
      </c>
      <c r="Y70">
        <v>0</v>
      </c>
      <c r="Z70">
        <v>63</v>
      </c>
      <c r="AA70">
        <v>59</v>
      </c>
      <c r="AB70">
        <v>22</v>
      </c>
      <c r="AC70">
        <v>7</v>
      </c>
      <c r="AD70">
        <v>14</v>
      </c>
      <c r="AE70">
        <v>22</v>
      </c>
      <c r="AF70">
        <v>0</v>
      </c>
      <c r="AG70">
        <v>29</v>
      </c>
      <c r="AH70">
        <v>7</v>
      </c>
      <c r="AI70">
        <v>22</v>
      </c>
      <c r="AJ70">
        <v>14</v>
      </c>
      <c r="AK70">
        <v>52</v>
      </c>
      <c r="AL70">
        <v>22</v>
      </c>
      <c r="AM70">
        <v>22</v>
      </c>
      <c r="AN70">
        <v>0</v>
      </c>
      <c r="AO70">
        <v>0</v>
      </c>
      <c r="AP70">
        <v>7</v>
      </c>
      <c r="AQ70">
        <v>22</v>
      </c>
      <c r="AR70">
        <v>81</v>
      </c>
      <c r="AS70">
        <v>7</v>
      </c>
      <c r="AT70">
        <v>52</v>
      </c>
      <c r="AU70">
        <v>22</v>
      </c>
      <c r="AV70">
        <v>7</v>
      </c>
      <c r="AW70">
        <v>44</v>
      </c>
      <c r="AX70">
        <v>7</v>
      </c>
      <c r="AY70">
        <v>7</v>
      </c>
      <c r="AZ70">
        <v>0</v>
      </c>
      <c r="BA70" s="42">
        <v>122.54</v>
      </c>
      <c r="BB70" s="12">
        <v>31869.73</v>
      </c>
      <c r="BC70" s="12">
        <v>28045.360000000001</v>
      </c>
      <c r="BD70" s="12">
        <v>19121.84</v>
      </c>
      <c r="BE70" s="12">
        <v>20396.63</v>
      </c>
      <c r="BF70" s="12">
        <v>28045.360000000001</v>
      </c>
      <c r="BG70" s="12">
        <v>43000</v>
      </c>
      <c r="BH70" s="12">
        <v>17500</v>
      </c>
      <c r="BI70" s="12">
        <v>8716</v>
      </c>
      <c r="BJ70" s="12">
        <v>28195</v>
      </c>
      <c r="BK70" s="12">
        <v>30623</v>
      </c>
      <c r="BL70" s="12">
        <v>8722</v>
      </c>
      <c r="BM70" s="12">
        <v>6172</v>
      </c>
      <c r="BN70" s="12">
        <v>2143</v>
      </c>
      <c r="BO70">
        <v>49000</v>
      </c>
      <c r="BP70">
        <v>8144</v>
      </c>
    </row>
    <row r="71" spans="1:68" x14ac:dyDescent="0.25">
      <c r="A71" s="4">
        <v>45361</v>
      </c>
      <c r="B71" s="4" t="str">
        <f t="shared" si="1"/>
        <v>MARCH</v>
      </c>
      <c r="C71" s="2">
        <f>MONTH(mydata[[#This Row],[Date]])</f>
        <v>3</v>
      </c>
      <c r="D71">
        <v>676</v>
      </c>
      <c r="E71">
        <v>778</v>
      </c>
      <c r="F71">
        <v>148</v>
      </c>
      <c r="G71">
        <v>481</v>
      </c>
      <c r="H71">
        <v>47</v>
      </c>
      <c r="I71">
        <v>186</v>
      </c>
      <c r="J71">
        <v>530</v>
      </c>
      <c r="K71">
        <v>62</v>
      </c>
      <c r="L71">
        <v>150</v>
      </c>
      <c r="M71">
        <v>50</v>
      </c>
      <c r="N71">
        <v>37</v>
      </c>
      <c r="O71">
        <v>58</v>
      </c>
      <c r="P71">
        <v>12</v>
      </c>
      <c r="Q71">
        <v>123</v>
      </c>
      <c r="R71">
        <v>33</v>
      </c>
      <c r="S71">
        <v>38</v>
      </c>
      <c r="T71">
        <v>15</v>
      </c>
      <c r="U71">
        <v>160</v>
      </c>
      <c r="V71">
        <v>77</v>
      </c>
      <c r="W71">
        <v>15</v>
      </c>
      <c r="X71">
        <v>38</v>
      </c>
      <c r="Y71">
        <v>7</v>
      </c>
      <c r="Z71">
        <v>92</v>
      </c>
      <c r="AA71">
        <v>54</v>
      </c>
      <c r="AB71">
        <v>7</v>
      </c>
      <c r="AC71">
        <v>0</v>
      </c>
      <c r="AD71">
        <v>15</v>
      </c>
      <c r="AE71">
        <v>15</v>
      </c>
      <c r="AF71">
        <v>7</v>
      </c>
      <c r="AG71">
        <v>23</v>
      </c>
      <c r="AH71">
        <v>0</v>
      </c>
      <c r="AI71">
        <v>7</v>
      </c>
      <c r="AJ71">
        <v>7</v>
      </c>
      <c r="AK71">
        <v>31</v>
      </c>
      <c r="AL71">
        <v>46</v>
      </c>
      <c r="AM71">
        <v>15</v>
      </c>
      <c r="AN71">
        <v>7</v>
      </c>
      <c r="AO71">
        <v>0</v>
      </c>
      <c r="AP71">
        <v>0</v>
      </c>
      <c r="AQ71">
        <v>31</v>
      </c>
      <c r="AR71">
        <v>77</v>
      </c>
      <c r="AS71">
        <v>7</v>
      </c>
      <c r="AT71">
        <v>70</v>
      </c>
      <c r="AU71">
        <v>31</v>
      </c>
      <c r="AV71">
        <v>7</v>
      </c>
      <c r="AW71">
        <v>54</v>
      </c>
      <c r="AX71">
        <v>23</v>
      </c>
      <c r="AY71">
        <v>15</v>
      </c>
      <c r="AZ71">
        <v>0</v>
      </c>
      <c r="BA71" s="42">
        <v>119.2</v>
      </c>
      <c r="BB71" s="12">
        <v>31860.23</v>
      </c>
      <c r="BC71" s="12">
        <v>20831.689999999999</v>
      </c>
      <c r="BD71" s="12">
        <v>24507.87</v>
      </c>
      <c r="BE71" s="12">
        <v>25733.26</v>
      </c>
      <c r="BF71" s="12">
        <v>19606.3</v>
      </c>
      <c r="BG71" s="12">
        <v>43000</v>
      </c>
      <c r="BH71" s="12">
        <v>17500</v>
      </c>
      <c r="BI71" s="12">
        <v>8716</v>
      </c>
      <c r="BJ71" s="12">
        <v>28195</v>
      </c>
      <c r="BK71" s="12">
        <v>30623</v>
      </c>
      <c r="BL71" s="12">
        <v>8722</v>
      </c>
      <c r="BM71" s="12">
        <v>6172</v>
      </c>
      <c r="BN71" s="12">
        <v>2143</v>
      </c>
      <c r="BO71">
        <v>49000</v>
      </c>
      <c r="BP71">
        <v>3895</v>
      </c>
    </row>
    <row r="72" spans="1:68" x14ac:dyDescent="0.25">
      <c r="A72" s="4">
        <v>45362</v>
      </c>
      <c r="B72" s="4" t="str">
        <f t="shared" si="1"/>
        <v>MARCH</v>
      </c>
      <c r="C72" s="2">
        <f>MONTH(mydata[[#This Row],[Date]])</f>
        <v>3</v>
      </c>
      <c r="D72">
        <v>703</v>
      </c>
      <c r="E72">
        <v>792</v>
      </c>
      <c r="F72">
        <v>182</v>
      </c>
      <c r="G72">
        <v>381</v>
      </c>
      <c r="H72">
        <v>140</v>
      </c>
      <c r="I72">
        <v>356</v>
      </c>
      <c r="J72">
        <v>302</v>
      </c>
      <c r="K72">
        <v>134</v>
      </c>
      <c r="L72">
        <v>196</v>
      </c>
      <c r="M72">
        <v>56</v>
      </c>
      <c r="N72">
        <v>56</v>
      </c>
      <c r="O72">
        <v>61</v>
      </c>
      <c r="P72">
        <v>30</v>
      </c>
      <c r="Q72">
        <v>98</v>
      </c>
      <c r="R72">
        <v>34</v>
      </c>
      <c r="S72">
        <v>29</v>
      </c>
      <c r="T72">
        <v>16</v>
      </c>
      <c r="U72">
        <v>127</v>
      </c>
      <c r="V72">
        <v>47</v>
      </c>
      <c r="W72">
        <v>7</v>
      </c>
      <c r="X72">
        <v>47</v>
      </c>
      <c r="Y72">
        <v>15</v>
      </c>
      <c r="Z72">
        <v>87</v>
      </c>
      <c r="AA72">
        <v>47</v>
      </c>
      <c r="AB72">
        <v>7</v>
      </c>
      <c r="AC72">
        <v>7</v>
      </c>
      <c r="AD72">
        <v>47</v>
      </c>
      <c r="AE72">
        <v>23</v>
      </c>
      <c r="AF72">
        <v>7</v>
      </c>
      <c r="AG72">
        <v>15</v>
      </c>
      <c r="AH72">
        <v>23</v>
      </c>
      <c r="AI72">
        <v>15</v>
      </c>
      <c r="AJ72">
        <v>23</v>
      </c>
      <c r="AK72">
        <v>79</v>
      </c>
      <c r="AL72">
        <v>15</v>
      </c>
      <c r="AM72">
        <v>15</v>
      </c>
      <c r="AN72">
        <v>23</v>
      </c>
      <c r="AO72">
        <v>0</v>
      </c>
      <c r="AP72">
        <v>7</v>
      </c>
      <c r="AQ72">
        <v>7</v>
      </c>
      <c r="AR72">
        <v>87</v>
      </c>
      <c r="AS72">
        <v>15</v>
      </c>
      <c r="AT72">
        <v>55</v>
      </c>
      <c r="AU72">
        <v>23</v>
      </c>
      <c r="AV72">
        <v>0</v>
      </c>
      <c r="AW72">
        <v>15</v>
      </c>
      <c r="AX72">
        <v>23</v>
      </c>
      <c r="AY72">
        <v>7</v>
      </c>
      <c r="AZ72">
        <v>4</v>
      </c>
      <c r="BA72" s="42">
        <v>116.21</v>
      </c>
      <c r="BB72" s="12">
        <v>32183.72</v>
      </c>
      <c r="BC72" s="12">
        <v>16687.86</v>
      </c>
      <c r="BD72" s="12">
        <v>13111.89</v>
      </c>
      <c r="BE72" s="12">
        <v>11919.9</v>
      </c>
      <c r="BF72" s="12">
        <v>45295.61</v>
      </c>
      <c r="BG72" s="12">
        <v>43000</v>
      </c>
      <c r="BH72" s="12">
        <v>17500</v>
      </c>
      <c r="BI72" s="12">
        <v>8716</v>
      </c>
      <c r="BJ72" s="12">
        <v>28195</v>
      </c>
      <c r="BK72" s="12">
        <v>30623</v>
      </c>
      <c r="BL72" s="12">
        <v>8722</v>
      </c>
      <c r="BM72" s="12">
        <v>6172</v>
      </c>
      <c r="BN72" s="12">
        <v>2143</v>
      </c>
      <c r="BO72">
        <v>49000</v>
      </c>
      <c r="BP72">
        <v>7029</v>
      </c>
    </row>
    <row r="73" spans="1:68" x14ac:dyDescent="0.25">
      <c r="A73" s="4">
        <v>45363</v>
      </c>
      <c r="B73" s="4" t="str">
        <f t="shared" si="1"/>
        <v>MARCH</v>
      </c>
      <c r="C73" s="2">
        <f>MONTH(mydata[[#This Row],[Date]])</f>
        <v>3</v>
      </c>
      <c r="D73">
        <v>730</v>
      </c>
      <c r="E73">
        <v>796</v>
      </c>
      <c r="F73">
        <v>379</v>
      </c>
      <c r="G73">
        <v>242</v>
      </c>
      <c r="H73">
        <v>109</v>
      </c>
      <c r="I73">
        <v>286</v>
      </c>
      <c r="J73">
        <v>439</v>
      </c>
      <c r="K73">
        <v>71</v>
      </c>
      <c r="L73">
        <v>190</v>
      </c>
      <c r="M73">
        <v>135</v>
      </c>
      <c r="N73">
        <v>45</v>
      </c>
      <c r="O73">
        <v>31</v>
      </c>
      <c r="P73">
        <v>9</v>
      </c>
      <c r="Q73">
        <v>97</v>
      </c>
      <c r="R73">
        <v>19</v>
      </c>
      <c r="S73">
        <v>36</v>
      </c>
      <c r="T73">
        <v>22</v>
      </c>
      <c r="U73">
        <v>146</v>
      </c>
      <c r="V73">
        <v>111</v>
      </c>
      <c r="W73">
        <v>23</v>
      </c>
      <c r="X73">
        <v>23</v>
      </c>
      <c r="Y73">
        <v>15</v>
      </c>
      <c r="Z73">
        <v>108</v>
      </c>
      <c r="AA73">
        <v>39</v>
      </c>
      <c r="AB73">
        <v>23</v>
      </c>
      <c r="AC73">
        <v>15</v>
      </c>
      <c r="AD73">
        <v>31</v>
      </c>
      <c r="AE73">
        <v>0</v>
      </c>
      <c r="AF73">
        <v>0</v>
      </c>
      <c r="AG73">
        <v>7</v>
      </c>
      <c r="AH73">
        <v>0</v>
      </c>
      <c r="AI73">
        <v>15</v>
      </c>
      <c r="AJ73">
        <v>7</v>
      </c>
      <c r="AK73">
        <v>63</v>
      </c>
      <c r="AL73">
        <v>31</v>
      </c>
      <c r="AM73">
        <v>7</v>
      </c>
      <c r="AN73">
        <v>23</v>
      </c>
      <c r="AO73">
        <v>0</v>
      </c>
      <c r="AP73">
        <v>0</v>
      </c>
      <c r="AQ73">
        <v>7</v>
      </c>
      <c r="AR73">
        <v>79</v>
      </c>
      <c r="AS73">
        <v>23</v>
      </c>
      <c r="AT73">
        <v>31</v>
      </c>
      <c r="AU73">
        <v>39</v>
      </c>
      <c r="AV73">
        <v>7</v>
      </c>
      <c r="AW73">
        <v>47</v>
      </c>
      <c r="AX73">
        <v>15</v>
      </c>
      <c r="AY73">
        <v>7</v>
      </c>
      <c r="AZ73">
        <v>0</v>
      </c>
      <c r="BA73" s="42">
        <v>114.29999999999998</v>
      </c>
      <c r="BB73" s="12">
        <v>39508.800000000003</v>
      </c>
      <c r="BC73" s="12">
        <v>16268.33</v>
      </c>
      <c r="BD73" s="12">
        <v>23240.47</v>
      </c>
      <c r="BE73" s="12">
        <v>16268.33</v>
      </c>
      <c r="BF73" s="12">
        <v>20916.419999999998</v>
      </c>
      <c r="BG73" s="12">
        <v>43000</v>
      </c>
      <c r="BH73" s="12">
        <v>17500</v>
      </c>
      <c r="BI73" s="12">
        <v>8716</v>
      </c>
      <c r="BJ73" s="12">
        <v>29323</v>
      </c>
      <c r="BK73" s="12">
        <v>30623</v>
      </c>
      <c r="BL73" s="12">
        <v>8722</v>
      </c>
      <c r="BM73" s="12">
        <v>6172</v>
      </c>
      <c r="BN73" s="12">
        <v>2143</v>
      </c>
      <c r="BO73">
        <v>49000</v>
      </c>
      <c r="BP73">
        <v>4115</v>
      </c>
    </row>
    <row r="74" spans="1:68" x14ac:dyDescent="0.25">
      <c r="A74" s="4">
        <v>45364</v>
      </c>
      <c r="B74" s="4" t="str">
        <f t="shared" si="1"/>
        <v>MARCH</v>
      </c>
      <c r="C74" s="2">
        <f>MONTH(mydata[[#This Row],[Date]])</f>
        <v>3</v>
      </c>
      <c r="D74">
        <v>754</v>
      </c>
      <c r="E74">
        <v>788</v>
      </c>
      <c r="F74">
        <v>256</v>
      </c>
      <c r="G74">
        <v>363</v>
      </c>
      <c r="H74">
        <v>135</v>
      </c>
      <c r="I74">
        <v>370</v>
      </c>
      <c r="J74">
        <v>269</v>
      </c>
      <c r="K74">
        <v>149</v>
      </c>
      <c r="L74">
        <v>219</v>
      </c>
      <c r="M74">
        <v>23</v>
      </c>
      <c r="N74">
        <v>70</v>
      </c>
      <c r="O74">
        <v>46</v>
      </c>
      <c r="P74">
        <v>28</v>
      </c>
      <c r="Q74">
        <v>108</v>
      </c>
      <c r="R74">
        <v>48</v>
      </c>
      <c r="S74">
        <v>28</v>
      </c>
      <c r="T74">
        <v>31</v>
      </c>
      <c r="U74">
        <v>153</v>
      </c>
      <c r="V74">
        <v>31</v>
      </c>
      <c r="W74">
        <v>7</v>
      </c>
      <c r="X74">
        <v>39</v>
      </c>
      <c r="Y74">
        <v>7</v>
      </c>
      <c r="Z74">
        <v>82</v>
      </c>
      <c r="AA74">
        <v>55</v>
      </c>
      <c r="AB74">
        <v>23</v>
      </c>
      <c r="AC74">
        <v>15</v>
      </c>
      <c r="AD74">
        <v>31</v>
      </c>
      <c r="AE74">
        <v>23</v>
      </c>
      <c r="AF74">
        <v>7</v>
      </c>
      <c r="AG74">
        <v>15</v>
      </c>
      <c r="AH74">
        <v>7</v>
      </c>
      <c r="AI74">
        <v>15</v>
      </c>
      <c r="AJ74">
        <v>15</v>
      </c>
      <c r="AK74">
        <v>70</v>
      </c>
      <c r="AL74">
        <v>7</v>
      </c>
      <c r="AM74">
        <v>39</v>
      </c>
      <c r="AN74">
        <v>7</v>
      </c>
      <c r="AO74">
        <v>0</v>
      </c>
      <c r="AP74">
        <v>23</v>
      </c>
      <c r="AQ74">
        <v>31</v>
      </c>
      <c r="AR74">
        <v>78</v>
      </c>
      <c r="AS74">
        <v>15</v>
      </c>
      <c r="AT74">
        <v>63</v>
      </c>
      <c r="AU74">
        <v>23</v>
      </c>
      <c r="AV74">
        <v>7</v>
      </c>
      <c r="AW74">
        <v>15</v>
      </c>
      <c r="AX74">
        <v>31</v>
      </c>
      <c r="AY74">
        <v>7</v>
      </c>
      <c r="AZ74">
        <v>0</v>
      </c>
      <c r="BA74" s="42">
        <v>113.39000000000001</v>
      </c>
      <c r="BB74" s="12">
        <v>35433.800000000003</v>
      </c>
      <c r="BC74" s="12">
        <v>14859.34</v>
      </c>
      <c r="BD74" s="12">
        <v>11430.26</v>
      </c>
      <c r="BE74" s="12">
        <v>14859.34</v>
      </c>
      <c r="BF74" s="12">
        <v>37719.85</v>
      </c>
      <c r="BG74" s="12">
        <v>43000</v>
      </c>
      <c r="BH74" s="12">
        <v>17500</v>
      </c>
      <c r="BI74" s="12">
        <v>8716</v>
      </c>
      <c r="BJ74" s="12">
        <v>29323</v>
      </c>
      <c r="BK74" s="12">
        <v>30623</v>
      </c>
      <c r="BL74" s="12">
        <v>8722</v>
      </c>
      <c r="BM74" s="12">
        <v>6172</v>
      </c>
      <c r="BN74" s="12">
        <v>2143</v>
      </c>
      <c r="BO74">
        <v>49000</v>
      </c>
      <c r="BP74">
        <v>580</v>
      </c>
    </row>
    <row r="75" spans="1:68" x14ac:dyDescent="0.25">
      <c r="A75" s="4">
        <v>45365</v>
      </c>
      <c r="B75" s="4" t="str">
        <f t="shared" si="1"/>
        <v>MARCH</v>
      </c>
      <c r="C75" s="2">
        <f>MONTH(mydata[[#This Row],[Date]])</f>
        <v>3</v>
      </c>
      <c r="D75">
        <v>775</v>
      </c>
      <c r="E75">
        <v>778</v>
      </c>
      <c r="F75">
        <v>395</v>
      </c>
      <c r="G75">
        <v>241</v>
      </c>
      <c r="H75">
        <v>139</v>
      </c>
      <c r="I75">
        <v>404</v>
      </c>
      <c r="J75">
        <v>312</v>
      </c>
      <c r="K75">
        <v>62</v>
      </c>
      <c r="L75">
        <v>264</v>
      </c>
      <c r="M75">
        <v>33</v>
      </c>
      <c r="N75">
        <v>67</v>
      </c>
      <c r="O75">
        <v>43</v>
      </c>
      <c r="P75">
        <v>48</v>
      </c>
      <c r="Q75">
        <v>159</v>
      </c>
      <c r="R75">
        <v>47</v>
      </c>
      <c r="S75">
        <v>44</v>
      </c>
      <c r="T75">
        <v>35</v>
      </c>
      <c r="U75">
        <v>35</v>
      </c>
      <c r="V75">
        <v>38</v>
      </c>
      <c r="W75">
        <v>0</v>
      </c>
      <c r="X75">
        <v>23</v>
      </c>
      <c r="Y75">
        <v>15</v>
      </c>
      <c r="Z75">
        <v>70</v>
      </c>
      <c r="AA75">
        <v>54</v>
      </c>
      <c r="AB75">
        <v>23</v>
      </c>
      <c r="AC75">
        <v>23</v>
      </c>
      <c r="AD75">
        <v>31</v>
      </c>
      <c r="AE75">
        <v>15</v>
      </c>
      <c r="AF75">
        <v>0</v>
      </c>
      <c r="AG75">
        <v>15</v>
      </c>
      <c r="AH75">
        <v>15</v>
      </c>
      <c r="AI75">
        <v>0</v>
      </c>
      <c r="AJ75">
        <v>7</v>
      </c>
      <c r="AK75">
        <v>31</v>
      </c>
      <c r="AL75">
        <v>23</v>
      </c>
      <c r="AM75">
        <v>23</v>
      </c>
      <c r="AN75">
        <v>0</v>
      </c>
      <c r="AO75">
        <v>0</v>
      </c>
      <c r="AP75">
        <v>0</v>
      </c>
      <c r="AQ75">
        <v>7</v>
      </c>
      <c r="AR75">
        <v>54</v>
      </c>
      <c r="AS75">
        <v>23</v>
      </c>
      <c r="AT75">
        <v>23</v>
      </c>
      <c r="AU75">
        <v>38</v>
      </c>
      <c r="AV75">
        <v>7</v>
      </c>
      <c r="AW75">
        <v>15</v>
      </c>
      <c r="AX75">
        <v>0</v>
      </c>
      <c r="AY75">
        <v>31</v>
      </c>
      <c r="AZ75">
        <v>174</v>
      </c>
      <c r="BA75" s="42">
        <v>112.62999999999998</v>
      </c>
      <c r="BB75" s="12">
        <v>31747.31</v>
      </c>
      <c r="BC75" s="12">
        <v>28345.81</v>
      </c>
      <c r="BD75" s="12">
        <v>27211.98</v>
      </c>
      <c r="BE75" s="12">
        <v>17007.490000000002</v>
      </c>
      <c r="BF75" s="12">
        <v>9070.66</v>
      </c>
      <c r="BG75" s="12">
        <v>43000</v>
      </c>
      <c r="BH75" s="12">
        <v>17500</v>
      </c>
      <c r="BI75" s="12">
        <v>8716</v>
      </c>
      <c r="BJ75" s="12">
        <v>29323</v>
      </c>
      <c r="BK75" s="12">
        <v>30623</v>
      </c>
      <c r="BL75" s="12">
        <v>8722</v>
      </c>
      <c r="BM75" s="12">
        <v>6172</v>
      </c>
      <c r="BN75" s="12">
        <v>2143</v>
      </c>
      <c r="BO75">
        <v>49000</v>
      </c>
      <c r="BP75">
        <v>7422</v>
      </c>
    </row>
    <row r="76" spans="1:68" x14ac:dyDescent="0.25">
      <c r="A76" s="4">
        <v>45366</v>
      </c>
      <c r="B76" s="4" t="str">
        <f t="shared" si="1"/>
        <v>MARCH</v>
      </c>
      <c r="C76" s="2">
        <f>MONTH(mydata[[#This Row],[Date]])</f>
        <v>3</v>
      </c>
      <c r="D76">
        <v>795</v>
      </c>
      <c r="E76">
        <v>752</v>
      </c>
      <c r="F76">
        <v>174</v>
      </c>
      <c r="G76">
        <v>470</v>
      </c>
      <c r="H76">
        <v>151</v>
      </c>
      <c r="I76">
        <v>345</v>
      </c>
      <c r="J76">
        <v>250</v>
      </c>
      <c r="K76">
        <v>157</v>
      </c>
      <c r="L76">
        <v>246</v>
      </c>
      <c r="M76">
        <v>128</v>
      </c>
      <c r="N76">
        <v>73</v>
      </c>
      <c r="O76">
        <v>34</v>
      </c>
      <c r="P76">
        <v>34</v>
      </c>
      <c r="Q76">
        <v>129</v>
      </c>
      <c r="R76">
        <v>87</v>
      </c>
      <c r="S76">
        <v>21</v>
      </c>
      <c r="T76">
        <v>33</v>
      </c>
      <c r="U76">
        <v>10</v>
      </c>
      <c r="V76">
        <v>90</v>
      </c>
      <c r="W76">
        <v>7</v>
      </c>
      <c r="X76">
        <v>22</v>
      </c>
      <c r="Y76">
        <v>22</v>
      </c>
      <c r="Z76">
        <v>34</v>
      </c>
      <c r="AA76">
        <v>60</v>
      </c>
      <c r="AB76">
        <v>22</v>
      </c>
      <c r="AC76">
        <v>15</v>
      </c>
      <c r="AD76">
        <v>15</v>
      </c>
      <c r="AE76">
        <v>0</v>
      </c>
      <c r="AF76">
        <v>0</v>
      </c>
      <c r="AG76">
        <v>22</v>
      </c>
      <c r="AH76">
        <v>22</v>
      </c>
      <c r="AI76">
        <v>7</v>
      </c>
      <c r="AJ76">
        <v>15</v>
      </c>
      <c r="AK76">
        <v>67</v>
      </c>
      <c r="AL76">
        <v>52</v>
      </c>
      <c r="AM76">
        <v>37</v>
      </c>
      <c r="AN76">
        <v>22</v>
      </c>
      <c r="AO76">
        <v>7</v>
      </c>
      <c r="AP76">
        <v>7</v>
      </c>
      <c r="AQ76">
        <v>22</v>
      </c>
      <c r="AR76">
        <v>60</v>
      </c>
      <c r="AS76">
        <v>15</v>
      </c>
      <c r="AT76">
        <v>30</v>
      </c>
      <c r="AU76">
        <v>37</v>
      </c>
      <c r="AV76">
        <v>7</v>
      </c>
      <c r="AW76">
        <v>22</v>
      </c>
      <c r="AX76">
        <v>7</v>
      </c>
      <c r="AY76">
        <v>7</v>
      </c>
      <c r="AZ76">
        <v>0</v>
      </c>
      <c r="BA76" s="42">
        <v>112.78</v>
      </c>
      <c r="BB76" s="12">
        <v>32662.52</v>
      </c>
      <c r="BC76" s="12">
        <v>28157.34</v>
      </c>
      <c r="BD76" s="12">
        <v>13515.53</v>
      </c>
      <c r="BE76" s="12">
        <v>25904.76</v>
      </c>
      <c r="BF76" s="12">
        <v>12389.23</v>
      </c>
      <c r="BG76" s="12">
        <v>39500</v>
      </c>
      <c r="BH76" s="12">
        <v>17500</v>
      </c>
      <c r="BI76" s="12">
        <v>8716</v>
      </c>
      <c r="BJ76" s="12">
        <v>29323</v>
      </c>
      <c r="BK76" s="12">
        <v>30623</v>
      </c>
      <c r="BL76" s="12">
        <v>8722</v>
      </c>
      <c r="BM76" s="12">
        <v>6172</v>
      </c>
      <c r="BN76" s="12">
        <v>2143</v>
      </c>
      <c r="BO76">
        <v>49000</v>
      </c>
      <c r="BP76">
        <v>1784</v>
      </c>
    </row>
    <row r="77" spans="1:68" x14ac:dyDescent="0.25">
      <c r="A77" s="4">
        <v>45367</v>
      </c>
      <c r="B77" s="4" t="str">
        <f t="shared" si="1"/>
        <v>MARCH</v>
      </c>
      <c r="C77" s="2">
        <f>MONTH(mydata[[#This Row],[Date]])</f>
        <v>3</v>
      </c>
      <c r="D77">
        <v>805</v>
      </c>
      <c r="E77">
        <v>713</v>
      </c>
      <c r="F77">
        <v>273</v>
      </c>
      <c r="G77">
        <v>476</v>
      </c>
      <c r="H77">
        <v>56</v>
      </c>
      <c r="I77">
        <v>292</v>
      </c>
      <c r="J77">
        <v>307</v>
      </c>
      <c r="K77">
        <v>114</v>
      </c>
      <c r="L77">
        <v>209</v>
      </c>
      <c r="M77">
        <v>134</v>
      </c>
      <c r="N77">
        <v>49</v>
      </c>
      <c r="O77">
        <v>69</v>
      </c>
      <c r="P77">
        <v>19</v>
      </c>
      <c r="Q77">
        <v>156</v>
      </c>
      <c r="R77">
        <v>42</v>
      </c>
      <c r="S77">
        <v>33</v>
      </c>
      <c r="T77">
        <v>21</v>
      </c>
      <c r="U77">
        <v>73</v>
      </c>
      <c r="V77">
        <v>42</v>
      </c>
      <c r="W77">
        <v>21</v>
      </c>
      <c r="X77">
        <v>21</v>
      </c>
      <c r="Y77">
        <v>21</v>
      </c>
      <c r="Z77">
        <v>49</v>
      </c>
      <c r="AA77">
        <v>42</v>
      </c>
      <c r="AB77">
        <v>21</v>
      </c>
      <c r="AC77">
        <v>0</v>
      </c>
      <c r="AD77">
        <v>42</v>
      </c>
      <c r="AE77">
        <v>0</v>
      </c>
      <c r="AF77">
        <v>7</v>
      </c>
      <c r="AG77">
        <v>28</v>
      </c>
      <c r="AH77">
        <v>14</v>
      </c>
      <c r="AI77">
        <v>21</v>
      </c>
      <c r="AJ77">
        <v>7</v>
      </c>
      <c r="AK77">
        <v>35</v>
      </c>
      <c r="AL77">
        <v>35</v>
      </c>
      <c r="AM77">
        <v>21</v>
      </c>
      <c r="AN77">
        <v>21</v>
      </c>
      <c r="AO77">
        <v>0</v>
      </c>
      <c r="AP77">
        <v>7</v>
      </c>
      <c r="AQ77">
        <v>21</v>
      </c>
      <c r="AR77">
        <v>78</v>
      </c>
      <c r="AS77">
        <v>21</v>
      </c>
      <c r="AT77">
        <v>57</v>
      </c>
      <c r="AU77">
        <v>21</v>
      </c>
      <c r="AV77">
        <v>0</v>
      </c>
      <c r="AW77">
        <v>28</v>
      </c>
      <c r="AX77">
        <v>14</v>
      </c>
      <c r="AY77">
        <v>0</v>
      </c>
      <c r="AZ77">
        <v>18</v>
      </c>
      <c r="BA77" s="42">
        <v>114.27000000000001</v>
      </c>
      <c r="BB77" s="12">
        <v>34961.230000000003</v>
      </c>
      <c r="BC77" s="12">
        <v>18044.509999999998</v>
      </c>
      <c r="BD77" s="12">
        <v>27066.76</v>
      </c>
      <c r="BE77" s="12">
        <v>16916.72</v>
      </c>
      <c r="BF77" s="12">
        <v>15788.94</v>
      </c>
      <c r="BG77" s="12">
        <v>39500</v>
      </c>
      <c r="BH77" s="12">
        <v>17500</v>
      </c>
      <c r="BI77" s="12">
        <v>8716</v>
      </c>
      <c r="BJ77" s="12">
        <v>29323</v>
      </c>
      <c r="BK77" s="12">
        <v>30623</v>
      </c>
      <c r="BL77" s="12">
        <v>8722</v>
      </c>
      <c r="BM77" s="12">
        <v>6172</v>
      </c>
      <c r="BN77" s="12">
        <v>2143</v>
      </c>
      <c r="BO77">
        <v>49000</v>
      </c>
      <c r="BP77">
        <v>3574</v>
      </c>
    </row>
    <row r="78" spans="1:68" x14ac:dyDescent="0.25">
      <c r="A78" s="4">
        <v>45368</v>
      </c>
      <c r="B78" s="4" t="str">
        <f t="shared" si="1"/>
        <v>MARCH</v>
      </c>
      <c r="C78" s="2">
        <f>MONTH(mydata[[#This Row],[Date]])</f>
        <v>3</v>
      </c>
      <c r="D78">
        <v>816</v>
      </c>
      <c r="E78">
        <v>665</v>
      </c>
      <c r="F78">
        <v>285</v>
      </c>
      <c r="G78">
        <v>376</v>
      </c>
      <c r="H78">
        <v>155</v>
      </c>
      <c r="I78">
        <v>352</v>
      </c>
      <c r="J78">
        <v>227</v>
      </c>
      <c r="K78">
        <v>86</v>
      </c>
      <c r="L78">
        <v>202</v>
      </c>
      <c r="M78">
        <v>65</v>
      </c>
      <c r="N78">
        <v>50</v>
      </c>
      <c r="O78">
        <v>35</v>
      </c>
      <c r="P78">
        <v>45</v>
      </c>
      <c r="Q78">
        <v>105</v>
      </c>
      <c r="R78">
        <v>55</v>
      </c>
      <c r="S78">
        <v>40</v>
      </c>
      <c r="T78">
        <v>34</v>
      </c>
      <c r="U78">
        <v>185</v>
      </c>
      <c r="V78">
        <v>86</v>
      </c>
      <c r="W78">
        <v>13</v>
      </c>
      <c r="X78">
        <v>46</v>
      </c>
      <c r="Y78">
        <v>13</v>
      </c>
      <c r="Z78">
        <v>2</v>
      </c>
      <c r="AA78">
        <v>46</v>
      </c>
      <c r="AB78">
        <v>13</v>
      </c>
      <c r="AC78">
        <v>6</v>
      </c>
      <c r="AD78">
        <v>13</v>
      </c>
      <c r="AE78">
        <v>6</v>
      </c>
      <c r="AF78">
        <v>6</v>
      </c>
      <c r="AG78">
        <v>13</v>
      </c>
      <c r="AH78">
        <v>19</v>
      </c>
      <c r="AI78">
        <v>13</v>
      </c>
      <c r="AJ78">
        <v>19</v>
      </c>
      <c r="AK78">
        <v>39</v>
      </c>
      <c r="AL78">
        <v>46</v>
      </c>
      <c r="AM78">
        <v>6</v>
      </c>
      <c r="AN78">
        <v>13</v>
      </c>
      <c r="AO78">
        <v>6</v>
      </c>
      <c r="AP78">
        <v>26</v>
      </c>
      <c r="AQ78">
        <v>19</v>
      </c>
      <c r="AR78">
        <v>66</v>
      </c>
      <c r="AS78">
        <v>19</v>
      </c>
      <c r="AT78">
        <v>53</v>
      </c>
      <c r="AU78">
        <v>33</v>
      </c>
      <c r="AV78">
        <v>6</v>
      </c>
      <c r="AW78">
        <v>6</v>
      </c>
      <c r="AX78">
        <v>13</v>
      </c>
      <c r="AY78">
        <v>0</v>
      </c>
      <c r="AZ78">
        <v>0</v>
      </c>
      <c r="BA78" s="42">
        <v>117.63000000000001</v>
      </c>
      <c r="BB78" s="12">
        <v>38851.78</v>
      </c>
      <c r="BC78" s="12">
        <v>19425.89</v>
      </c>
      <c r="BD78" s="12">
        <v>19425.89</v>
      </c>
      <c r="BE78" s="12">
        <v>10284.290000000001</v>
      </c>
      <c r="BF78" s="12">
        <v>26282.09</v>
      </c>
      <c r="BG78" s="12">
        <v>39500</v>
      </c>
      <c r="BH78" s="12">
        <v>17500</v>
      </c>
      <c r="BI78" s="12">
        <v>8716</v>
      </c>
      <c r="BJ78" s="12">
        <v>29323</v>
      </c>
      <c r="BK78" s="12">
        <v>30623</v>
      </c>
      <c r="BL78" s="12">
        <v>8722</v>
      </c>
      <c r="BM78" s="12">
        <v>6172</v>
      </c>
      <c r="BN78" s="12">
        <v>2143</v>
      </c>
      <c r="BO78">
        <v>49000</v>
      </c>
      <c r="BP78">
        <v>2379</v>
      </c>
    </row>
    <row r="79" spans="1:68" x14ac:dyDescent="0.25">
      <c r="A79" s="4">
        <v>45369</v>
      </c>
      <c r="B79" s="4" t="str">
        <f t="shared" si="1"/>
        <v>MARCH</v>
      </c>
      <c r="C79" s="2">
        <f>MONTH(mydata[[#This Row],[Date]])</f>
        <v>3</v>
      </c>
      <c r="D79">
        <v>819</v>
      </c>
      <c r="E79">
        <v>619</v>
      </c>
      <c r="F79">
        <v>352</v>
      </c>
      <c r="G79">
        <v>361</v>
      </c>
      <c r="H79">
        <v>106</v>
      </c>
      <c r="I79">
        <v>136</v>
      </c>
      <c r="J79">
        <v>415</v>
      </c>
      <c r="K79">
        <v>68</v>
      </c>
      <c r="L79">
        <v>203</v>
      </c>
      <c r="M79">
        <v>177</v>
      </c>
      <c r="N79">
        <v>55</v>
      </c>
      <c r="O79">
        <v>35</v>
      </c>
      <c r="P79">
        <v>35</v>
      </c>
      <c r="Q79">
        <v>121</v>
      </c>
      <c r="R79">
        <v>87</v>
      </c>
      <c r="S79">
        <v>28</v>
      </c>
      <c r="T79">
        <v>34</v>
      </c>
      <c r="U79">
        <v>44</v>
      </c>
      <c r="V79">
        <v>24</v>
      </c>
      <c r="W79">
        <v>12</v>
      </c>
      <c r="X79">
        <v>37</v>
      </c>
      <c r="Y79">
        <v>6</v>
      </c>
      <c r="Z79">
        <v>18</v>
      </c>
      <c r="AA79">
        <v>55</v>
      </c>
      <c r="AB79">
        <v>12</v>
      </c>
      <c r="AC79">
        <v>0</v>
      </c>
      <c r="AD79">
        <v>18</v>
      </c>
      <c r="AE79">
        <v>12</v>
      </c>
      <c r="AF79">
        <v>0</v>
      </c>
      <c r="AG79">
        <v>12</v>
      </c>
      <c r="AH79">
        <v>18</v>
      </c>
      <c r="AI79">
        <v>12</v>
      </c>
      <c r="AJ79">
        <v>12</v>
      </c>
      <c r="AK79">
        <v>61</v>
      </c>
      <c r="AL79">
        <v>43</v>
      </c>
      <c r="AM79">
        <v>18</v>
      </c>
      <c r="AN79">
        <v>12</v>
      </c>
      <c r="AO79">
        <v>6</v>
      </c>
      <c r="AP79">
        <v>18</v>
      </c>
      <c r="AQ79">
        <v>18</v>
      </c>
      <c r="AR79">
        <v>43</v>
      </c>
      <c r="AS79">
        <v>18</v>
      </c>
      <c r="AT79">
        <v>55</v>
      </c>
      <c r="AU79">
        <v>12</v>
      </c>
      <c r="AV79">
        <v>6</v>
      </c>
      <c r="AW79">
        <v>43</v>
      </c>
      <c r="AX79">
        <v>18</v>
      </c>
      <c r="AY79">
        <v>0</v>
      </c>
      <c r="AZ79">
        <v>0</v>
      </c>
      <c r="BA79" s="42">
        <v>121.21</v>
      </c>
      <c r="BB79" s="12">
        <v>31762.75</v>
      </c>
      <c r="BC79" s="12">
        <v>19998.77</v>
      </c>
      <c r="BD79" s="12">
        <v>16469.580000000002</v>
      </c>
      <c r="BE79" s="12">
        <v>24704.36</v>
      </c>
      <c r="BF79" s="12">
        <v>24704.36</v>
      </c>
      <c r="BG79" s="12">
        <v>39500</v>
      </c>
      <c r="BH79" s="12">
        <v>17500</v>
      </c>
      <c r="BI79" s="12">
        <v>8716</v>
      </c>
      <c r="BJ79" s="12">
        <v>29323</v>
      </c>
      <c r="BK79" s="12">
        <v>30623</v>
      </c>
      <c r="BL79" s="12">
        <v>8722</v>
      </c>
      <c r="BM79" s="12">
        <v>6172</v>
      </c>
      <c r="BN79" s="12">
        <v>2143</v>
      </c>
      <c r="BO79">
        <v>49000</v>
      </c>
      <c r="BP79">
        <v>6058</v>
      </c>
    </row>
    <row r="80" spans="1:68" x14ac:dyDescent="0.25">
      <c r="A80" s="4">
        <v>45370</v>
      </c>
      <c r="B80" s="4" t="str">
        <f t="shared" si="1"/>
        <v>MARCH</v>
      </c>
      <c r="C80" s="2">
        <f>MONTH(mydata[[#This Row],[Date]])</f>
        <v>3</v>
      </c>
      <c r="D80">
        <v>822</v>
      </c>
      <c r="E80">
        <v>596</v>
      </c>
      <c r="F80">
        <v>419</v>
      </c>
      <c r="G80">
        <v>321</v>
      </c>
      <c r="H80">
        <v>82</v>
      </c>
      <c r="I80">
        <v>202</v>
      </c>
      <c r="J80">
        <v>281</v>
      </c>
      <c r="K80">
        <v>113</v>
      </c>
      <c r="L80">
        <v>193</v>
      </c>
      <c r="M80">
        <v>107</v>
      </c>
      <c r="N80">
        <v>45</v>
      </c>
      <c r="O80">
        <v>30</v>
      </c>
      <c r="P80">
        <v>40</v>
      </c>
      <c r="Q80">
        <v>106</v>
      </c>
      <c r="R80">
        <v>24</v>
      </c>
      <c r="S80">
        <v>31</v>
      </c>
      <c r="T80">
        <v>21</v>
      </c>
      <c r="U80">
        <v>225</v>
      </c>
      <c r="V80">
        <v>65</v>
      </c>
      <c r="W80">
        <v>11</v>
      </c>
      <c r="X80">
        <v>23</v>
      </c>
      <c r="Y80">
        <v>11</v>
      </c>
      <c r="Z80">
        <v>39</v>
      </c>
      <c r="AA80">
        <v>53</v>
      </c>
      <c r="AB80">
        <v>17</v>
      </c>
      <c r="AC80">
        <v>17</v>
      </c>
      <c r="AD80">
        <v>23</v>
      </c>
      <c r="AE80">
        <v>17</v>
      </c>
      <c r="AF80">
        <v>5</v>
      </c>
      <c r="AG80">
        <v>11</v>
      </c>
      <c r="AH80">
        <v>0</v>
      </c>
      <c r="AI80">
        <v>0</v>
      </c>
      <c r="AJ80">
        <v>11</v>
      </c>
      <c r="AK80">
        <v>35</v>
      </c>
      <c r="AL80">
        <v>29</v>
      </c>
      <c r="AM80">
        <v>23</v>
      </c>
      <c r="AN80">
        <v>5</v>
      </c>
      <c r="AO80">
        <v>0</v>
      </c>
      <c r="AP80">
        <v>5</v>
      </c>
      <c r="AQ80">
        <v>11</v>
      </c>
      <c r="AR80">
        <v>65</v>
      </c>
      <c r="AS80">
        <v>11</v>
      </c>
      <c r="AT80">
        <v>29</v>
      </c>
      <c r="AU80">
        <v>23</v>
      </c>
      <c r="AV80">
        <v>0</v>
      </c>
      <c r="AW80">
        <v>17</v>
      </c>
      <c r="AX80">
        <v>23</v>
      </c>
      <c r="AY80">
        <v>17</v>
      </c>
      <c r="AZ80">
        <v>0</v>
      </c>
      <c r="BA80" s="42">
        <v>125.35999999999999</v>
      </c>
      <c r="BB80" s="12">
        <v>35152.21</v>
      </c>
      <c r="BC80" s="12">
        <v>23030.76</v>
      </c>
      <c r="BD80" s="12">
        <v>15757.89</v>
      </c>
      <c r="BE80" s="12">
        <v>10909.31</v>
      </c>
      <c r="BF80" s="12">
        <v>36364.36</v>
      </c>
      <c r="BG80" s="12">
        <v>39500</v>
      </c>
      <c r="BH80" s="12">
        <v>17500</v>
      </c>
      <c r="BI80" s="12">
        <v>8716</v>
      </c>
      <c r="BJ80" s="12">
        <v>29323</v>
      </c>
      <c r="BK80" s="12">
        <v>30623</v>
      </c>
      <c r="BL80" s="12">
        <v>8722</v>
      </c>
      <c r="BM80" s="12">
        <v>6172</v>
      </c>
      <c r="BN80" s="12">
        <v>2143</v>
      </c>
      <c r="BO80">
        <v>49000</v>
      </c>
      <c r="BP80">
        <v>7799</v>
      </c>
    </row>
    <row r="81" spans="1:68" x14ac:dyDescent="0.25">
      <c r="A81" s="4">
        <v>45371</v>
      </c>
      <c r="B81" s="4" t="str">
        <f t="shared" si="1"/>
        <v>MARCH</v>
      </c>
      <c r="C81" s="2">
        <f>MONTH(mydata[[#This Row],[Date]])</f>
        <v>3</v>
      </c>
      <c r="D81">
        <v>820</v>
      </c>
      <c r="E81">
        <v>583</v>
      </c>
      <c r="F81">
        <v>188</v>
      </c>
      <c r="G81">
        <v>452</v>
      </c>
      <c r="H81">
        <v>180</v>
      </c>
      <c r="I81">
        <v>122</v>
      </c>
      <c r="J81">
        <v>345</v>
      </c>
      <c r="K81">
        <v>116</v>
      </c>
      <c r="L81">
        <v>183</v>
      </c>
      <c r="M81">
        <v>81</v>
      </c>
      <c r="N81">
        <v>45</v>
      </c>
      <c r="O81">
        <v>71</v>
      </c>
      <c r="P81">
        <v>10</v>
      </c>
      <c r="Q81">
        <v>168</v>
      </c>
      <c r="R81">
        <v>68</v>
      </c>
      <c r="S81">
        <v>37</v>
      </c>
      <c r="T81">
        <v>24</v>
      </c>
      <c r="U81">
        <v>133</v>
      </c>
      <c r="V81">
        <v>75</v>
      </c>
      <c r="W81">
        <v>0</v>
      </c>
      <c r="X81">
        <v>17</v>
      </c>
      <c r="Y81">
        <v>0</v>
      </c>
      <c r="Z81">
        <v>49</v>
      </c>
      <c r="AA81">
        <v>40</v>
      </c>
      <c r="AB81">
        <v>0</v>
      </c>
      <c r="AC81">
        <v>5</v>
      </c>
      <c r="AD81">
        <v>34</v>
      </c>
      <c r="AE81">
        <v>0</v>
      </c>
      <c r="AF81">
        <v>5</v>
      </c>
      <c r="AG81">
        <v>29</v>
      </c>
      <c r="AH81">
        <v>5</v>
      </c>
      <c r="AI81">
        <v>0</v>
      </c>
      <c r="AJ81">
        <v>11</v>
      </c>
      <c r="AK81">
        <v>52</v>
      </c>
      <c r="AL81">
        <v>11</v>
      </c>
      <c r="AM81">
        <v>17</v>
      </c>
      <c r="AN81">
        <v>17</v>
      </c>
      <c r="AO81">
        <v>0</v>
      </c>
      <c r="AP81">
        <v>23</v>
      </c>
      <c r="AQ81">
        <v>23</v>
      </c>
      <c r="AR81">
        <v>46</v>
      </c>
      <c r="AS81">
        <v>17</v>
      </c>
      <c r="AT81">
        <v>23</v>
      </c>
      <c r="AU81">
        <v>11</v>
      </c>
      <c r="AV81">
        <v>5</v>
      </c>
      <c r="AW81">
        <v>40</v>
      </c>
      <c r="AX81">
        <v>23</v>
      </c>
      <c r="AY81">
        <v>5</v>
      </c>
      <c r="AZ81">
        <v>0</v>
      </c>
      <c r="BA81" s="42">
        <v>126.65</v>
      </c>
      <c r="BB81" s="12">
        <v>33846.82</v>
      </c>
      <c r="BC81" s="12">
        <v>30086.07</v>
      </c>
      <c r="BD81" s="12">
        <v>25071.72</v>
      </c>
      <c r="BE81" s="12">
        <v>15043.03</v>
      </c>
      <c r="BF81" s="12">
        <v>21310.959999999999</v>
      </c>
      <c r="BG81" s="12">
        <v>39500</v>
      </c>
      <c r="BH81" s="12">
        <v>17500</v>
      </c>
      <c r="BI81" s="12">
        <v>8716</v>
      </c>
      <c r="BJ81" s="12">
        <v>29323</v>
      </c>
      <c r="BK81" s="12">
        <v>30623</v>
      </c>
      <c r="BL81" s="12">
        <v>8722</v>
      </c>
      <c r="BM81" s="12">
        <v>6172</v>
      </c>
      <c r="BN81" s="12">
        <v>2143</v>
      </c>
      <c r="BO81">
        <v>49000</v>
      </c>
      <c r="BP81">
        <v>399</v>
      </c>
    </row>
    <row r="82" spans="1:68" x14ac:dyDescent="0.25">
      <c r="A82" s="4">
        <v>45372</v>
      </c>
      <c r="B82" s="4" t="str">
        <f t="shared" si="1"/>
        <v>MARCH</v>
      </c>
      <c r="C82" s="2">
        <f>MONTH(mydata[[#This Row],[Date]])</f>
        <v>3</v>
      </c>
      <c r="D82">
        <v>812</v>
      </c>
      <c r="E82">
        <v>580</v>
      </c>
      <c r="F82">
        <v>414</v>
      </c>
      <c r="G82">
        <v>204</v>
      </c>
      <c r="H82">
        <v>194</v>
      </c>
      <c r="I82">
        <v>284</v>
      </c>
      <c r="J82">
        <v>215</v>
      </c>
      <c r="K82">
        <v>81</v>
      </c>
      <c r="L82">
        <v>191</v>
      </c>
      <c r="M82">
        <v>161</v>
      </c>
      <c r="N82">
        <v>50</v>
      </c>
      <c r="O82">
        <v>60</v>
      </c>
      <c r="P82">
        <v>45</v>
      </c>
      <c r="Q82">
        <v>145</v>
      </c>
      <c r="R82">
        <v>86</v>
      </c>
      <c r="S82">
        <v>37</v>
      </c>
      <c r="T82">
        <v>37</v>
      </c>
      <c r="U82">
        <v>0</v>
      </c>
      <c r="V82">
        <v>40</v>
      </c>
      <c r="W82">
        <v>0</v>
      </c>
      <c r="X82">
        <v>17</v>
      </c>
      <c r="Y82">
        <v>17</v>
      </c>
      <c r="Z82">
        <v>75</v>
      </c>
      <c r="AA82">
        <v>52</v>
      </c>
      <c r="AB82">
        <v>0</v>
      </c>
      <c r="AC82">
        <v>17</v>
      </c>
      <c r="AD82">
        <v>17</v>
      </c>
      <c r="AE82">
        <v>11</v>
      </c>
      <c r="AF82">
        <v>0</v>
      </c>
      <c r="AG82">
        <v>23</v>
      </c>
      <c r="AH82">
        <v>0</v>
      </c>
      <c r="AI82">
        <v>17</v>
      </c>
      <c r="AJ82">
        <v>11</v>
      </c>
      <c r="AK82">
        <v>58</v>
      </c>
      <c r="AL82">
        <v>11</v>
      </c>
      <c r="AM82">
        <v>11</v>
      </c>
      <c r="AN82">
        <v>17</v>
      </c>
      <c r="AO82">
        <v>0</v>
      </c>
      <c r="AP82">
        <v>11</v>
      </c>
      <c r="AQ82">
        <v>23</v>
      </c>
      <c r="AR82">
        <v>63</v>
      </c>
      <c r="AS82">
        <v>11</v>
      </c>
      <c r="AT82">
        <v>34</v>
      </c>
      <c r="AU82">
        <v>5</v>
      </c>
      <c r="AV82">
        <v>0</v>
      </c>
      <c r="AW82">
        <v>17</v>
      </c>
      <c r="AX82">
        <v>5</v>
      </c>
      <c r="AY82">
        <v>0</v>
      </c>
      <c r="AZ82">
        <v>17</v>
      </c>
      <c r="BA82" s="42">
        <v>127.03999999999999</v>
      </c>
      <c r="BB82" s="12">
        <v>40528.92</v>
      </c>
      <c r="BC82" s="12">
        <v>17731.400000000001</v>
      </c>
      <c r="BD82" s="12">
        <v>12665.29</v>
      </c>
      <c r="BE82" s="12">
        <v>27863.63</v>
      </c>
      <c r="BF82" s="12">
        <v>27863.63</v>
      </c>
      <c r="BG82" s="12">
        <v>39500</v>
      </c>
      <c r="BH82" s="12">
        <v>17500</v>
      </c>
      <c r="BI82" s="12">
        <v>8716</v>
      </c>
      <c r="BJ82" s="12">
        <v>29323</v>
      </c>
      <c r="BK82" s="12">
        <v>30623</v>
      </c>
      <c r="BL82" s="12">
        <v>8722</v>
      </c>
      <c r="BM82" s="12">
        <v>6172</v>
      </c>
      <c r="BN82" s="12">
        <v>2143</v>
      </c>
      <c r="BO82">
        <v>49000</v>
      </c>
      <c r="BP82">
        <v>6914</v>
      </c>
    </row>
    <row r="83" spans="1:68" x14ac:dyDescent="0.25">
      <c r="A83" s="4">
        <v>45373</v>
      </c>
      <c r="B83" s="4" t="str">
        <f t="shared" si="1"/>
        <v>MARCH</v>
      </c>
      <c r="C83" s="2">
        <f>MONTH(mydata[[#This Row],[Date]])</f>
        <v>3</v>
      </c>
      <c r="D83">
        <v>794</v>
      </c>
      <c r="E83">
        <v>583</v>
      </c>
      <c r="F83">
        <v>198</v>
      </c>
      <c r="G83">
        <v>517</v>
      </c>
      <c r="H83">
        <v>79</v>
      </c>
      <c r="I83">
        <v>279</v>
      </c>
      <c r="J83">
        <v>264</v>
      </c>
      <c r="K83">
        <v>40</v>
      </c>
      <c r="L83">
        <v>193</v>
      </c>
      <c r="M83">
        <v>167</v>
      </c>
      <c r="N83">
        <v>39</v>
      </c>
      <c r="O83">
        <v>59</v>
      </c>
      <c r="P83">
        <v>39</v>
      </c>
      <c r="Q83">
        <v>159</v>
      </c>
      <c r="R83">
        <v>87</v>
      </c>
      <c r="S83">
        <v>36</v>
      </c>
      <c r="T83">
        <v>15</v>
      </c>
      <c r="U83">
        <v>0</v>
      </c>
      <c r="V83">
        <v>46</v>
      </c>
      <c r="W83">
        <v>17</v>
      </c>
      <c r="X83">
        <v>29</v>
      </c>
      <c r="Y83">
        <v>11</v>
      </c>
      <c r="Z83">
        <v>46</v>
      </c>
      <c r="AA83">
        <v>46</v>
      </c>
      <c r="AB83">
        <v>5</v>
      </c>
      <c r="AC83">
        <v>0</v>
      </c>
      <c r="AD83">
        <v>34</v>
      </c>
      <c r="AE83">
        <v>0</v>
      </c>
      <c r="AF83">
        <v>0</v>
      </c>
      <c r="AG83">
        <v>11</v>
      </c>
      <c r="AH83">
        <v>5</v>
      </c>
      <c r="AI83">
        <v>11</v>
      </c>
      <c r="AJ83">
        <v>5</v>
      </c>
      <c r="AK83">
        <v>40</v>
      </c>
      <c r="AL83">
        <v>40</v>
      </c>
      <c r="AM83">
        <v>5</v>
      </c>
      <c r="AN83">
        <v>5</v>
      </c>
      <c r="AO83">
        <v>0</v>
      </c>
      <c r="AP83">
        <v>5</v>
      </c>
      <c r="AQ83">
        <v>23</v>
      </c>
      <c r="AR83">
        <v>58</v>
      </c>
      <c r="AS83">
        <v>5</v>
      </c>
      <c r="AT83">
        <v>40</v>
      </c>
      <c r="AU83">
        <v>29</v>
      </c>
      <c r="AV83">
        <v>0</v>
      </c>
      <c r="AW83">
        <v>5</v>
      </c>
      <c r="AX83">
        <v>11</v>
      </c>
      <c r="AY83">
        <v>23</v>
      </c>
      <c r="AZ83">
        <v>28</v>
      </c>
      <c r="BA83" s="42">
        <v>125.71</v>
      </c>
      <c r="BB83" s="12">
        <v>43190.33</v>
      </c>
      <c r="BC83" s="12">
        <v>21595.16</v>
      </c>
      <c r="BD83" s="12">
        <v>22865.47</v>
      </c>
      <c r="BE83" s="12">
        <v>26676.38</v>
      </c>
      <c r="BF83" s="12">
        <v>12703.04</v>
      </c>
      <c r="BG83" s="12">
        <v>39500</v>
      </c>
      <c r="BH83" s="12">
        <v>10000</v>
      </c>
      <c r="BI83" s="12">
        <v>8716</v>
      </c>
      <c r="BJ83" s="12">
        <v>9237</v>
      </c>
      <c r="BK83" s="12">
        <v>30623</v>
      </c>
      <c r="BL83" s="12">
        <v>8722</v>
      </c>
      <c r="BM83" s="12">
        <v>6172</v>
      </c>
      <c r="BN83" s="12">
        <v>2143</v>
      </c>
      <c r="BO83">
        <v>49000</v>
      </c>
      <c r="BP83">
        <v>3481</v>
      </c>
    </row>
    <row r="84" spans="1:68" x14ac:dyDescent="0.25">
      <c r="A84" s="4">
        <v>45374</v>
      </c>
      <c r="B84" s="4" t="str">
        <f t="shared" si="1"/>
        <v>MARCH</v>
      </c>
      <c r="C84" s="2">
        <f>MONTH(mydata[[#This Row],[Date]])</f>
        <v>3</v>
      </c>
      <c r="D84">
        <v>768</v>
      </c>
      <c r="E84">
        <v>594</v>
      </c>
      <c r="F84">
        <v>192</v>
      </c>
      <c r="G84">
        <v>392</v>
      </c>
      <c r="H84">
        <v>184</v>
      </c>
      <c r="I84">
        <v>273</v>
      </c>
      <c r="J84">
        <v>262</v>
      </c>
      <c r="K84">
        <v>59</v>
      </c>
      <c r="L84">
        <v>257</v>
      </c>
      <c r="M84">
        <v>80</v>
      </c>
      <c r="N84">
        <v>52</v>
      </c>
      <c r="O84">
        <v>57</v>
      </c>
      <c r="P84">
        <v>33</v>
      </c>
      <c r="Q84">
        <v>116</v>
      </c>
      <c r="R84">
        <v>64</v>
      </c>
      <c r="S84">
        <v>26</v>
      </c>
      <c r="T84">
        <v>37</v>
      </c>
      <c r="U84">
        <v>46</v>
      </c>
      <c r="V84">
        <v>59</v>
      </c>
      <c r="W84">
        <v>11</v>
      </c>
      <c r="X84">
        <v>35</v>
      </c>
      <c r="Y84">
        <v>0</v>
      </c>
      <c r="Z84">
        <v>0</v>
      </c>
      <c r="AA84">
        <v>35</v>
      </c>
      <c r="AB84">
        <v>0</v>
      </c>
      <c r="AC84">
        <v>17</v>
      </c>
      <c r="AD84">
        <v>23</v>
      </c>
      <c r="AE84">
        <v>17</v>
      </c>
      <c r="AF84">
        <v>5</v>
      </c>
      <c r="AG84">
        <v>17</v>
      </c>
      <c r="AH84">
        <v>17</v>
      </c>
      <c r="AI84">
        <v>5</v>
      </c>
      <c r="AJ84">
        <v>0</v>
      </c>
      <c r="AK84">
        <v>53</v>
      </c>
      <c r="AL84">
        <v>41</v>
      </c>
      <c r="AM84">
        <v>29</v>
      </c>
      <c r="AN84">
        <v>17</v>
      </c>
      <c r="AO84">
        <v>5</v>
      </c>
      <c r="AP84">
        <v>0</v>
      </c>
      <c r="AQ84">
        <v>5</v>
      </c>
      <c r="AR84">
        <v>65</v>
      </c>
      <c r="AS84">
        <v>5</v>
      </c>
      <c r="AT84">
        <v>53</v>
      </c>
      <c r="AU84">
        <v>17</v>
      </c>
      <c r="AV84">
        <v>0</v>
      </c>
      <c r="AW84">
        <v>35</v>
      </c>
      <c r="AX84">
        <v>17</v>
      </c>
      <c r="AY84">
        <v>11</v>
      </c>
      <c r="AZ84">
        <v>0</v>
      </c>
      <c r="BA84" s="42">
        <v>122.73</v>
      </c>
      <c r="BB84" s="12">
        <v>31425.3</v>
      </c>
      <c r="BC84" s="12">
        <v>16341.16</v>
      </c>
      <c r="BD84" s="12">
        <v>21369.21</v>
      </c>
      <c r="BE84" s="12">
        <v>25140.240000000002</v>
      </c>
      <c r="BF84" s="12">
        <v>31425.3</v>
      </c>
      <c r="BG84" s="12">
        <v>39500</v>
      </c>
      <c r="BH84" s="12">
        <v>10000</v>
      </c>
      <c r="BI84" s="12">
        <v>8716</v>
      </c>
      <c r="BJ84" s="12">
        <v>9237</v>
      </c>
      <c r="BK84" s="12">
        <v>30623</v>
      </c>
      <c r="BL84" s="12">
        <v>8722</v>
      </c>
      <c r="BM84" s="12">
        <v>6172</v>
      </c>
      <c r="BN84" s="12">
        <v>2143</v>
      </c>
      <c r="BO84">
        <v>49000</v>
      </c>
      <c r="BP84">
        <v>3390</v>
      </c>
    </row>
    <row r="85" spans="1:68" x14ac:dyDescent="0.25">
      <c r="A85" s="4">
        <v>45375</v>
      </c>
      <c r="B85" s="4" t="str">
        <f t="shared" si="1"/>
        <v>MARCH</v>
      </c>
      <c r="C85" s="2">
        <f>MONTH(mydata[[#This Row],[Date]])</f>
        <v>3</v>
      </c>
      <c r="D85">
        <v>747</v>
      </c>
      <c r="E85">
        <v>619</v>
      </c>
      <c r="F85">
        <v>395</v>
      </c>
      <c r="G85">
        <v>315</v>
      </c>
      <c r="H85">
        <v>37</v>
      </c>
      <c r="I85">
        <v>160</v>
      </c>
      <c r="J85">
        <v>385</v>
      </c>
      <c r="K85">
        <v>74</v>
      </c>
      <c r="L85">
        <v>185</v>
      </c>
      <c r="M85">
        <v>101</v>
      </c>
      <c r="N85">
        <v>55</v>
      </c>
      <c r="O85">
        <v>64</v>
      </c>
      <c r="P85">
        <v>23</v>
      </c>
      <c r="Q85">
        <v>105</v>
      </c>
      <c r="R85">
        <v>79</v>
      </c>
      <c r="S85">
        <v>28</v>
      </c>
      <c r="T85">
        <v>22</v>
      </c>
      <c r="U85">
        <v>85</v>
      </c>
      <c r="V85">
        <v>24</v>
      </c>
      <c r="W85">
        <v>0</v>
      </c>
      <c r="X85">
        <v>43</v>
      </c>
      <c r="Y85">
        <v>0</v>
      </c>
      <c r="Z85">
        <v>61</v>
      </c>
      <c r="AA85">
        <v>55</v>
      </c>
      <c r="AB85">
        <v>18</v>
      </c>
      <c r="AC85">
        <v>12</v>
      </c>
      <c r="AD85">
        <v>37</v>
      </c>
      <c r="AE85">
        <v>0</v>
      </c>
      <c r="AF85">
        <v>0</v>
      </c>
      <c r="AG85">
        <v>18</v>
      </c>
      <c r="AH85">
        <v>12</v>
      </c>
      <c r="AI85">
        <v>6</v>
      </c>
      <c r="AJ85">
        <v>6</v>
      </c>
      <c r="AK85">
        <v>61</v>
      </c>
      <c r="AL85">
        <v>18</v>
      </c>
      <c r="AM85">
        <v>12</v>
      </c>
      <c r="AN85">
        <v>0</v>
      </c>
      <c r="AO85">
        <v>0</v>
      </c>
      <c r="AP85">
        <v>0</v>
      </c>
      <c r="AQ85">
        <v>18</v>
      </c>
      <c r="AR85">
        <v>61</v>
      </c>
      <c r="AS85">
        <v>12</v>
      </c>
      <c r="AT85">
        <v>55</v>
      </c>
      <c r="AU85">
        <v>30</v>
      </c>
      <c r="AV85">
        <v>0</v>
      </c>
      <c r="AW85">
        <v>37</v>
      </c>
      <c r="AX85">
        <v>0</v>
      </c>
      <c r="AY85">
        <v>6</v>
      </c>
      <c r="AZ85">
        <v>17</v>
      </c>
      <c r="BA85" s="42">
        <v>120.23</v>
      </c>
      <c r="BB85" s="12">
        <v>38045.07</v>
      </c>
      <c r="BC85" s="12">
        <v>17181.64</v>
      </c>
      <c r="BD85" s="12">
        <v>22090.69</v>
      </c>
      <c r="BE85" s="12">
        <v>12272.6</v>
      </c>
      <c r="BF85" s="12">
        <v>33136.03</v>
      </c>
      <c r="BG85" s="12">
        <v>39500</v>
      </c>
      <c r="BH85" s="12">
        <v>10000</v>
      </c>
      <c r="BI85" s="12">
        <v>8716</v>
      </c>
      <c r="BJ85" s="12">
        <v>9237</v>
      </c>
      <c r="BK85" s="12">
        <v>30623</v>
      </c>
      <c r="BL85" s="12">
        <v>8722</v>
      </c>
      <c r="BM85" s="12">
        <v>6172</v>
      </c>
      <c r="BN85" s="12">
        <v>2143</v>
      </c>
      <c r="BO85">
        <v>49000</v>
      </c>
      <c r="BP85">
        <v>8555</v>
      </c>
    </row>
    <row r="86" spans="1:68" x14ac:dyDescent="0.25">
      <c r="A86" s="4">
        <v>45376</v>
      </c>
      <c r="B86" s="4" t="str">
        <f t="shared" si="1"/>
        <v>MARCH</v>
      </c>
      <c r="C86" s="2">
        <f>MONTH(mydata[[#This Row],[Date]])</f>
        <v>3</v>
      </c>
      <c r="D86">
        <v>725</v>
      </c>
      <c r="E86">
        <v>659</v>
      </c>
      <c r="F86">
        <v>261</v>
      </c>
      <c r="G86">
        <v>334</v>
      </c>
      <c r="H86">
        <v>130</v>
      </c>
      <c r="I86">
        <v>342</v>
      </c>
      <c r="J86">
        <v>173</v>
      </c>
      <c r="K86">
        <v>144</v>
      </c>
      <c r="L86">
        <v>202</v>
      </c>
      <c r="M86">
        <v>98</v>
      </c>
      <c r="N86">
        <v>44</v>
      </c>
      <c r="O86">
        <v>49</v>
      </c>
      <c r="P86">
        <v>35</v>
      </c>
      <c r="Q86">
        <v>123</v>
      </c>
      <c r="R86">
        <v>44</v>
      </c>
      <c r="S86">
        <v>30</v>
      </c>
      <c r="T86">
        <v>22</v>
      </c>
      <c r="U86">
        <v>78</v>
      </c>
      <c r="V86">
        <v>65</v>
      </c>
      <c r="W86">
        <v>6</v>
      </c>
      <c r="X86">
        <v>32</v>
      </c>
      <c r="Y86">
        <v>0</v>
      </c>
      <c r="Z86">
        <v>52</v>
      </c>
      <c r="AA86">
        <v>52</v>
      </c>
      <c r="AB86">
        <v>13</v>
      </c>
      <c r="AC86">
        <v>13</v>
      </c>
      <c r="AD86">
        <v>19</v>
      </c>
      <c r="AE86">
        <v>6</v>
      </c>
      <c r="AF86">
        <v>0</v>
      </c>
      <c r="AG86">
        <v>6</v>
      </c>
      <c r="AH86">
        <v>13</v>
      </c>
      <c r="AI86">
        <v>13</v>
      </c>
      <c r="AJ86">
        <v>13</v>
      </c>
      <c r="AK86">
        <v>39</v>
      </c>
      <c r="AL86">
        <v>32</v>
      </c>
      <c r="AM86">
        <v>6</v>
      </c>
      <c r="AN86">
        <v>0</v>
      </c>
      <c r="AO86">
        <v>6</v>
      </c>
      <c r="AP86">
        <v>19</v>
      </c>
      <c r="AQ86">
        <v>13</v>
      </c>
      <c r="AR86">
        <v>46</v>
      </c>
      <c r="AS86">
        <v>13</v>
      </c>
      <c r="AT86">
        <v>19</v>
      </c>
      <c r="AU86">
        <v>26</v>
      </c>
      <c r="AV86">
        <v>6</v>
      </c>
      <c r="AW86">
        <v>6</v>
      </c>
      <c r="AX86">
        <v>0</v>
      </c>
      <c r="AY86">
        <v>26</v>
      </c>
      <c r="AZ86">
        <v>99</v>
      </c>
      <c r="BA86" s="42">
        <v>119.4</v>
      </c>
      <c r="BB86" s="12">
        <v>31263.21</v>
      </c>
      <c r="BC86" s="12">
        <v>26453.49</v>
      </c>
      <c r="BD86" s="12">
        <v>12024.31</v>
      </c>
      <c r="BE86" s="12">
        <v>14429.18</v>
      </c>
      <c r="BF86" s="12">
        <v>36072.94</v>
      </c>
      <c r="BG86" s="12">
        <v>39500</v>
      </c>
      <c r="BH86" s="12">
        <v>10000</v>
      </c>
      <c r="BI86" s="12">
        <v>8716</v>
      </c>
      <c r="BJ86" s="12">
        <v>9237</v>
      </c>
      <c r="BK86" s="12">
        <v>30623</v>
      </c>
      <c r="BL86" s="12">
        <v>8722</v>
      </c>
      <c r="BM86" s="12">
        <v>6172</v>
      </c>
      <c r="BN86" s="12">
        <v>2143</v>
      </c>
      <c r="BO86">
        <v>49000</v>
      </c>
      <c r="BP86">
        <v>6073</v>
      </c>
    </row>
    <row r="87" spans="1:68" x14ac:dyDescent="0.25">
      <c r="A87" s="4">
        <v>45377</v>
      </c>
      <c r="B87" s="4" t="str">
        <f t="shared" si="1"/>
        <v>MARCH</v>
      </c>
      <c r="C87" s="2">
        <f>MONTH(mydata[[#This Row],[Date]])</f>
        <v>3</v>
      </c>
      <c r="D87">
        <v>713</v>
      </c>
      <c r="E87">
        <v>714</v>
      </c>
      <c r="F87">
        <v>171</v>
      </c>
      <c r="G87">
        <v>464</v>
      </c>
      <c r="H87">
        <v>78</v>
      </c>
      <c r="I87">
        <v>278</v>
      </c>
      <c r="J87">
        <v>358</v>
      </c>
      <c r="K87">
        <v>78</v>
      </c>
      <c r="L87">
        <v>194</v>
      </c>
      <c r="M87">
        <v>110</v>
      </c>
      <c r="N87">
        <v>53</v>
      </c>
      <c r="O87">
        <v>66</v>
      </c>
      <c r="P87">
        <v>22</v>
      </c>
      <c r="Q87">
        <v>113</v>
      </c>
      <c r="R87">
        <v>62</v>
      </c>
      <c r="S87">
        <v>37</v>
      </c>
      <c r="T87">
        <v>24</v>
      </c>
      <c r="U87">
        <v>32</v>
      </c>
      <c r="V87">
        <v>64</v>
      </c>
      <c r="W87">
        <v>14</v>
      </c>
      <c r="X87">
        <v>35</v>
      </c>
      <c r="Y87">
        <v>21</v>
      </c>
      <c r="Z87">
        <v>67</v>
      </c>
      <c r="AA87">
        <v>49</v>
      </c>
      <c r="AB87">
        <v>14</v>
      </c>
      <c r="AC87">
        <v>7</v>
      </c>
      <c r="AD87">
        <v>28</v>
      </c>
      <c r="AE87">
        <v>7</v>
      </c>
      <c r="AF87">
        <v>0</v>
      </c>
      <c r="AG87">
        <v>35</v>
      </c>
      <c r="AH87">
        <v>7</v>
      </c>
      <c r="AI87">
        <v>21</v>
      </c>
      <c r="AJ87">
        <v>21</v>
      </c>
      <c r="AK87">
        <v>64</v>
      </c>
      <c r="AL87">
        <v>7</v>
      </c>
      <c r="AM87">
        <v>7</v>
      </c>
      <c r="AN87">
        <v>7</v>
      </c>
      <c r="AO87">
        <v>0</v>
      </c>
      <c r="AP87">
        <v>7</v>
      </c>
      <c r="AQ87">
        <v>7</v>
      </c>
      <c r="AR87">
        <v>64</v>
      </c>
      <c r="AS87">
        <v>21</v>
      </c>
      <c r="AT87">
        <v>42</v>
      </c>
      <c r="AU87">
        <v>35</v>
      </c>
      <c r="AV87">
        <v>7</v>
      </c>
      <c r="AW87">
        <v>49</v>
      </c>
      <c r="AX87">
        <v>7</v>
      </c>
      <c r="AY87">
        <v>0</v>
      </c>
      <c r="AZ87">
        <v>0</v>
      </c>
      <c r="BA87" s="42">
        <v>119.9</v>
      </c>
      <c r="BB87" s="12">
        <v>38205.300000000003</v>
      </c>
      <c r="BC87" s="12">
        <v>27460.06</v>
      </c>
      <c r="BD87" s="12">
        <v>27460.06</v>
      </c>
      <c r="BE87" s="12">
        <v>16266.14</v>
      </c>
      <c r="BF87" s="12">
        <v>10000</v>
      </c>
      <c r="BG87" s="12">
        <v>39500</v>
      </c>
      <c r="BH87" s="12">
        <v>10000</v>
      </c>
      <c r="BI87" s="12">
        <v>8716</v>
      </c>
      <c r="BJ87" s="12">
        <v>9237</v>
      </c>
      <c r="BK87" s="12">
        <v>30623</v>
      </c>
      <c r="BL87" s="12">
        <v>8722</v>
      </c>
      <c r="BM87" s="12">
        <v>6172</v>
      </c>
      <c r="BN87" s="12">
        <v>2143</v>
      </c>
      <c r="BO87">
        <v>49000</v>
      </c>
      <c r="BP87">
        <v>4483</v>
      </c>
    </row>
    <row r="88" spans="1:68" x14ac:dyDescent="0.25">
      <c r="A88" s="4">
        <v>45378</v>
      </c>
      <c r="B88" s="4" t="str">
        <f t="shared" si="1"/>
        <v>MARCH</v>
      </c>
      <c r="C88" s="2">
        <f>MONTH(mydata[[#This Row],[Date]])</f>
        <v>3</v>
      </c>
      <c r="D88">
        <v>710</v>
      </c>
      <c r="E88">
        <v>759</v>
      </c>
      <c r="F88">
        <v>227</v>
      </c>
      <c r="G88">
        <v>327</v>
      </c>
      <c r="H88">
        <v>156</v>
      </c>
      <c r="I88">
        <v>174</v>
      </c>
      <c r="J88">
        <v>494</v>
      </c>
      <c r="K88">
        <v>91</v>
      </c>
      <c r="L88">
        <v>198</v>
      </c>
      <c r="M88">
        <v>132</v>
      </c>
      <c r="N88">
        <v>39</v>
      </c>
      <c r="O88">
        <v>48</v>
      </c>
      <c r="P88">
        <v>8</v>
      </c>
      <c r="Q88">
        <v>102</v>
      </c>
      <c r="R88">
        <v>45</v>
      </c>
      <c r="S88">
        <v>21</v>
      </c>
      <c r="T88">
        <v>29</v>
      </c>
      <c r="U88">
        <v>88</v>
      </c>
      <c r="V88">
        <v>91</v>
      </c>
      <c r="W88">
        <v>7</v>
      </c>
      <c r="X88">
        <v>53</v>
      </c>
      <c r="Y88">
        <v>15</v>
      </c>
      <c r="Z88">
        <v>98</v>
      </c>
      <c r="AA88">
        <v>60</v>
      </c>
      <c r="AB88">
        <v>7</v>
      </c>
      <c r="AC88">
        <v>7</v>
      </c>
      <c r="AD88">
        <v>22</v>
      </c>
      <c r="AE88">
        <v>15</v>
      </c>
      <c r="AF88">
        <v>7</v>
      </c>
      <c r="AG88">
        <v>15</v>
      </c>
      <c r="AH88">
        <v>7</v>
      </c>
      <c r="AI88">
        <v>7</v>
      </c>
      <c r="AJ88">
        <v>0</v>
      </c>
      <c r="AK88">
        <v>60</v>
      </c>
      <c r="AL88">
        <v>7</v>
      </c>
      <c r="AM88">
        <v>30</v>
      </c>
      <c r="AN88">
        <v>22</v>
      </c>
      <c r="AO88">
        <v>7</v>
      </c>
      <c r="AP88">
        <v>7</v>
      </c>
      <c r="AQ88">
        <v>15</v>
      </c>
      <c r="AR88">
        <v>53</v>
      </c>
      <c r="AS88">
        <v>7</v>
      </c>
      <c r="AT88">
        <v>37</v>
      </c>
      <c r="AU88">
        <v>15</v>
      </c>
      <c r="AV88">
        <v>0</v>
      </c>
      <c r="AW88">
        <v>15</v>
      </c>
      <c r="AX88">
        <v>7</v>
      </c>
      <c r="AY88">
        <v>15</v>
      </c>
      <c r="AZ88">
        <v>51</v>
      </c>
      <c r="BA88" s="42">
        <v>121.42000000000002</v>
      </c>
      <c r="BB88" s="12">
        <v>41963.360000000001</v>
      </c>
      <c r="BC88" s="12">
        <v>21581.16</v>
      </c>
      <c r="BD88" s="12">
        <v>14387.44</v>
      </c>
      <c r="BE88" s="12">
        <v>14387.44</v>
      </c>
      <c r="BF88" s="12">
        <v>27575.919999999998</v>
      </c>
      <c r="BG88" s="12">
        <v>39500</v>
      </c>
      <c r="BH88" s="12">
        <v>10000</v>
      </c>
      <c r="BI88" s="12">
        <v>8716</v>
      </c>
      <c r="BJ88" s="12">
        <v>9237</v>
      </c>
      <c r="BK88" s="12">
        <v>30623</v>
      </c>
      <c r="BL88" s="12">
        <v>8722</v>
      </c>
      <c r="BM88" s="12">
        <v>6172</v>
      </c>
      <c r="BN88" s="12">
        <v>2143</v>
      </c>
      <c r="BO88">
        <v>49000</v>
      </c>
      <c r="BP88">
        <v>3842</v>
      </c>
    </row>
    <row r="89" spans="1:68" x14ac:dyDescent="0.25">
      <c r="A89" s="4">
        <v>45379</v>
      </c>
      <c r="B89" s="4" t="str">
        <f t="shared" si="1"/>
        <v>MARCH</v>
      </c>
      <c r="C89" s="2">
        <f>MONTH(mydata[[#This Row],[Date]])</f>
        <v>3</v>
      </c>
      <c r="D89">
        <v>710</v>
      </c>
      <c r="E89">
        <v>788</v>
      </c>
      <c r="F89">
        <v>163</v>
      </c>
      <c r="G89">
        <v>498</v>
      </c>
      <c r="H89">
        <v>49</v>
      </c>
      <c r="I89">
        <v>283</v>
      </c>
      <c r="J89">
        <v>387</v>
      </c>
      <c r="K89">
        <v>118</v>
      </c>
      <c r="L89">
        <v>215</v>
      </c>
      <c r="M89">
        <v>92</v>
      </c>
      <c r="N89">
        <v>44</v>
      </c>
      <c r="O89">
        <v>35</v>
      </c>
      <c r="P89">
        <v>13</v>
      </c>
      <c r="Q89">
        <v>140</v>
      </c>
      <c r="R89">
        <v>18</v>
      </c>
      <c r="S89">
        <v>18</v>
      </c>
      <c r="T89">
        <v>32</v>
      </c>
      <c r="U89">
        <v>103</v>
      </c>
      <c r="V89">
        <v>94</v>
      </c>
      <c r="W89">
        <v>23</v>
      </c>
      <c r="X89">
        <v>55</v>
      </c>
      <c r="Y89">
        <v>0</v>
      </c>
      <c r="Z89">
        <v>29</v>
      </c>
      <c r="AA89">
        <v>63</v>
      </c>
      <c r="AB89">
        <v>23</v>
      </c>
      <c r="AC89">
        <v>0</v>
      </c>
      <c r="AD89">
        <v>47</v>
      </c>
      <c r="AE89">
        <v>0</v>
      </c>
      <c r="AF89">
        <v>0</v>
      </c>
      <c r="AG89">
        <v>7</v>
      </c>
      <c r="AH89">
        <v>7</v>
      </c>
      <c r="AI89">
        <v>7</v>
      </c>
      <c r="AJ89">
        <v>0</v>
      </c>
      <c r="AK89">
        <v>70</v>
      </c>
      <c r="AL89">
        <v>47</v>
      </c>
      <c r="AM89">
        <v>23</v>
      </c>
      <c r="AN89">
        <v>0</v>
      </c>
      <c r="AO89">
        <v>0</v>
      </c>
      <c r="AP89">
        <v>31</v>
      </c>
      <c r="AQ89">
        <v>7</v>
      </c>
      <c r="AR89">
        <v>70</v>
      </c>
      <c r="AS89">
        <v>7</v>
      </c>
      <c r="AT89">
        <v>47</v>
      </c>
      <c r="AU89">
        <v>39</v>
      </c>
      <c r="AV89">
        <v>7</v>
      </c>
      <c r="AW89">
        <v>55</v>
      </c>
      <c r="AX89">
        <v>23</v>
      </c>
      <c r="AY89">
        <v>7</v>
      </c>
      <c r="AZ89">
        <v>0</v>
      </c>
      <c r="BA89" s="42">
        <v>123.85999999999999</v>
      </c>
      <c r="BB89" s="12">
        <v>37640.019999999997</v>
      </c>
      <c r="BC89" s="12">
        <v>25498.080000000002</v>
      </c>
      <c r="BD89" s="12">
        <v>16998.72</v>
      </c>
      <c r="BE89" s="12">
        <v>26712.27</v>
      </c>
      <c r="BF89" s="12">
        <v>14570.33</v>
      </c>
      <c r="BG89" s="12">
        <v>39500</v>
      </c>
      <c r="BH89" s="12">
        <v>17500</v>
      </c>
      <c r="BI89" s="12">
        <v>8716</v>
      </c>
      <c r="BJ89" s="12">
        <v>30237</v>
      </c>
      <c r="BK89" s="12">
        <v>30623</v>
      </c>
      <c r="BL89" s="12">
        <v>8722</v>
      </c>
      <c r="BM89" s="12">
        <v>6172</v>
      </c>
      <c r="BN89" s="12">
        <v>2143</v>
      </c>
      <c r="BO89">
        <v>49000</v>
      </c>
      <c r="BP89">
        <v>5162</v>
      </c>
    </row>
    <row r="90" spans="1:68" x14ac:dyDescent="0.25">
      <c r="A90" s="4">
        <v>45380</v>
      </c>
      <c r="B90" s="4" t="str">
        <f t="shared" si="1"/>
        <v>MARCH</v>
      </c>
      <c r="C90" s="2">
        <f>MONTH(mydata[[#This Row],[Date]])</f>
        <v>3</v>
      </c>
      <c r="D90">
        <v>716</v>
      </c>
      <c r="E90">
        <v>809</v>
      </c>
      <c r="F90">
        <v>343</v>
      </c>
      <c r="G90">
        <v>252</v>
      </c>
      <c r="H90">
        <v>121</v>
      </c>
      <c r="I90">
        <v>258</v>
      </c>
      <c r="J90">
        <v>487</v>
      </c>
      <c r="K90">
        <v>64</v>
      </c>
      <c r="L90">
        <v>173</v>
      </c>
      <c r="M90">
        <v>62</v>
      </c>
      <c r="N90">
        <v>57</v>
      </c>
      <c r="O90">
        <v>31</v>
      </c>
      <c r="P90">
        <v>26</v>
      </c>
      <c r="Q90">
        <v>125</v>
      </c>
      <c r="R90">
        <v>51</v>
      </c>
      <c r="S90">
        <v>21</v>
      </c>
      <c r="T90">
        <v>40</v>
      </c>
      <c r="U90">
        <v>130</v>
      </c>
      <c r="V90">
        <v>40</v>
      </c>
      <c r="W90">
        <v>0</v>
      </c>
      <c r="X90">
        <v>48</v>
      </c>
      <c r="Y90">
        <v>24</v>
      </c>
      <c r="Z90">
        <v>80</v>
      </c>
      <c r="AA90">
        <v>40</v>
      </c>
      <c r="AB90">
        <v>0</v>
      </c>
      <c r="AC90">
        <v>8</v>
      </c>
      <c r="AD90">
        <v>48</v>
      </c>
      <c r="AE90">
        <v>8</v>
      </c>
      <c r="AF90">
        <v>0</v>
      </c>
      <c r="AG90">
        <v>16</v>
      </c>
      <c r="AH90">
        <v>24</v>
      </c>
      <c r="AI90">
        <v>8</v>
      </c>
      <c r="AJ90">
        <v>0</v>
      </c>
      <c r="AK90">
        <v>64</v>
      </c>
      <c r="AL90">
        <v>8</v>
      </c>
      <c r="AM90">
        <v>8</v>
      </c>
      <c r="AN90">
        <v>8</v>
      </c>
      <c r="AO90">
        <v>8</v>
      </c>
      <c r="AP90">
        <v>16</v>
      </c>
      <c r="AQ90">
        <v>24</v>
      </c>
      <c r="AR90">
        <v>88</v>
      </c>
      <c r="AS90">
        <v>16</v>
      </c>
      <c r="AT90">
        <v>24</v>
      </c>
      <c r="AU90">
        <v>40</v>
      </c>
      <c r="AV90">
        <v>0</v>
      </c>
      <c r="AW90">
        <v>48</v>
      </c>
      <c r="AX90">
        <v>0</v>
      </c>
      <c r="AY90">
        <v>8</v>
      </c>
      <c r="AZ90">
        <v>105</v>
      </c>
      <c r="BA90" s="42">
        <v>128.19999999999999</v>
      </c>
      <c r="BB90" s="12">
        <v>32201.33</v>
      </c>
      <c r="BC90" s="12">
        <v>16100.67</v>
      </c>
      <c r="BD90" s="12">
        <v>28485.79</v>
      </c>
      <c r="BE90" s="12">
        <v>28485.79</v>
      </c>
      <c r="BF90" s="12">
        <v>18577.689999999999</v>
      </c>
      <c r="BG90" s="12">
        <v>39500</v>
      </c>
      <c r="BH90" s="12">
        <v>17500</v>
      </c>
      <c r="BI90" s="12">
        <v>8716</v>
      </c>
      <c r="BJ90" s="12">
        <v>30237</v>
      </c>
      <c r="BK90" s="12">
        <v>30623</v>
      </c>
      <c r="BL90" s="12">
        <v>8722</v>
      </c>
      <c r="BM90" s="12">
        <v>6172</v>
      </c>
      <c r="BN90" s="12">
        <v>2143</v>
      </c>
      <c r="BO90">
        <v>49000</v>
      </c>
      <c r="BP90">
        <v>770</v>
      </c>
    </row>
    <row r="91" spans="1:68" x14ac:dyDescent="0.25">
      <c r="A91" s="4">
        <v>45381</v>
      </c>
      <c r="B91" s="4" t="str">
        <f t="shared" si="1"/>
        <v>MARCH</v>
      </c>
      <c r="C91" s="2">
        <f>MONTH(mydata[[#This Row],[Date]])</f>
        <v>3</v>
      </c>
      <c r="D91">
        <v>726</v>
      </c>
      <c r="E91">
        <v>816</v>
      </c>
      <c r="F91">
        <v>203</v>
      </c>
      <c r="G91">
        <v>415</v>
      </c>
      <c r="H91">
        <v>108</v>
      </c>
      <c r="I91">
        <v>375</v>
      </c>
      <c r="J91">
        <v>278</v>
      </c>
      <c r="K91">
        <v>163</v>
      </c>
      <c r="L91">
        <v>202</v>
      </c>
      <c r="M91">
        <v>103</v>
      </c>
      <c r="N91">
        <v>40</v>
      </c>
      <c r="O91">
        <v>49</v>
      </c>
      <c r="P91">
        <v>45</v>
      </c>
      <c r="Q91">
        <v>121</v>
      </c>
      <c r="R91">
        <v>49</v>
      </c>
      <c r="S91">
        <v>35</v>
      </c>
      <c r="T91">
        <v>19</v>
      </c>
      <c r="U91">
        <v>63</v>
      </c>
      <c r="V91">
        <v>48</v>
      </c>
      <c r="W91">
        <v>16</v>
      </c>
      <c r="X91">
        <v>24</v>
      </c>
      <c r="Y91">
        <v>16</v>
      </c>
      <c r="Z91">
        <v>65</v>
      </c>
      <c r="AA91">
        <v>73</v>
      </c>
      <c r="AB91">
        <v>24</v>
      </c>
      <c r="AC91">
        <v>8</v>
      </c>
      <c r="AD91">
        <v>40</v>
      </c>
      <c r="AE91">
        <v>16</v>
      </c>
      <c r="AF91">
        <v>0</v>
      </c>
      <c r="AG91">
        <v>32</v>
      </c>
      <c r="AH91">
        <v>8</v>
      </c>
      <c r="AI91">
        <v>8</v>
      </c>
      <c r="AJ91">
        <v>8</v>
      </c>
      <c r="AK91">
        <v>81</v>
      </c>
      <c r="AL91">
        <v>24</v>
      </c>
      <c r="AM91">
        <v>24</v>
      </c>
      <c r="AN91">
        <v>24</v>
      </c>
      <c r="AO91">
        <v>8</v>
      </c>
      <c r="AP91">
        <v>16</v>
      </c>
      <c r="AQ91">
        <v>32</v>
      </c>
      <c r="AR91">
        <v>65</v>
      </c>
      <c r="AS91">
        <v>24</v>
      </c>
      <c r="AT91">
        <v>32</v>
      </c>
      <c r="AU91">
        <v>24</v>
      </c>
      <c r="AV91">
        <v>0</v>
      </c>
      <c r="AW91">
        <v>40</v>
      </c>
      <c r="AX91">
        <v>32</v>
      </c>
      <c r="AY91">
        <v>0</v>
      </c>
      <c r="AZ91">
        <v>4</v>
      </c>
      <c r="BA91" s="42">
        <v>134</v>
      </c>
      <c r="BB91" s="12">
        <v>37175.269999999997</v>
      </c>
      <c r="BC91" s="12">
        <v>29483.83</v>
      </c>
      <c r="BD91" s="12">
        <v>19228.59</v>
      </c>
      <c r="BE91" s="12">
        <v>11537.15</v>
      </c>
      <c r="BF91" s="12">
        <v>30765.74</v>
      </c>
      <c r="BG91" s="12">
        <v>39500</v>
      </c>
      <c r="BH91" s="12">
        <v>17500</v>
      </c>
      <c r="BI91" s="12">
        <v>8716</v>
      </c>
      <c r="BJ91" s="12">
        <v>30237</v>
      </c>
      <c r="BK91" s="12">
        <v>30623</v>
      </c>
      <c r="BL91" s="12">
        <v>8722</v>
      </c>
      <c r="BM91" s="12">
        <v>6172</v>
      </c>
      <c r="BN91" s="12">
        <v>2143</v>
      </c>
      <c r="BO91">
        <v>49000</v>
      </c>
      <c r="BP91">
        <v>1713</v>
      </c>
    </row>
    <row r="92" spans="1:68" x14ac:dyDescent="0.25">
      <c r="A92" s="4">
        <v>45382</v>
      </c>
      <c r="B92" s="4" t="str">
        <f t="shared" si="1"/>
        <v>MARCH</v>
      </c>
      <c r="C92" s="2">
        <f>MONTH(mydata[[#This Row],[Date]])</f>
        <v>3</v>
      </c>
      <c r="D92">
        <v>739</v>
      </c>
      <c r="E92">
        <v>819</v>
      </c>
      <c r="F92">
        <v>347</v>
      </c>
      <c r="G92">
        <v>348</v>
      </c>
      <c r="H92">
        <v>44</v>
      </c>
      <c r="I92">
        <v>368</v>
      </c>
      <c r="J92">
        <v>271</v>
      </c>
      <c r="K92">
        <v>180</v>
      </c>
      <c r="L92">
        <v>201</v>
      </c>
      <c r="M92">
        <v>50</v>
      </c>
      <c r="N92">
        <v>50</v>
      </c>
      <c r="O92">
        <v>59</v>
      </c>
      <c r="P92">
        <v>32</v>
      </c>
      <c r="Q92">
        <v>115</v>
      </c>
      <c r="R92">
        <v>95</v>
      </c>
      <c r="S92">
        <v>19</v>
      </c>
      <c r="T92">
        <v>22</v>
      </c>
      <c r="U92">
        <v>96</v>
      </c>
      <c r="V92">
        <v>57</v>
      </c>
      <c r="W92">
        <v>16</v>
      </c>
      <c r="X92">
        <v>40</v>
      </c>
      <c r="Y92">
        <v>8</v>
      </c>
      <c r="Z92">
        <v>36</v>
      </c>
      <c r="AA92">
        <v>49</v>
      </c>
      <c r="AB92">
        <v>8</v>
      </c>
      <c r="AC92">
        <v>8</v>
      </c>
      <c r="AD92">
        <v>49</v>
      </c>
      <c r="AE92">
        <v>8</v>
      </c>
      <c r="AF92">
        <v>0</v>
      </c>
      <c r="AG92">
        <v>16</v>
      </c>
      <c r="AH92">
        <v>0</v>
      </c>
      <c r="AI92">
        <v>8</v>
      </c>
      <c r="AJ92">
        <v>24</v>
      </c>
      <c r="AK92">
        <v>81</v>
      </c>
      <c r="AL92">
        <v>49</v>
      </c>
      <c r="AM92">
        <v>40</v>
      </c>
      <c r="AN92">
        <v>24</v>
      </c>
      <c r="AO92">
        <v>8</v>
      </c>
      <c r="AP92">
        <v>32</v>
      </c>
      <c r="AQ92">
        <v>24</v>
      </c>
      <c r="AR92">
        <v>81</v>
      </c>
      <c r="AS92">
        <v>16</v>
      </c>
      <c r="AT92">
        <v>65</v>
      </c>
      <c r="AU92">
        <v>24</v>
      </c>
      <c r="AV92">
        <v>0</v>
      </c>
      <c r="AW92">
        <v>8</v>
      </c>
      <c r="AX92">
        <v>24</v>
      </c>
      <c r="AY92">
        <v>16</v>
      </c>
      <c r="AZ92">
        <v>0</v>
      </c>
      <c r="BA92" s="42">
        <v>134</v>
      </c>
      <c r="BB92" s="12">
        <v>45560</v>
      </c>
      <c r="BC92" s="12">
        <v>17420</v>
      </c>
      <c r="BD92" s="12">
        <v>29480</v>
      </c>
      <c r="BE92" s="12">
        <v>20100</v>
      </c>
      <c r="BF92" s="12">
        <v>21440</v>
      </c>
      <c r="BG92" s="12">
        <v>39500</v>
      </c>
      <c r="BH92" s="12">
        <v>17500</v>
      </c>
      <c r="BI92" s="12">
        <v>8716</v>
      </c>
      <c r="BJ92" s="12">
        <v>30237</v>
      </c>
      <c r="BK92" s="12">
        <v>30623</v>
      </c>
      <c r="BL92" s="12">
        <v>8722</v>
      </c>
      <c r="BM92" s="12">
        <v>6172</v>
      </c>
      <c r="BN92" s="12">
        <v>2143</v>
      </c>
      <c r="BO92">
        <v>49000</v>
      </c>
      <c r="BP92">
        <v>7602</v>
      </c>
    </row>
    <row r="93" spans="1:68" x14ac:dyDescent="0.25">
      <c r="A93" s="4">
        <v>45383</v>
      </c>
      <c r="B93" s="4" t="str">
        <f t="shared" si="1"/>
        <v>APRIL</v>
      </c>
      <c r="C93" s="2">
        <f>MONTH(mydata[[#This Row],[Date]])</f>
        <v>4</v>
      </c>
      <c r="D93">
        <v>764</v>
      </c>
      <c r="E93">
        <v>714</v>
      </c>
      <c r="F93">
        <v>168</v>
      </c>
      <c r="G93">
        <v>413</v>
      </c>
      <c r="H93">
        <v>183</v>
      </c>
      <c r="I93">
        <v>214</v>
      </c>
      <c r="J93">
        <v>358</v>
      </c>
      <c r="K93">
        <v>142</v>
      </c>
      <c r="L93">
        <v>222</v>
      </c>
      <c r="M93">
        <v>165</v>
      </c>
      <c r="N93">
        <v>56</v>
      </c>
      <c r="O93">
        <v>33</v>
      </c>
      <c r="P93">
        <v>14</v>
      </c>
      <c r="Q93">
        <v>121</v>
      </c>
      <c r="R93">
        <v>63</v>
      </c>
      <c r="S93">
        <v>40</v>
      </c>
      <c r="T93">
        <v>29</v>
      </c>
      <c r="U93">
        <v>21</v>
      </c>
      <c r="V93">
        <v>57</v>
      </c>
      <c r="W93">
        <v>0</v>
      </c>
      <c r="X93">
        <v>21</v>
      </c>
      <c r="Y93">
        <v>0</v>
      </c>
      <c r="Z93">
        <v>71</v>
      </c>
      <c r="AA93">
        <v>64</v>
      </c>
      <c r="AB93">
        <v>14</v>
      </c>
      <c r="AC93">
        <v>0</v>
      </c>
      <c r="AD93">
        <v>14</v>
      </c>
      <c r="AE93">
        <v>14</v>
      </c>
      <c r="AF93">
        <v>0</v>
      </c>
      <c r="AG93">
        <v>35</v>
      </c>
      <c r="AH93">
        <v>7</v>
      </c>
      <c r="AI93">
        <v>14</v>
      </c>
      <c r="AJ93">
        <v>0</v>
      </c>
      <c r="AK93">
        <v>71</v>
      </c>
      <c r="AL93">
        <v>49</v>
      </c>
      <c r="AM93">
        <v>14</v>
      </c>
      <c r="AN93">
        <v>7</v>
      </c>
      <c r="AO93">
        <v>0</v>
      </c>
      <c r="AP93">
        <v>21</v>
      </c>
      <c r="AQ93">
        <v>7</v>
      </c>
      <c r="AR93">
        <v>57</v>
      </c>
      <c r="AS93">
        <v>21</v>
      </c>
      <c r="AT93">
        <v>28</v>
      </c>
      <c r="AU93">
        <v>28</v>
      </c>
      <c r="AV93">
        <v>7</v>
      </c>
      <c r="AW93">
        <v>49</v>
      </c>
      <c r="AX93">
        <v>21</v>
      </c>
      <c r="AY93">
        <v>21</v>
      </c>
      <c r="AZ93">
        <v>2</v>
      </c>
      <c r="BA93" s="42">
        <v>139.97999999999999</v>
      </c>
      <c r="BB93" s="12">
        <v>45560</v>
      </c>
      <c r="BC93" s="12">
        <v>17420</v>
      </c>
      <c r="BD93" s="12">
        <v>29480</v>
      </c>
      <c r="BE93" s="12">
        <v>20100</v>
      </c>
      <c r="BF93" s="12">
        <v>21440</v>
      </c>
      <c r="BG93" s="12">
        <v>39500</v>
      </c>
      <c r="BH93" s="12">
        <v>16250</v>
      </c>
      <c r="BI93" s="12">
        <v>8716</v>
      </c>
      <c r="BJ93" s="12">
        <v>30237</v>
      </c>
      <c r="BK93" s="12">
        <v>35764</v>
      </c>
      <c r="BL93" s="12">
        <v>13723</v>
      </c>
      <c r="BM93" s="12">
        <v>8643</v>
      </c>
      <c r="BN93" s="12">
        <v>5764</v>
      </c>
      <c r="BO93">
        <v>72000</v>
      </c>
      <c r="BP93">
        <v>2565</v>
      </c>
    </row>
    <row r="94" spans="1:68" x14ac:dyDescent="0.25">
      <c r="A94" s="4">
        <v>45384</v>
      </c>
      <c r="B94" s="4" t="str">
        <f t="shared" si="1"/>
        <v>APRIL</v>
      </c>
      <c r="C94" s="2">
        <f>MONTH(mydata[[#This Row],[Date]])</f>
        <v>4</v>
      </c>
      <c r="D94">
        <v>790</v>
      </c>
      <c r="E94">
        <v>706</v>
      </c>
      <c r="F94">
        <v>410</v>
      </c>
      <c r="G94">
        <v>254</v>
      </c>
      <c r="H94">
        <v>126</v>
      </c>
      <c r="I94">
        <v>176</v>
      </c>
      <c r="J94">
        <v>389</v>
      </c>
      <c r="K94">
        <v>141</v>
      </c>
      <c r="L94">
        <v>210</v>
      </c>
      <c r="M94">
        <v>166</v>
      </c>
      <c r="N94">
        <v>44</v>
      </c>
      <c r="O94">
        <v>34</v>
      </c>
      <c r="P94">
        <v>48</v>
      </c>
      <c r="Q94">
        <v>117</v>
      </c>
      <c r="R94">
        <v>81</v>
      </c>
      <c r="S94">
        <v>45</v>
      </c>
      <c r="T94">
        <v>45</v>
      </c>
      <c r="U94">
        <v>0</v>
      </c>
      <c r="V94">
        <v>56</v>
      </c>
      <c r="W94">
        <v>14</v>
      </c>
      <c r="X94">
        <v>35</v>
      </c>
      <c r="Y94">
        <v>7</v>
      </c>
      <c r="Z94">
        <v>98</v>
      </c>
      <c r="AA94">
        <v>35</v>
      </c>
      <c r="AB94">
        <v>0</v>
      </c>
      <c r="AC94">
        <v>14</v>
      </c>
      <c r="AD94">
        <v>35</v>
      </c>
      <c r="AE94">
        <v>7</v>
      </c>
      <c r="AF94">
        <v>7</v>
      </c>
      <c r="AG94">
        <v>21</v>
      </c>
      <c r="AH94">
        <v>7</v>
      </c>
      <c r="AI94">
        <v>7</v>
      </c>
      <c r="AJ94">
        <v>14</v>
      </c>
      <c r="AK94">
        <v>28</v>
      </c>
      <c r="AL94">
        <v>14</v>
      </c>
      <c r="AM94">
        <v>7</v>
      </c>
      <c r="AN94">
        <v>21</v>
      </c>
      <c r="AO94">
        <v>0</v>
      </c>
      <c r="AP94">
        <v>14</v>
      </c>
      <c r="AQ94">
        <v>21</v>
      </c>
      <c r="AR94">
        <v>56</v>
      </c>
      <c r="AS94">
        <v>21</v>
      </c>
      <c r="AT94">
        <v>56</v>
      </c>
      <c r="AU94">
        <v>28</v>
      </c>
      <c r="AV94">
        <v>7</v>
      </c>
      <c r="AW94">
        <v>28</v>
      </c>
      <c r="AX94">
        <v>28</v>
      </c>
      <c r="AY94">
        <v>7</v>
      </c>
      <c r="AZ94">
        <v>13</v>
      </c>
      <c r="BA94" s="42">
        <v>142.29</v>
      </c>
      <c r="BB94" s="12">
        <v>44791.38</v>
      </c>
      <c r="BC94" s="12">
        <v>33593.54</v>
      </c>
      <c r="BD94" s="12">
        <v>13997.31</v>
      </c>
      <c r="BE94" s="12">
        <v>22395.69</v>
      </c>
      <c r="BF94" s="12">
        <v>25195.15</v>
      </c>
      <c r="BG94" s="12">
        <v>39500</v>
      </c>
      <c r="BH94" s="12">
        <v>16250</v>
      </c>
      <c r="BI94" s="12">
        <v>8716</v>
      </c>
      <c r="BJ94" s="12">
        <v>30237</v>
      </c>
      <c r="BK94" s="12">
        <v>35764</v>
      </c>
      <c r="BL94" s="12">
        <v>13723</v>
      </c>
      <c r="BM94" s="12">
        <v>8643</v>
      </c>
      <c r="BN94" s="12">
        <v>5764</v>
      </c>
      <c r="BO94">
        <v>72000</v>
      </c>
      <c r="BP94">
        <v>8785</v>
      </c>
    </row>
    <row r="95" spans="1:68" x14ac:dyDescent="0.25">
      <c r="A95" s="4">
        <v>45385</v>
      </c>
      <c r="B95" s="4" t="str">
        <f t="shared" si="1"/>
        <v>APRIL</v>
      </c>
      <c r="C95" s="2">
        <f>MONTH(mydata[[#This Row],[Date]])</f>
        <v>4</v>
      </c>
      <c r="D95">
        <v>811</v>
      </c>
      <c r="E95">
        <v>691</v>
      </c>
      <c r="F95">
        <v>202</v>
      </c>
      <c r="G95">
        <v>504</v>
      </c>
      <c r="H95">
        <v>105</v>
      </c>
      <c r="I95">
        <v>283</v>
      </c>
      <c r="J95">
        <v>312</v>
      </c>
      <c r="K95">
        <v>96</v>
      </c>
      <c r="L95">
        <v>191</v>
      </c>
      <c r="M95">
        <v>160</v>
      </c>
      <c r="N95">
        <v>65</v>
      </c>
      <c r="O95">
        <v>50</v>
      </c>
      <c r="P95">
        <v>45</v>
      </c>
      <c r="Q95">
        <v>107</v>
      </c>
      <c r="R95">
        <v>77</v>
      </c>
      <c r="S95">
        <v>27</v>
      </c>
      <c r="T95">
        <v>46</v>
      </c>
      <c r="U95">
        <v>43</v>
      </c>
      <c r="V95">
        <v>27</v>
      </c>
      <c r="W95">
        <v>13</v>
      </c>
      <c r="X95">
        <v>27</v>
      </c>
      <c r="Y95">
        <v>0</v>
      </c>
      <c r="Z95">
        <v>89</v>
      </c>
      <c r="AA95">
        <v>41</v>
      </c>
      <c r="AB95">
        <v>6</v>
      </c>
      <c r="AC95">
        <v>13</v>
      </c>
      <c r="AD95">
        <v>20</v>
      </c>
      <c r="AE95">
        <v>20</v>
      </c>
      <c r="AF95">
        <v>0</v>
      </c>
      <c r="AG95">
        <v>34</v>
      </c>
      <c r="AH95">
        <v>6</v>
      </c>
      <c r="AI95">
        <v>6</v>
      </c>
      <c r="AJ95">
        <v>20</v>
      </c>
      <c r="AK95">
        <v>69</v>
      </c>
      <c r="AL95">
        <v>41</v>
      </c>
      <c r="AM95">
        <v>13</v>
      </c>
      <c r="AN95">
        <v>0</v>
      </c>
      <c r="AO95">
        <v>0</v>
      </c>
      <c r="AP95">
        <v>27</v>
      </c>
      <c r="AQ95">
        <v>20</v>
      </c>
      <c r="AR95">
        <v>69</v>
      </c>
      <c r="AS95">
        <v>6</v>
      </c>
      <c r="AT95">
        <v>20</v>
      </c>
      <c r="AU95">
        <v>13</v>
      </c>
      <c r="AV95">
        <v>6</v>
      </c>
      <c r="AW95">
        <v>13</v>
      </c>
      <c r="AX95">
        <v>27</v>
      </c>
      <c r="AY95">
        <v>6</v>
      </c>
      <c r="AZ95">
        <v>39</v>
      </c>
      <c r="BA95" s="42">
        <v>142.87</v>
      </c>
      <c r="BB95" s="12">
        <v>44107.87</v>
      </c>
      <c r="BC95" s="12">
        <v>31302.36</v>
      </c>
      <c r="BD95" s="12">
        <v>35570.86</v>
      </c>
      <c r="BE95" s="12">
        <v>18496.849999999999</v>
      </c>
      <c r="BF95" s="12">
        <v>12805.51</v>
      </c>
      <c r="BG95" s="12">
        <v>39500</v>
      </c>
      <c r="BH95" s="12">
        <v>16250</v>
      </c>
      <c r="BI95" s="12">
        <v>8716</v>
      </c>
      <c r="BJ95" s="12">
        <v>29175</v>
      </c>
      <c r="BK95" s="12">
        <v>35764</v>
      </c>
      <c r="BL95" s="12">
        <v>13723</v>
      </c>
      <c r="BM95" s="12">
        <v>8643</v>
      </c>
      <c r="BN95" s="12">
        <v>5764</v>
      </c>
      <c r="BO95">
        <v>72000</v>
      </c>
      <c r="BP95">
        <v>3119</v>
      </c>
    </row>
    <row r="96" spans="1:68" x14ac:dyDescent="0.25">
      <c r="A96" s="4">
        <v>45386</v>
      </c>
      <c r="B96" s="4" t="str">
        <f t="shared" si="1"/>
        <v>APRIL</v>
      </c>
      <c r="C96" s="2">
        <f>MONTH(mydata[[#This Row],[Date]])</f>
        <v>4</v>
      </c>
      <c r="D96">
        <v>842</v>
      </c>
      <c r="E96">
        <v>666</v>
      </c>
      <c r="F96">
        <v>311</v>
      </c>
      <c r="G96">
        <v>405</v>
      </c>
      <c r="H96">
        <v>126</v>
      </c>
      <c r="I96">
        <v>339</v>
      </c>
      <c r="J96">
        <v>268</v>
      </c>
      <c r="K96">
        <v>59</v>
      </c>
      <c r="L96">
        <v>203</v>
      </c>
      <c r="M96">
        <v>73</v>
      </c>
      <c r="N96">
        <v>73</v>
      </c>
      <c r="O96">
        <v>31</v>
      </c>
      <c r="P96">
        <v>20</v>
      </c>
      <c r="Q96">
        <v>143</v>
      </c>
      <c r="R96">
        <v>99</v>
      </c>
      <c r="S96">
        <v>35</v>
      </c>
      <c r="T96">
        <v>47</v>
      </c>
      <c r="U96">
        <v>118</v>
      </c>
      <c r="V96">
        <v>33</v>
      </c>
      <c r="W96">
        <v>6</v>
      </c>
      <c r="X96">
        <v>33</v>
      </c>
      <c r="Y96">
        <v>19</v>
      </c>
      <c r="Z96">
        <v>71</v>
      </c>
      <c r="AA96">
        <v>59</v>
      </c>
      <c r="AB96">
        <v>0</v>
      </c>
      <c r="AC96">
        <v>0</v>
      </c>
      <c r="AD96">
        <v>13</v>
      </c>
      <c r="AE96">
        <v>13</v>
      </c>
      <c r="AF96">
        <v>6</v>
      </c>
      <c r="AG96">
        <v>19</v>
      </c>
      <c r="AH96">
        <v>19</v>
      </c>
      <c r="AI96">
        <v>6</v>
      </c>
      <c r="AJ96">
        <v>6</v>
      </c>
      <c r="AK96">
        <v>59</v>
      </c>
      <c r="AL96">
        <v>19</v>
      </c>
      <c r="AM96">
        <v>26</v>
      </c>
      <c r="AN96">
        <v>19</v>
      </c>
      <c r="AO96">
        <v>6</v>
      </c>
      <c r="AP96">
        <v>26</v>
      </c>
      <c r="AQ96">
        <v>26</v>
      </c>
      <c r="AR96">
        <v>53</v>
      </c>
      <c r="AS96">
        <v>13</v>
      </c>
      <c r="AT96">
        <v>39</v>
      </c>
      <c r="AU96">
        <v>6</v>
      </c>
      <c r="AV96">
        <v>6</v>
      </c>
      <c r="AW96">
        <v>39</v>
      </c>
      <c r="AX96">
        <v>13</v>
      </c>
      <c r="AY96">
        <v>13</v>
      </c>
      <c r="AZ96">
        <v>0</v>
      </c>
      <c r="BA96" s="42">
        <v>139.89999999999998</v>
      </c>
      <c r="BB96" s="12">
        <v>37147.370000000003</v>
      </c>
      <c r="BC96" s="12">
        <v>28574.9</v>
      </c>
      <c r="BD96" s="12">
        <v>35718.629999999997</v>
      </c>
      <c r="BE96" s="12">
        <v>31432.39</v>
      </c>
      <c r="BF96" s="12">
        <v>10001.219999999999</v>
      </c>
      <c r="BG96" s="12">
        <v>39500</v>
      </c>
      <c r="BH96" s="12">
        <v>16250</v>
      </c>
      <c r="BI96" s="12">
        <v>8716</v>
      </c>
      <c r="BJ96" s="12">
        <v>29175</v>
      </c>
      <c r="BK96" s="12">
        <v>35764</v>
      </c>
      <c r="BL96" s="12">
        <v>13723</v>
      </c>
      <c r="BM96" s="12">
        <v>8643</v>
      </c>
      <c r="BN96" s="12">
        <v>5764</v>
      </c>
      <c r="BO96">
        <v>72000</v>
      </c>
      <c r="BP96">
        <v>233</v>
      </c>
    </row>
    <row r="97" spans="1:68" x14ac:dyDescent="0.25">
      <c r="A97" s="4">
        <v>45387</v>
      </c>
      <c r="B97" s="4" t="str">
        <f t="shared" si="1"/>
        <v>APRIL</v>
      </c>
      <c r="C97" s="2">
        <f>MONTH(mydata[[#This Row],[Date]])</f>
        <v>4</v>
      </c>
      <c r="D97">
        <v>863</v>
      </c>
      <c r="E97">
        <v>641</v>
      </c>
      <c r="F97">
        <v>241</v>
      </c>
      <c r="G97">
        <v>415</v>
      </c>
      <c r="H97">
        <v>207</v>
      </c>
      <c r="I97">
        <v>326</v>
      </c>
      <c r="J97">
        <v>251</v>
      </c>
      <c r="K97">
        <v>64</v>
      </c>
      <c r="L97">
        <v>235</v>
      </c>
      <c r="M97">
        <v>165</v>
      </c>
      <c r="N97">
        <v>42</v>
      </c>
      <c r="O97">
        <v>80</v>
      </c>
      <c r="P97">
        <v>37</v>
      </c>
      <c r="Q97">
        <v>154</v>
      </c>
      <c r="R97">
        <v>52</v>
      </c>
      <c r="S97">
        <v>36</v>
      </c>
      <c r="T97">
        <v>42</v>
      </c>
      <c r="U97">
        <v>20</v>
      </c>
      <c r="V97">
        <v>25</v>
      </c>
      <c r="W97">
        <v>12</v>
      </c>
      <c r="X97">
        <v>44</v>
      </c>
      <c r="Y97">
        <v>6</v>
      </c>
      <c r="Z97">
        <v>44</v>
      </c>
      <c r="AA97">
        <v>51</v>
      </c>
      <c r="AB97">
        <v>6</v>
      </c>
      <c r="AC97">
        <v>19</v>
      </c>
      <c r="AD97">
        <v>38</v>
      </c>
      <c r="AE97">
        <v>12</v>
      </c>
      <c r="AF97">
        <v>0</v>
      </c>
      <c r="AG97">
        <v>25</v>
      </c>
      <c r="AH97">
        <v>19</v>
      </c>
      <c r="AI97">
        <v>6</v>
      </c>
      <c r="AJ97">
        <v>19</v>
      </c>
      <c r="AK97">
        <v>44</v>
      </c>
      <c r="AL97">
        <v>25</v>
      </c>
      <c r="AM97">
        <v>32</v>
      </c>
      <c r="AN97">
        <v>6</v>
      </c>
      <c r="AO97">
        <v>0</v>
      </c>
      <c r="AP97">
        <v>19</v>
      </c>
      <c r="AQ97">
        <v>6</v>
      </c>
      <c r="AR97">
        <v>64</v>
      </c>
      <c r="AS97">
        <v>6</v>
      </c>
      <c r="AT97">
        <v>32</v>
      </c>
      <c r="AU97">
        <v>19</v>
      </c>
      <c r="AV97">
        <v>0</v>
      </c>
      <c r="AW97">
        <v>6</v>
      </c>
      <c r="AX97">
        <v>6</v>
      </c>
      <c r="AY97">
        <v>19</v>
      </c>
      <c r="AZ97">
        <v>31</v>
      </c>
      <c r="BA97" s="42">
        <v>135.85</v>
      </c>
      <c r="BB97" s="12">
        <v>37773.53</v>
      </c>
      <c r="BC97" s="12">
        <v>26581.37</v>
      </c>
      <c r="BD97" s="12">
        <v>25182.35</v>
      </c>
      <c r="BE97" s="12">
        <v>20985.29</v>
      </c>
      <c r="BF97" s="12">
        <v>29379.41</v>
      </c>
      <c r="BG97" s="12">
        <v>39500</v>
      </c>
      <c r="BH97" s="12">
        <v>16250</v>
      </c>
      <c r="BI97" s="12">
        <v>8716</v>
      </c>
      <c r="BJ97" s="12">
        <v>29175</v>
      </c>
      <c r="BK97" s="12">
        <v>35764</v>
      </c>
      <c r="BL97" s="12">
        <v>13723</v>
      </c>
      <c r="BM97" s="12">
        <v>8643</v>
      </c>
      <c r="BN97" s="12">
        <v>5764</v>
      </c>
      <c r="BO97">
        <v>72000</v>
      </c>
      <c r="BP97">
        <v>791</v>
      </c>
    </row>
    <row r="98" spans="1:68" x14ac:dyDescent="0.25">
      <c r="A98" s="4">
        <v>45388</v>
      </c>
      <c r="B98" s="4" t="str">
        <f t="shared" si="1"/>
        <v>APRIL</v>
      </c>
      <c r="C98" s="2">
        <f>MONTH(mydata[[#This Row],[Date]])</f>
        <v>4</v>
      </c>
      <c r="D98">
        <v>878</v>
      </c>
      <c r="E98">
        <v>609</v>
      </c>
      <c r="F98">
        <v>219</v>
      </c>
      <c r="G98">
        <v>501</v>
      </c>
      <c r="H98">
        <v>158</v>
      </c>
      <c r="I98">
        <v>213</v>
      </c>
      <c r="J98">
        <v>342</v>
      </c>
      <c r="K98">
        <v>54</v>
      </c>
      <c r="L98">
        <v>185</v>
      </c>
      <c r="M98">
        <v>136</v>
      </c>
      <c r="N98">
        <v>59</v>
      </c>
      <c r="O98">
        <v>27</v>
      </c>
      <c r="P98">
        <v>43</v>
      </c>
      <c r="Q98">
        <v>160</v>
      </c>
      <c r="R98">
        <v>96</v>
      </c>
      <c r="S98">
        <v>23</v>
      </c>
      <c r="T98">
        <v>36</v>
      </c>
      <c r="U98">
        <v>113</v>
      </c>
      <c r="V98">
        <v>42</v>
      </c>
      <c r="W98">
        <v>18</v>
      </c>
      <c r="X98">
        <v>42</v>
      </c>
      <c r="Y98">
        <v>12</v>
      </c>
      <c r="Z98">
        <v>3</v>
      </c>
      <c r="AA98">
        <v>42</v>
      </c>
      <c r="AB98">
        <v>18</v>
      </c>
      <c r="AC98">
        <v>6</v>
      </c>
      <c r="AD98">
        <v>18</v>
      </c>
      <c r="AE98">
        <v>18</v>
      </c>
      <c r="AF98">
        <v>6</v>
      </c>
      <c r="AG98">
        <v>30</v>
      </c>
      <c r="AH98">
        <v>6</v>
      </c>
      <c r="AI98">
        <v>6</v>
      </c>
      <c r="AJ98">
        <v>18</v>
      </c>
      <c r="AK98">
        <v>42</v>
      </c>
      <c r="AL98">
        <v>36</v>
      </c>
      <c r="AM98">
        <v>24</v>
      </c>
      <c r="AN98">
        <v>0</v>
      </c>
      <c r="AO98">
        <v>0</v>
      </c>
      <c r="AP98">
        <v>12</v>
      </c>
      <c r="AQ98">
        <v>24</v>
      </c>
      <c r="AR98">
        <v>60</v>
      </c>
      <c r="AS98">
        <v>18</v>
      </c>
      <c r="AT98">
        <v>54</v>
      </c>
      <c r="AU98">
        <v>12</v>
      </c>
      <c r="AV98">
        <v>0</v>
      </c>
      <c r="AW98">
        <v>12</v>
      </c>
      <c r="AX98">
        <v>12</v>
      </c>
      <c r="AY98">
        <v>18</v>
      </c>
      <c r="AZ98">
        <v>0</v>
      </c>
      <c r="BA98" s="42">
        <v>129.76</v>
      </c>
      <c r="BB98" s="12">
        <v>47551.3</v>
      </c>
      <c r="BC98" s="12">
        <v>17661.91</v>
      </c>
      <c r="BD98" s="12">
        <v>17661.91</v>
      </c>
      <c r="BE98" s="12">
        <v>14944.69</v>
      </c>
      <c r="BF98" s="12">
        <v>38041.040000000001</v>
      </c>
      <c r="BG98" s="12">
        <v>39500</v>
      </c>
      <c r="BH98" s="12">
        <v>16250</v>
      </c>
      <c r="BI98" s="12">
        <v>8716</v>
      </c>
      <c r="BJ98" s="12">
        <v>29175</v>
      </c>
      <c r="BK98" s="12">
        <v>35764</v>
      </c>
      <c r="BL98" s="12">
        <v>13723</v>
      </c>
      <c r="BM98" s="12">
        <v>8643</v>
      </c>
      <c r="BN98" s="12">
        <v>5764</v>
      </c>
      <c r="BO98">
        <v>72000</v>
      </c>
      <c r="BP98">
        <v>4181</v>
      </c>
    </row>
    <row r="99" spans="1:68" x14ac:dyDescent="0.25">
      <c r="A99" s="4">
        <v>45389</v>
      </c>
      <c r="B99" s="4" t="str">
        <f t="shared" si="1"/>
        <v>APRIL</v>
      </c>
      <c r="C99" s="2">
        <f>MONTH(mydata[[#This Row],[Date]])</f>
        <v>4</v>
      </c>
      <c r="D99">
        <v>886</v>
      </c>
      <c r="E99">
        <v>579</v>
      </c>
      <c r="F99">
        <v>336</v>
      </c>
      <c r="G99">
        <v>382</v>
      </c>
      <c r="H99">
        <v>168</v>
      </c>
      <c r="I99">
        <v>121</v>
      </c>
      <c r="J99">
        <v>412</v>
      </c>
      <c r="K99">
        <v>46</v>
      </c>
      <c r="L99">
        <v>241</v>
      </c>
      <c r="M99">
        <v>120</v>
      </c>
      <c r="N99">
        <v>54</v>
      </c>
      <c r="O99">
        <v>32</v>
      </c>
      <c r="P99">
        <v>16</v>
      </c>
      <c r="Q99">
        <v>138</v>
      </c>
      <c r="R99">
        <v>33</v>
      </c>
      <c r="S99">
        <v>43</v>
      </c>
      <c r="T99">
        <v>16</v>
      </c>
      <c r="U99">
        <v>193</v>
      </c>
      <c r="V99">
        <v>46</v>
      </c>
      <c r="W99">
        <v>5</v>
      </c>
      <c r="X99">
        <v>28</v>
      </c>
      <c r="Y99">
        <v>11</v>
      </c>
      <c r="Z99">
        <v>81</v>
      </c>
      <c r="AA99">
        <v>40</v>
      </c>
      <c r="AB99">
        <v>17</v>
      </c>
      <c r="AC99">
        <v>17</v>
      </c>
      <c r="AD99">
        <v>34</v>
      </c>
      <c r="AE99">
        <v>5</v>
      </c>
      <c r="AF99">
        <v>5</v>
      </c>
      <c r="AG99">
        <v>11</v>
      </c>
      <c r="AH99">
        <v>11</v>
      </c>
      <c r="AI99">
        <v>0</v>
      </c>
      <c r="AJ99">
        <v>17</v>
      </c>
      <c r="AK99">
        <v>23</v>
      </c>
      <c r="AL99">
        <v>5</v>
      </c>
      <c r="AM99">
        <v>23</v>
      </c>
      <c r="AN99">
        <v>0</v>
      </c>
      <c r="AO99">
        <v>5</v>
      </c>
      <c r="AP99">
        <v>5</v>
      </c>
      <c r="AQ99">
        <v>17</v>
      </c>
      <c r="AR99">
        <v>57</v>
      </c>
      <c r="AS99">
        <v>11</v>
      </c>
      <c r="AT99">
        <v>40</v>
      </c>
      <c r="AU99">
        <v>5</v>
      </c>
      <c r="AV99">
        <v>5</v>
      </c>
      <c r="AW99">
        <v>17</v>
      </c>
      <c r="AX99">
        <v>0</v>
      </c>
      <c r="AY99">
        <v>23</v>
      </c>
      <c r="AZ99">
        <v>15</v>
      </c>
      <c r="BA99" s="42">
        <v>122.49000000000001</v>
      </c>
      <c r="BB99" s="12">
        <v>32441.25</v>
      </c>
      <c r="BC99" s="12">
        <v>32441.25</v>
      </c>
      <c r="BD99" s="12">
        <v>18167.099999999999</v>
      </c>
      <c r="BE99" s="12">
        <v>19464.75</v>
      </c>
      <c r="BF99" s="12">
        <v>27250.65</v>
      </c>
      <c r="BG99" s="12">
        <v>39500</v>
      </c>
      <c r="BH99" s="12">
        <v>16250</v>
      </c>
      <c r="BI99" s="12">
        <v>8716</v>
      </c>
      <c r="BJ99" s="12">
        <v>21175</v>
      </c>
      <c r="BK99" s="12">
        <v>35764</v>
      </c>
      <c r="BL99" s="12">
        <v>13723</v>
      </c>
      <c r="BM99" s="12">
        <v>8643</v>
      </c>
      <c r="BN99" s="12">
        <v>5764</v>
      </c>
      <c r="BO99">
        <v>72000</v>
      </c>
      <c r="BP99">
        <v>8420</v>
      </c>
    </row>
    <row r="100" spans="1:68" x14ac:dyDescent="0.25">
      <c r="A100" s="4">
        <v>45390</v>
      </c>
      <c r="B100" s="4" t="str">
        <f t="shared" si="1"/>
        <v>APRIL</v>
      </c>
      <c r="C100" s="2">
        <f>MONTH(mydata[[#This Row],[Date]])</f>
        <v>4</v>
      </c>
      <c r="D100">
        <v>892</v>
      </c>
      <c r="E100">
        <v>547</v>
      </c>
      <c r="F100">
        <v>463</v>
      </c>
      <c r="G100">
        <v>260</v>
      </c>
      <c r="H100">
        <v>169</v>
      </c>
      <c r="I100">
        <v>125</v>
      </c>
      <c r="J100">
        <v>324</v>
      </c>
      <c r="K100">
        <v>98</v>
      </c>
      <c r="L100">
        <v>221</v>
      </c>
      <c r="M100">
        <v>176</v>
      </c>
      <c r="N100">
        <v>55</v>
      </c>
      <c r="O100">
        <v>55</v>
      </c>
      <c r="P100">
        <v>38</v>
      </c>
      <c r="Q100">
        <v>166</v>
      </c>
      <c r="R100">
        <v>111</v>
      </c>
      <c r="S100">
        <v>40</v>
      </c>
      <c r="T100">
        <v>30</v>
      </c>
      <c r="U100">
        <v>0</v>
      </c>
      <c r="V100">
        <v>38</v>
      </c>
      <c r="W100">
        <v>10</v>
      </c>
      <c r="X100">
        <v>38</v>
      </c>
      <c r="Y100">
        <v>16</v>
      </c>
      <c r="Z100">
        <v>37</v>
      </c>
      <c r="AA100">
        <v>38</v>
      </c>
      <c r="AB100">
        <v>16</v>
      </c>
      <c r="AC100">
        <v>5</v>
      </c>
      <c r="AD100">
        <v>32</v>
      </c>
      <c r="AE100">
        <v>16</v>
      </c>
      <c r="AF100">
        <v>0</v>
      </c>
      <c r="AG100">
        <v>16</v>
      </c>
      <c r="AH100">
        <v>16</v>
      </c>
      <c r="AI100">
        <v>16</v>
      </c>
      <c r="AJ100">
        <v>16</v>
      </c>
      <c r="AK100">
        <v>43</v>
      </c>
      <c r="AL100">
        <v>10</v>
      </c>
      <c r="AM100">
        <v>21</v>
      </c>
      <c r="AN100">
        <v>10</v>
      </c>
      <c r="AO100">
        <v>5</v>
      </c>
      <c r="AP100">
        <v>0</v>
      </c>
      <c r="AQ100">
        <v>16</v>
      </c>
      <c r="AR100">
        <v>54</v>
      </c>
      <c r="AS100">
        <v>10</v>
      </c>
      <c r="AT100">
        <v>21</v>
      </c>
      <c r="AU100">
        <v>16</v>
      </c>
      <c r="AV100">
        <v>0</v>
      </c>
      <c r="AW100">
        <v>21</v>
      </c>
      <c r="AX100">
        <v>10</v>
      </c>
      <c r="AY100">
        <v>0</v>
      </c>
      <c r="AZ100">
        <v>0</v>
      </c>
      <c r="BA100" s="42">
        <v>112.4</v>
      </c>
      <c r="BB100" s="12">
        <v>30621.599999999999</v>
      </c>
      <c r="BC100" s="12">
        <v>25722.15</v>
      </c>
      <c r="BD100" s="12">
        <v>29396.74</v>
      </c>
      <c r="BE100" s="12">
        <v>14698.37</v>
      </c>
      <c r="BF100" s="12">
        <v>22047.55</v>
      </c>
      <c r="BG100" s="12">
        <v>39500</v>
      </c>
      <c r="BH100" s="12">
        <v>16250</v>
      </c>
      <c r="BI100" s="12">
        <v>8716</v>
      </c>
      <c r="BJ100" s="12">
        <v>21175</v>
      </c>
      <c r="BK100" s="12">
        <v>35764</v>
      </c>
      <c r="BL100" s="12">
        <v>13723</v>
      </c>
      <c r="BM100" s="12">
        <v>8643</v>
      </c>
      <c r="BN100" s="12">
        <v>5764</v>
      </c>
      <c r="BO100">
        <v>72000</v>
      </c>
      <c r="BP100">
        <v>1153</v>
      </c>
    </row>
    <row r="101" spans="1:68" x14ac:dyDescent="0.25">
      <c r="A101" s="4">
        <v>45391</v>
      </c>
      <c r="B101" s="4" t="str">
        <f t="shared" si="1"/>
        <v>APRIL</v>
      </c>
      <c r="C101" s="2">
        <f>MONTH(mydata[[#This Row],[Date]])</f>
        <v>4</v>
      </c>
      <c r="D101">
        <v>893</v>
      </c>
      <c r="E101">
        <v>523</v>
      </c>
      <c r="F101">
        <v>178</v>
      </c>
      <c r="G101">
        <v>546</v>
      </c>
      <c r="H101">
        <v>169</v>
      </c>
      <c r="I101">
        <v>188</v>
      </c>
      <c r="J101">
        <v>268</v>
      </c>
      <c r="K101">
        <v>67</v>
      </c>
      <c r="L101">
        <v>188</v>
      </c>
      <c r="M101">
        <v>77</v>
      </c>
      <c r="N101">
        <v>71</v>
      </c>
      <c r="O101">
        <v>38</v>
      </c>
      <c r="P101">
        <v>27</v>
      </c>
      <c r="Q101">
        <v>135</v>
      </c>
      <c r="R101">
        <v>50</v>
      </c>
      <c r="S101">
        <v>33</v>
      </c>
      <c r="T101">
        <v>37</v>
      </c>
      <c r="U101">
        <v>237</v>
      </c>
      <c r="V101">
        <v>52</v>
      </c>
      <c r="W101">
        <v>10</v>
      </c>
      <c r="X101">
        <v>36</v>
      </c>
      <c r="Y101">
        <v>5</v>
      </c>
      <c r="Z101">
        <v>73</v>
      </c>
      <c r="AA101">
        <v>36</v>
      </c>
      <c r="AB101">
        <v>10</v>
      </c>
      <c r="AC101">
        <v>5</v>
      </c>
      <c r="AD101">
        <v>31</v>
      </c>
      <c r="AE101">
        <v>0</v>
      </c>
      <c r="AF101">
        <v>0</v>
      </c>
      <c r="AG101">
        <v>26</v>
      </c>
      <c r="AH101">
        <v>0</v>
      </c>
      <c r="AI101">
        <v>10</v>
      </c>
      <c r="AJ101">
        <v>5</v>
      </c>
      <c r="AK101">
        <v>36</v>
      </c>
      <c r="AL101">
        <v>10</v>
      </c>
      <c r="AM101">
        <v>10</v>
      </c>
      <c r="AN101">
        <v>0</v>
      </c>
      <c r="AO101">
        <v>0</v>
      </c>
      <c r="AP101">
        <v>5</v>
      </c>
      <c r="AQ101">
        <v>10</v>
      </c>
      <c r="AR101">
        <v>57</v>
      </c>
      <c r="AS101">
        <v>10</v>
      </c>
      <c r="AT101">
        <v>41</v>
      </c>
      <c r="AU101">
        <v>15</v>
      </c>
      <c r="AV101">
        <v>5</v>
      </c>
      <c r="AW101">
        <v>5</v>
      </c>
      <c r="AX101">
        <v>5</v>
      </c>
      <c r="AY101">
        <v>15</v>
      </c>
      <c r="AZ101">
        <v>0</v>
      </c>
      <c r="BA101" s="42">
        <v>103.03</v>
      </c>
      <c r="BB101" s="12">
        <v>33722.660000000003</v>
      </c>
      <c r="BC101" s="12">
        <v>26978.13</v>
      </c>
      <c r="BD101" s="12">
        <v>20233.59</v>
      </c>
      <c r="BE101" s="12">
        <v>22481.77</v>
      </c>
      <c r="BF101" s="12">
        <v>8992.7099999999991</v>
      </c>
      <c r="BG101" s="12">
        <v>39500</v>
      </c>
      <c r="BH101" s="12">
        <v>16250</v>
      </c>
      <c r="BI101" s="12">
        <v>8716</v>
      </c>
      <c r="BJ101" s="12">
        <v>21175</v>
      </c>
      <c r="BK101" s="12">
        <v>35764</v>
      </c>
      <c r="BL101" s="12">
        <v>13723</v>
      </c>
      <c r="BM101" s="12">
        <v>8643</v>
      </c>
      <c r="BN101" s="12">
        <v>5764</v>
      </c>
      <c r="BO101">
        <v>72000</v>
      </c>
      <c r="BP101">
        <v>4056</v>
      </c>
    </row>
    <row r="102" spans="1:68" x14ac:dyDescent="0.25">
      <c r="A102" s="4">
        <v>45392</v>
      </c>
      <c r="B102" s="4" t="str">
        <f t="shared" si="1"/>
        <v>APRIL</v>
      </c>
      <c r="C102" s="2">
        <f>MONTH(mydata[[#This Row],[Date]])</f>
        <v>4</v>
      </c>
      <c r="D102">
        <v>892</v>
      </c>
      <c r="E102">
        <v>506</v>
      </c>
      <c r="F102">
        <v>454</v>
      </c>
      <c r="G102">
        <v>233</v>
      </c>
      <c r="H102">
        <v>205</v>
      </c>
      <c r="I102">
        <v>111</v>
      </c>
      <c r="J102">
        <v>355</v>
      </c>
      <c r="K102">
        <v>40</v>
      </c>
      <c r="L102">
        <v>243</v>
      </c>
      <c r="M102">
        <v>176</v>
      </c>
      <c r="N102">
        <v>38</v>
      </c>
      <c r="O102">
        <v>82</v>
      </c>
      <c r="P102">
        <v>16</v>
      </c>
      <c r="Q102">
        <v>155</v>
      </c>
      <c r="R102">
        <v>88</v>
      </c>
      <c r="S102">
        <v>40</v>
      </c>
      <c r="T102">
        <v>50</v>
      </c>
      <c r="U102">
        <v>4</v>
      </c>
      <c r="V102">
        <v>50</v>
      </c>
      <c r="W102">
        <v>10</v>
      </c>
      <c r="X102">
        <v>15</v>
      </c>
      <c r="Y102">
        <v>5</v>
      </c>
      <c r="Z102">
        <v>55</v>
      </c>
      <c r="AA102">
        <v>30</v>
      </c>
      <c r="AB102">
        <v>5</v>
      </c>
      <c r="AC102">
        <v>15</v>
      </c>
      <c r="AD102">
        <v>25</v>
      </c>
      <c r="AE102">
        <v>15</v>
      </c>
      <c r="AF102">
        <v>0</v>
      </c>
      <c r="AG102">
        <v>20</v>
      </c>
      <c r="AH102">
        <v>5</v>
      </c>
      <c r="AI102">
        <v>0</v>
      </c>
      <c r="AJ102">
        <v>0</v>
      </c>
      <c r="AK102">
        <v>50</v>
      </c>
      <c r="AL102">
        <v>25</v>
      </c>
      <c r="AM102">
        <v>5</v>
      </c>
      <c r="AN102">
        <v>5</v>
      </c>
      <c r="AO102">
        <v>0</v>
      </c>
      <c r="AP102">
        <v>5</v>
      </c>
      <c r="AQ102">
        <v>10</v>
      </c>
      <c r="AR102">
        <v>45</v>
      </c>
      <c r="AS102">
        <v>15</v>
      </c>
      <c r="AT102">
        <v>20</v>
      </c>
      <c r="AU102">
        <v>20</v>
      </c>
      <c r="AV102">
        <v>0</v>
      </c>
      <c r="AW102">
        <v>20</v>
      </c>
      <c r="AX102">
        <v>0</v>
      </c>
      <c r="AY102">
        <v>20</v>
      </c>
      <c r="AZ102">
        <v>16</v>
      </c>
      <c r="BA102" s="42">
        <v>92.820000000000007</v>
      </c>
      <c r="BB102" s="12">
        <v>34000.28</v>
      </c>
      <c r="BC102" s="12">
        <v>17515.29</v>
      </c>
      <c r="BD102" s="12">
        <v>15454.67</v>
      </c>
      <c r="BE102" s="12">
        <v>15454.67</v>
      </c>
      <c r="BF102" s="12">
        <v>20606.23</v>
      </c>
      <c r="BG102" s="12">
        <v>39500</v>
      </c>
      <c r="BH102" s="12">
        <v>16250</v>
      </c>
      <c r="BI102" s="12">
        <v>8716</v>
      </c>
      <c r="BJ102" s="12">
        <v>21175</v>
      </c>
      <c r="BK102" s="12">
        <v>35764</v>
      </c>
      <c r="BL102" s="12">
        <v>13723</v>
      </c>
      <c r="BM102" s="12">
        <v>8643</v>
      </c>
      <c r="BN102" s="12">
        <v>5764</v>
      </c>
      <c r="BO102">
        <v>72000</v>
      </c>
      <c r="BP102">
        <v>2092</v>
      </c>
    </row>
    <row r="103" spans="1:68" x14ac:dyDescent="0.25">
      <c r="A103" s="4">
        <v>45393</v>
      </c>
      <c r="B103" s="4" t="str">
        <f t="shared" si="1"/>
        <v>APRIL</v>
      </c>
      <c r="C103" s="2">
        <f>MONTH(mydata[[#This Row],[Date]])</f>
        <v>4</v>
      </c>
      <c r="D103">
        <v>881</v>
      </c>
      <c r="E103">
        <v>499</v>
      </c>
      <c r="F103">
        <v>220</v>
      </c>
      <c r="G103">
        <v>503</v>
      </c>
      <c r="H103">
        <v>158</v>
      </c>
      <c r="I103">
        <v>159</v>
      </c>
      <c r="J103">
        <v>286</v>
      </c>
      <c r="K103">
        <v>54</v>
      </c>
      <c r="L103">
        <v>256</v>
      </c>
      <c r="M103">
        <v>131</v>
      </c>
      <c r="N103">
        <v>81</v>
      </c>
      <c r="O103">
        <v>32</v>
      </c>
      <c r="P103">
        <v>49</v>
      </c>
      <c r="Q103">
        <v>113</v>
      </c>
      <c r="R103">
        <v>63</v>
      </c>
      <c r="S103">
        <v>36</v>
      </c>
      <c r="T103">
        <v>36</v>
      </c>
      <c r="U103">
        <v>84</v>
      </c>
      <c r="V103">
        <v>44</v>
      </c>
      <c r="W103">
        <v>0</v>
      </c>
      <c r="X103">
        <v>19</v>
      </c>
      <c r="Y103">
        <v>4</v>
      </c>
      <c r="Z103">
        <v>44</v>
      </c>
      <c r="AA103">
        <v>44</v>
      </c>
      <c r="AB103">
        <v>4</v>
      </c>
      <c r="AC103">
        <v>0</v>
      </c>
      <c r="AD103">
        <v>29</v>
      </c>
      <c r="AE103">
        <v>0</v>
      </c>
      <c r="AF103">
        <v>0</v>
      </c>
      <c r="AG103">
        <v>24</v>
      </c>
      <c r="AH103">
        <v>4</v>
      </c>
      <c r="AI103">
        <v>0</v>
      </c>
      <c r="AJ103">
        <v>4</v>
      </c>
      <c r="AK103">
        <v>44</v>
      </c>
      <c r="AL103">
        <v>24</v>
      </c>
      <c r="AM103">
        <v>4</v>
      </c>
      <c r="AN103">
        <v>4</v>
      </c>
      <c r="AO103">
        <v>0</v>
      </c>
      <c r="AP103">
        <v>0</v>
      </c>
      <c r="AQ103">
        <v>19</v>
      </c>
      <c r="AR103">
        <v>54</v>
      </c>
      <c r="AS103">
        <v>9</v>
      </c>
      <c r="AT103">
        <v>19</v>
      </c>
      <c r="AU103">
        <v>24</v>
      </c>
      <c r="AV103">
        <v>4</v>
      </c>
      <c r="AW103">
        <v>24</v>
      </c>
      <c r="AX103">
        <v>4</v>
      </c>
      <c r="AY103">
        <v>19</v>
      </c>
      <c r="AZ103">
        <v>27</v>
      </c>
      <c r="BA103" s="42">
        <v>84</v>
      </c>
      <c r="BB103" s="12">
        <v>26919.41</v>
      </c>
      <c r="BC103" s="12">
        <v>19493.37</v>
      </c>
      <c r="BD103" s="12">
        <v>20421.63</v>
      </c>
      <c r="BE103" s="12">
        <v>23206.39</v>
      </c>
      <c r="BF103" s="12">
        <v>2784.77</v>
      </c>
      <c r="BG103" s="12">
        <v>39500</v>
      </c>
      <c r="BH103" s="12">
        <v>16250</v>
      </c>
      <c r="BI103" s="12">
        <v>8716</v>
      </c>
      <c r="BJ103" s="12">
        <v>21175</v>
      </c>
      <c r="BK103" s="12">
        <v>35764</v>
      </c>
      <c r="BL103" s="12">
        <v>13723</v>
      </c>
      <c r="BM103" s="12">
        <v>8643</v>
      </c>
      <c r="BN103" s="12">
        <v>5764</v>
      </c>
      <c r="BO103">
        <v>72000</v>
      </c>
      <c r="BP103">
        <v>120</v>
      </c>
    </row>
    <row r="104" spans="1:68" x14ac:dyDescent="0.25">
      <c r="A104" s="4">
        <v>45394</v>
      </c>
      <c r="B104" s="4" t="str">
        <f t="shared" si="1"/>
        <v>APRIL</v>
      </c>
      <c r="C104" s="2">
        <f>MONTH(mydata[[#This Row],[Date]])</f>
        <v>4</v>
      </c>
      <c r="D104">
        <v>863</v>
      </c>
      <c r="E104">
        <v>497</v>
      </c>
      <c r="F104">
        <v>431</v>
      </c>
      <c r="G104">
        <v>338</v>
      </c>
      <c r="H104">
        <v>94</v>
      </c>
      <c r="I104">
        <v>104</v>
      </c>
      <c r="J104">
        <v>299</v>
      </c>
      <c r="K104">
        <v>94</v>
      </c>
      <c r="L104">
        <v>219</v>
      </c>
      <c r="M104">
        <v>133</v>
      </c>
      <c r="N104">
        <v>69</v>
      </c>
      <c r="O104">
        <v>26</v>
      </c>
      <c r="P104">
        <v>32</v>
      </c>
      <c r="Q104">
        <v>121</v>
      </c>
      <c r="R104">
        <v>62</v>
      </c>
      <c r="S104">
        <v>29</v>
      </c>
      <c r="T104">
        <v>49</v>
      </c>
      <c r="U104">
        <v>123</v>
      </c>
      <c r="V104">
        <v>19</v>
      </c>
      <c r="W104">
        <v>14</v>
      </c>
      <c r="X104">
        <v>19</v>
      </c>
      <c r="Y104">
        <v>9</v>
      </c>
      <c r="Z104">
        <v>53</v>
      </c>
      <c r="AA104">
        <v>34</v>
      </c>
      <c r="AB104">
        <v>4</v>
      </c>
      <c r="AC104">
        <v>4</v>
      </c>
      <c r="AD104">
        <v>29</v>
      </c>
      <c r="AE104">
        <v>9</v>
      </c>
      <c r="AF104">
        <v>0</v>
      </c>
      <c r="AG104">
        <v>19</v>
      </c>
      <c r="AH104">
        <v>14</v>
      </c>
      <c r="AI104">
        <v>0</v>
      </c>
      <c r="AJ104">
        <v>0</v>
      </c>
      <c r="AK104">
        <v>49</v>
      </c>
      <c r="AL104">
        <v>24</v>
      </c>
      <c r="AM104">
        <v>14</v>
      </c>
      <c r="AN104">
        <v>4</v>
      </c>
      <c r="AO104">
        <v>4</v>
      </c>
      <c r="AP104">
        <v>14</v>
      </c>
      <c r="AQ104">
        <v>19</v>
      </c>
      <c r="AR104">
        <v>34</v>
      </c>
      <c r="AS104">
        <v>4</v>
      </c>
      <c r="AT104">
        <v>34</v>
      </c>
      <c r="AU104">
        <v>19</v>
      </c>
      <c r="AV104">
        <v>4</v>
      </c>
      <c r="AW104">
        <v>19</v>
      </c>
      <c r="AX104">
        <v>14</v>
      </c>
      <c r="AY104">
        <v>14</v>
      </c>
      <c r="AZ104">
        <v>0</v>
      </c>
      <c r="BA104" s="42">
        <v>77.14</v>
      </c>
      <c r="BB104" s="12">
        <v>23515.53</v>
      </c>
      <c r="BC104" s="12">
        <v>20996.01</v>
      </c>
      <c r="BD104" s="12">
        <v>10917.92</v>
      </c>
      <c r="BE104" s="12">
        <v>6718.72</v>
      </c>
      <c r="BF104" s="12">
        <v>21835.85</v>
      </c>
      <c r="BG104" s="12">
        <v>39500</v>
      </c>
      <c r="BH104" s="12">
        <v>16250</v>
      </c>
      <c r="BI104" s="12">
        <v>8716</v>
      </c>
      <c r="BJ104" s="12">
        <v>21175</v>
      </c>
      <c r="BK104" s="12">
        <v>35764</v>
      </c>
      <c r="BL104" s="12">
        <v>13723</v>
      </c>
      <c r="BM104" s="12">
        <v>8643</v>
      </c>
      <c r="BN104" s="12">
        <v>5764</v>
      </c>
      <c r="BO104">
        <v>72000</v>
      </c>
      <c r="BP104">
        <v>4056</v>
      </c>
    </row>
    <row r="105" spans="1:68" x14ac:dyDescent="0.25">
      <c r="A105" s="4">
        <v>45395</v>
      </c>
      <c r="B105" s="4" t="str">
        <f t="shared" si="1"/>
        <v>APRIL</v>
      </c>
      <c r="C105" s="2">
        <f>MONTH(mydata[[#This Row],[Date]])</f>
        <v>4</v>
      </c>
      <c r="D105">
        <v>837</v>
      </c>
      <c r="E105">
        <v>497</v>
      </c>
      <c r="F105">
        <v>343</v>
      </c>
      <c r="G105">
        <v>402</v>
      </c>
      <c r="H105">
        <v>92</v>
      </c>
      <c r="I105">
        <v>129</v>
      </c>
      <c r="J105">
        <v>289</v>
      </c>
      <c r="K105">
        <v>79</v>
      </c>
      <c r="L105">
        <v>269</v>
      </c>
      <c r="M105">
        <v>62</v>
      </c>
      <c r="N105">
        <v>62</v>
      </c>
      <c r="O105">
        <v>51</v>
      </c>
      <c r="P105">
        <v>51</v>
      </c>
      <c r="Q105">
        <v>146</v>
      </c>
      <c r="R105">
        <v>69</v>
      </c>
      <c r="S105">
        <v>28</v>
      </c>
      <c r="T105">
        <v>34</v>
      </c>
      <c r="U105">
        <v>65</v>
      </c>
      <c r="V105">
        <v>54</v>
      </c>
      <c r="W105">
        <v>4</v>
      </c>
      <c r="X105">
        <v>29</v>
      </c>
      <c r="Y105">
        <v>0</v>
      </c>
      <c r="Z105">
        <v>29</v>
      </c>
      <c r="AA105">
        <v>39</v>
      </c>
      <c r="AB105">
        <v>9</v>
      </c>
      <c r="AC105">
        <v>4</v>
      </c>
      <c r="AD105">
        <v>14</v>
      </c>
      <c r="AE105">
        <v>4</v>
      </c>
      <c r="AF105">
        <v>4</v>
      </c>
      <c r="AG105">
        <v>9</v>
      </c>
      <c r="AH105">
        <v>9</v>
      </c>
      <c r="AI105">
        <v>9</v>
      </c>
      <c r="AJ105">
        <v>0</v>
      </c>
      <c r="AK105">
        <v>49</v>
      </c>
      <c r="AL105">
        <v>9</v>
      </c>
      <c r="AM105">
        <v>24</v>
      </c>
      <c r="AN105">
        <v>0</v>
      </c>
      <c r="AO105">
        <v>4</v>
      </c>
      <c r="AP105">
        <v>14</v>
      </c>
      <c r="AQ105">
        <v>14</v>
      </c>
      <c r="AR105">
        <v>39</v>
      </c>
      <c r="AS105">
        <v>4</v>
      </c>
      <c r="AT105">
        <v>24</v>
      </c>
      <c r="AU105">
        <v>14</v>
      </c>
      <c r="AV105">
        <v>0</v>
      </c>
      <c r="AW105">
        <v>24</v>
      </c>
      <c r="AX105">
        <v>9</v>
      </c>
      <c r="AY105">
        <v>14</v>
      </c>
      <c r="AZ105">
        <v>38</v>
      </c>
      <c r="BA105" s="42">
        <v>71.81</v>
      </c>
      <c r="BB105" s="12">
        <v>26226.400000000001</v>
      </c>
      <c r="BC105" s="12">
        <v>10799.1</v>
      </c>
      <c r="BD105" s="12">
        <v>13884.56</v>
      </c>
      <c r="BE105" s="12">
        <v>14655.93</v>
      </c>
      <c r="BF105" s="12">
        <v>11570.47</v>
      </c>
      <c r="BG105" s="12">
        <v>39500</v>
      </c>
      <c r="BH105" s="12">
        <v>16250</v>
      </c>
      <c r="BI105" s="12">
        <v>8716</v>
      </c>
      <c r="BJ105" s="12">
        <v>21175</v>
      </c>
      <c r="BK105" s="12">
        <v>35764</v>
      </c>
      <c r="BL105" s="12">
        <v>13723</v>
      </c>
      <c r="BM105" s="12">
        <v>8643</v>
      </c>
      <c r="BN105" s="12">
        <v>5764</v>
      </c>
      <c r="BO105">
        <v>72000</v>
      </c>
      <c r="BP105">
        <v>4252</v>
      </c>
    </row>
    <row r="106" spans="1:68" x14ac:dyDescent="0.25">
      <c r="A106" s="4">
        <v>45396</v>
      </c>
      <c r="B106" s="4" t="str">
        <f t="shared" si="1"/>
        <v>APRIL</v>
      </c>
      <c r="C106" s="2">
        <f>MONTH(mydata[[#This Row],[Date]])</f>
        <v>4</v>
      </c>
      <c r="D106">
        <v>813</v>
      </c>
      <c r="E106">
        <v>503</v>
      </c>
      <c r="F106">
        <v>382</v>
      </c>
      <c r="G106">
        <v>318</v>
      </c>
      <c r="H106">
        <v>113</v>
      </c>
      <c r="I106">
        <v>165</v>
      </c>
      <c r="J106">
        <v>313</v>
      </c>
      <c r="K106">
        <v>25</v>
      </c>
      <c r="L106">
        <v>176</v>
      </c>
      <c r="M106">
        <v>40</v>
      </c>
      <c r="N106">
        <v>70</v>
      </c>
      <c r="O106">
        <v>55</v>
      </c>
      <c r="P106">
        <v>25</v>
      </c>
      <c r="Q106">
        <v>117</v>
      </c>
      <c r="R106">
        <v>74</v>
      </c>
      <c r="S106">
        <v>21</v>
      </c>
      <c r="T106">
        <v>30</v>
      </c>
      <c r="U106">
        <v>205</v>
      </c>
      <c r="V106">
        <v>45</v>
      </c>
      <c r="W106">
        <v>5</v>
      </c>
      <c r="X106">
        <v>30</v>
      </c>
      <c r="Y106">
        <v>5</v>
      </c>
      <c r="Z106">
        <v>28</v>
      </c>
      <c r="AA106">
        <v>25</v>
      </c>
      <c r="AB106">
        <v>10</v>
      </c>
      <c r="AC106">
        <v>10</v>
      </c>
      <c r="AD106">
        <v>20</v>
      </c>
      <c r="AE106">
        <v>15</v>
      </c>
      <c r="AF106">
        <v>0</v>
      </c>
      <c r="AG106">
        <v>25</v>
      </c>
      <c r="AH106">
        <v>15</v>
      </c>
      <c r="AI106">
        <v>5</v>
      </c>
      <c r="AJ106">
        <v>15</v>
      </c>
      <c r="AK106">
        <v>30</v>
      </c>
      <c r="AL106">
        <v>20</v>
      </c>
      <c r="AM106">
        <v>25</v>
      </c>
      <c r="AN106">
        <v>10</v>
      </c>
      <c r="AO106">
        <v>5</v>
      </c>
      <c r="AP106">
        <v>15</v>
      </c>
      <c r="AQ106">
        <v>10</v>
      </c>
      <c r="AR106">
        <v>35</v>
      </c>
      <c r="AS106">
        <v>5</v>
      </c>
      <c r="AT106">
        <v>20</v>
      </c>
      <c r="AU106">
        <v>25</v>
      </c>
      <c r="AV106">
        <v>5</v>
      </c>
      <c r="AW106">
        <v>15</v>
      </c>
      <c r="AX106">
        <v>20</v>
      </c>
      <c r="AY106">
        <v>10</v>
      </c>
      <c r="AZ106">
        <v>0</v>
      </c>
      <c r="BA106" s="42">
        <v>67.209999999999994</v>
      </c>
      <c r="BB106" s="12">
        <v>21542.560000000001</v>
      </c>
      <c r="BC106" s="12">
        <v>16515.96</v>
      </c>
      <c r="BD106" s="12">
        <v>17952.13</v>
      </c>
      <c r="BE106" s="12">
        <v>10797.87</v>
      </c>
      <c r="BF106" s="12">
        <v>5000</v>
      </c>
      <c r="BG106" s="12">
        <v>39500</v>
      </c>
      <c r="BH106" s="12">
        <v>16250</v>
      </c>
      <c r="BI106" s="12">
        <v>8716</v>
      </c>
      <c r="BJ106" s="12">
        <v>21175</v>
      </c>
      <c r="BK106" s="12">
        <v>35764</v>
      </c>
      <c r="BL106" s="12">
        <v>13723</v>
      </c>
      <c r="BM106" s="12">
        <v>8643</v>
      </c>
      <c r="BN106" s="12">
        <v>5764</v>
      </c>
      <c r="BO106">
        <v>72000</v>
      </c>
      <c r="BP106">
        <v>6855</v>
      </c>
    </row>
    <row r="107" spans="1:68" x14ac:dyDescent="0.25">
      <c r="A107" s="4">
        <v>45397</v>
      </c>
      <c r="B107" s="4" t="str">
        <f t="shared" si="1"/>
        <v>APRIL</v>
      </c>
      <c r="C107" s="2">
        <f>MONTH(mydata[[#This Row],[Date]])</f>
        <v>4</v>
      </c>
      <c r="D107">
        <v>790</v>
      </c>
      <c r="E107">
        <v>511</v>
      </c>
      <c r="F107">
        <v>339</v>
      </c>
      <c r="G107">
        <v>333</v>
      </c>
      <c r="H107">
        <v>118</v>
      </c>
      <c r="I107">
        <v>245</v>
      </c>
      <c r="J107">
        <v>215</v>
      </c>
      <c r="K107">
        <v>51</v>
      </c>
      <c r="L107">
        <v>264</v>
      </c>
      <c r="M107">
        <v>78</v>
      </c>
      <c r="N107">
        <v>68</v>
      </c>
      <c r="O107">
        <v>58</v>
      </c>
      <c r="P107">
        <v>19</v>
      </c>
      <c r="Q107">
        <v>120</v>
      </c>
      <c r="R107">
        <v>90</v>
      </c>
      <c r="S107">
        <v>30</v>
      </c>
      <c r="T107">
        <v>21</v>
      </c>
      <c r="U107">
        <v>42</v>
      </c>
      <c r="V107">
        <v>71</v>
      </c>
      <c r="W107">
        <v>10</v>
      </c>
      <c r="X107">
        <v>25</v>
      </c>
      <c r="Y107">
        <v>0</v>
      </c>
      <c r="Z107">
        <v>51</v>
      </c>
      <c r="AA107">
        <v>30</v>
      </c>
      <c r="AB107">
        <v>10</v>
      </c>
      <c r="AC107">
        <v>15</v>
      </c>
      <c r="AD107">
        <v>15</v>
      </c>
      <c r="AE107">
        <v>5</v>
      </c>
      <c r="AF107">
        <v>0</v>
      </c>
      <c r="AG107">
        <v>5</v>
      </c>
      <c r="AH107">
        <v>10</v>
      </c>
      <c r="AI107">
        <v>15</v>
      </c>
      <c r="AJ107">
        <v>5</v>
      </c>
      <c r="AK107">
        <v>40</v>
      </c>
      <c r="AL107">
        <v>15</v>
      </c>
      <c r="AM107">
        <v>10</v>
      </c>
      <c r="AN107">
        <v>0</v>
      </c>
      <c r="AO107">
        <v>0</v>
      </c>
      <c r="AP107">
        <v>15</v>
      </c>
      <c r="AQ107">
        <v>15</v>
      </c>
      <c r="AR107">
        <v>40</v>
      </c>
      <c r="AS107">
        <v>15</v>
      </c>
      <c r="AT107">
        <v>30</v>
      </c>
      <c r="AU107">
        <v>5</v>
      </c>
      <c r="AV107">
        <v>0</v>
      </c>
      <c r="AW107">
        <v>5</v>
      </c>
      <c r="AX107">
        <v>0</v>
      </c>
      <c r="AY107">
        <v>15</v>
      </c>
      <c r="AZ107">
        <v>39</v>
      </c>
      <c r="BA107" s="42">
        <v>65.11</v>
      </c>
      <c r="BB107" s="12">
        <v>22180.21</v>
      </c>
      <c r="BC107" s="12">
        <v>11426.17</v>
      </c>
      <c r="BD107" s="12">
        <v>16803.189999999999</v>
      </c>
      <c r="BE107" s="12">
        <v>6803.19</v>
      </c>
      <c r="BF107" s="12">
        <v>10000</v>
      </c>
      <c r="BG107" s="12">
        <v>36000</v>
      </c>
      <c r="BH107" s="12">
        <v>16250</v>
      </c>
      <c r="BI107" s="12">
        <v>8716</v>
      </c>
      <c r="BJ107" s="12">
        <v>21175</v>
      </c>
      <c r="BK107" s="12">
        <v>35764</v>
      </c>
      <c r="BL107" s="12">
        <v>13723</v>
      </c>
      <c r="BM107" s="12">
        <v>8643</v>
      </c>
      <c r="BN107" s="12">
        <v>5764</v>
      </c>
      <c r="BO107">
        <v>72000</v>
      </c>
      <c r="BP107">
        <v>5734</v>
      </c>
    </row>
    <row r="108" spans="1:68" x14ac:dyDescent="0.25">
      <c r="A108" s="4">
        <v>45398</v>
      </c>
      <c r="B108" s="4" t="str">
        <f t="shared" si="1"/>
        <v>APRIL</v>
      </c>
      <c r="C108" s="2">
        <f>MONTH(mydata[[#This Row],[Date]])</f>
        <v>4</v>
      </c>
      <c r="D108">
        <v>779</v>
      </c>
      <c r="E108">
        <v>525</v>
      </c>
      <c r="F108">
        <v>264</v>
      </c>
      <c r="G108">
        <v>422</v>
      </c>
      <c r="H108">
        <v>93</v>
      </c>
      <c r="I108">
        <v>131</v>
      </c>
      <c r="J108">
        <v>363</v>
      </c>
      <c r="K108">
        <v>31</v>
      </c>
      <c r="L108">
        <v>265</v>
      </c>
      <c r="M108">
        <v>106</v>
      </c>
      <c r="N108">
        <v>48</v>
      </c>
      <c r="O108">
        <v>33</v>
      </c>
      <c r="P108">
        <v>28</v>
      </c>
      <c r="Q108">
        <v>109</v>
      </c>
      <c r="R108">
        <v>38</v>
      </c>
      <c r="S108">
        <v>20</v>
      </c>
      <c r="T108">
        <v>20</v>
      </c>
      <c r="U108">
        <v>112</v>
      </c>
      <c r="V108">
        <v>68</v>
      </c>
      <c r="W108">
        <v>15</v>
      </c>
      <c r="X108">
        <v>21</v>
      </c>
      <c r="Y108">
        <v>5</v>
      </c>
      <c r="Z108">
        <v>47</v>
      </c>
      <c r="AA108">
        <v>47</v>
      </c>
      <c r="AB108">
        <v>5</v>
      </c>
      <c r="AC108">
        <v>5</v>
      </c>
      <c r="AD108">
        <v>10</v>
      </c>
      <c r="AE108">
        <v>10</v>
      </c>
      <c r="AF108">
        <v>0</v>
      </c>
      <c r="AG108">
        <v>15</v>
      </c>
      <c r="AH108">
        <v>15</v>
      </c>
      <c r="AI108">
        <v>10</v>
      </c>
      <c r="AJ108">
        <v>0</v>
      </c>
      <c r="AK108">
        <v>47</v>
      </c>
      <c r="AL108">
        <v>36</v>
      </c>
      <c r="AM108">
        <v>26</v>
      </c>
      <c r="AN108">
        <v>15</v>
      </c>
      <c r="AO108">
        <v>5</v>
      </c>
      <c r="AP108">
        <v>10</v>
      </c>
      <c r="AQ108">
        <v>5</v>
      </c>
      <c r="AR108">
        <v>0</v>
      </c>
      <c r="AS108">
        <v>10</v>
      </c>
      <c r="AT108">
        <v>20</v>
      </c>
      <c r="AU108">
        <v>21</v>
      </c>
      <c r="AV108">
        <v>5</v>
      </c>
      <c r="AW108">
        <v>21</v>
      </c>
      <c r="AX108">
        <v>21</v>
      </c>
      <c r="AY108">
        <v>10</v>
      </c>
      <c r="AZ108">
        <v>0</v>
      </c>
      <c r="BA108" s="42">
        <v>62.909999999999989</v>
      </c>
      <c r="BB108" s="12">
        <v>19534.82</v>
      </c>
      <c r="BC108" s="12">
        <v>14976.7</v>
      </c>
      <c r="BD108" s="12">
        <v>7813.93</v>
      </c>
      <c r="BE108" s="12">
        <v>5860.45</v>
      </c>
      <c r="BF108" s="12">
        <v>16930.18</v>
      </c>
      <c r="BG108" s="12">
        <v>36000</v>
      </c>
      <c r="BH108" s="12">
        <v>16250</v>
      </c>
      <c r="BI108" s="12">
        <v>8716</v>
      </c>
      <c r="BJ108" s="12">
        <v>21175</v>
      </c>
      <c r="BK108" s="12">
        <v>35764</v>
      </c>
      <c r="BL108" s="12">
        <v>13723</v>
      </c>
      <c r="BM108" s="12">
        <v>8643</v>
      </c>
      <c r="BN108" s="12">
        <v>5764</v>
      </c>
      <c r="BO108">
        <v>72000</v>
      </c>
      <c r="BP108">
        <v>3533</v>
      </c>
    </row>
    <row r="109" spans="1:68" x14ac:dyDescent="0.25">
      <c r="A109" s="4">
        <v>45399</v>
      </c>
      <c r="B109" s="4" t="str">
        <f t="shared" si="1"/>
        <v>APRIL</v>
      </c>
      <c r="C109" s="2">
        <f>MONTH(mydata[[#This Row],[Date]])</f>
        <v>4</v>
      </c>
      <c r="D109">
        <v>775</v>
      </c>
      <c r="E109">
        <v>544</v>
      </c>
      <c r="F109">
        <v>162</v>
      </c>
      <c r="G109">
        <v>420</v>
      </c>
      <c r="H109">
        <v>193</v>
      </c>
      <c r="I109">
        <v>136</v>
      </c>
      <c r="J109">
        <v>311</v>
      </c>
      <c r="K109">
        <v>97</v>
      </c>
      <c r="L109">
        <v>245</v>
      </c>
      <c r="M109">
        <v>52</v>
      </c>
      <c r="N109">
        <v>48</v>
      </c>
      <c r="O109">
        <v>24</v>
      </c>
      <c r="P109">
        <v>14</v>
      </c>
      <c r="Q109">
        <v>100</v>
      </c>
      <c r="R109">
        <v>79</v>
      </c>
      <c r="S109">
        <v>26</v>
      </c>
      <c r="T109">
        <v>26</v>
      </c>
      <c r="U109">
        <v>161</v>
      </c>
      <c r="V109">
        <v>65</v>
      </c>
      <c r="W109">
        <v>10</v>
      </c>
      <c r="X109">
        <v>16</v>
      </c>
      <c r="Y109">
        <v>16</v>
      </c>
      <c r="Z109">
        <v>43</v>
      </c>
      <c r="AA109">
        <v>27</v>
      </c>
      <c r="AB109">
        <v>0</v>
      </c>
      <c r="AC109">
        <v>0</v>
      </c>
      <c r="AD109">
        <v>10</v>
      </c>
      <c r="AE109">
        <v>16</v>
      </c>
      <c r="AF109">
        <v>0</v>
      </c>
      <c r="AG109">
        <v>16</v>
      </c>
      <c r="AH109">
        <v>0</v>
      </c>
      <c r="AI109">
        <v>10</v>
      </c>
      <c r="AJ109">
        <v>5</v>
      </c>
      <c r="AK109">
        <v>43</v>
      </c>
      <c r="AL109">
        <v>16</v>
      </c>
      <c r="AM109">
        <v>5</v>
      </c>
      <c r="AN109">
        <v>0</v>
      </c>
      <c r="AO109">
        <v>0</v>
      </c>
      <c r="AP109">
        <v>21</v>
      </c>
      <c r="AQ109">
        <v>10</v>
      </c>
      <c r="AR109">
        <v>43</v>
      </c>
      <c r="AS109">
        <v>10</v>
      </c>
      <c r="AT109">
        <v>16</v>
      </c>
      <c r="AU109">
        <v>10</v>
      </c>
      <c r="AV109">
        <v>5</v>
      </c>
      <c r="AW109">
        <v>38</v>
      </c>
      <c r="AX109">
        <v>0</v>
      </c>
      <c r="AY109">
        <v>0</v>
      </c>
      <c r="AZ109">
        <v>93</v>
      </c>
      <c r="BA109" s="42">
        <v>62.33</v>
      </c>
      <c r="BB109" s="12">
        <v>16985.54</v>
      </c>
      <c r="BC109" s="12">
        <v>15098.26</v>
      </c>
      <c r="BD109" s="12">
        <v>6290.94</v>
      </c>
      <c r="BE109" s="12">
        <v>11952.79</v>
      </c>
      <c r="BF109" s="12">
        <v>12581.88</v>
      </c>
      <c r="BG109" s="12">
        <v>36000</v>
      </c>
      <c r="BH109" s="12">
        <v>16250</v>
      </c>
      <c r="BI109" s="12">
        <v>8716</v>
      </c>
      <c r="BJ109" s="12">
        <v>21175</v>
      </c>
      <c r="BK109" s="12">
        <v>35764</v>
      </c>
      <c r="BL109" s="12">
        <v>13723</v>
      </c>
      <c r="BM109" s="12">
        <v>8643</v>
      </c>
      <c r="BN109" s="12">
        <v>5764</v>
      </c>
      <c r="BO109">
        <v>72000</v>
      </c>
      <c r="BP109">
        <v>8779</v>
      </c>
    </row>
    <row r="110" spans="1:68" x14ac:dyDescent="0.25">
      <c r="A110" s="4">
        <v>45400</v>
      </c>
      <c r="B110" s="4" t="str">
        <f t="shared" si="1"/>
        <v>APRIL</v>
      </c>
      <c r="C110" s="2">
        <f>MONTH(mydata[[#This Row],[Date]])</f>
        <v>4</v>
      </c>
      <c r="D110">
        <v>776</v>
      </c>
      <c r="E110">
        <v>572</v>
      </c>
      <c r="F110">
        <v>186</v>
      </c>
      <c r="G110">
        <v>490</v>
      </c>
      <c r="H110">
        <v>100</v>
      </c>
      <c r="I110">
        <v>291</v>
      </c>
      <c r="J110">
        <v>236</v>
      </c>
      <c r="K110">
        <v>45</v>
      </c>
      <c r="L110">
        <v>168</v>
      </c>
      <c r="M110">
        <v>62</v>
      </c>
      <c r="N110">
        <v>62</v>
      </c>
      <c r="O110">
        <v>62</v>
      </c>
      <c r="P110">
        <v>9</v>
      </c>
      <c r="Q110">
        <v>106</v>
      </c>
      <c r="R110">
        <v>82</v>
      </c>
      <c r="S110">
        <v>26</v>
      </c>
      <c r="T110">
        <v>32</v>
      </c>
      <c r="U110">
        <v>167</v>
      </c>
      <c r="V110">
        <v>45</v>
      </c>
      <c r="W110">
        <v>17</v>
      </c>
      <c r="X110">
        <v>40</v>
      </c>
      <c r="Y110">
        <v>17</v>
      </c>
      <c r="Z110">
        <v>25</v>
      </c>
      <c r="AA110">
        <v>45</v>
      </c>
      <c r="AB110">
        <v>0</v>
      </c>
      <c r="AC110">
        <v>5</v>
      </c>
      <c r="AD110">
        <v>28</v>
      </c>
      <c r="AE110">
        <v>0</v>
      </c>
      <c r="AF110">
        <v>5</v>
      </c>
      <c r="AG110">
        <v>5</v>
      </c>
      <c r="AH110">
        <v>11</v>
      </c>
      <c r="AI110">
        <v>5</v>
      </c>
      <c r="AJ110">
        <v>17</v>
      </c>
      <c r="AK110">
        <v>45</v>
      </c>
      <c r="AL110">
        <v>28</v>
      </c>
      <c r="AM110">
        <v>28</v>
      </c>
      <c r="AN110">
        <v>17</v>
      </c>
      <c r="AO110">
        <v>5</v>
      </c>
      <c r="AP110">
        <v>17</v>
      </c>
      <c r="AQ110">
        <v>17</v>
      </c>
      <c r="AR110">
        <v>45</v>
      </c>
      <c r="AS110">
        <v>5</v>
      </c>
      <c r="AT110">
        <v>22</v>
      </c>
      <c r="AU110">
        <v>22</v>
      </c>
      <c r="AV110">
        <v>5</v>
      </c>
      <c r="AW110">
        <v>17</v>
      </c>
      <c r="AX110">
        <v>17</v>
      </c>
      <c r="AY110">
        <v>17</v>
      </c>
      <c r="AZ110">
        <v>0</v>
      </c>
      <c r="BA110" s="42">
        <v>61.77</v>
      </c>
      <c r="BB110" s="12">
        <v>19324.099999999999</v>
      </c>
      <c r="BC110" s="12">
        <v>9350.3700000000008</v>
      </c>
      <c r="BD110" s="12">
        <v>7480.3</v>
      </c>
      <c r="BE110" s="12">
        <v>9350.3700000000008</v>
      </c>
      <c r="BF110" s="12">
        <v>16830.669999999998</v>
      </c>
      <c r="BG110" s="12">
        <v>36000</v>
      </c>
      <c r="BH110" s="12">
        <v>16250</v>
      </c>
      <c r="BI110" s="12">
        <v>8716</v>
      </c>
      <c r="BJ110" s="12">
        <v>21175</v>
      </c>
      <c r="BK110" s="12">
        <v>35764</v>
      </c>
      <c r="BL110" s="12">
        <v>13723</v>
      </c>
      <c r="BM110" s="12">
        <v>8643</v>
      </c>
      <c r="BN110" s="12">
        <v>5764</v>
      </c>
      <c r="BO110">
        <v>72000</v>
      </c>
      <c r="BP110">
        <v>1603</v>
      </c>
    </row>
    <row r="111" spans="1:68" x14ac:dyDescent="0.25">
      <c r="A111" s="4">
        <v>45401</v>
      </c>
      <c r="B111" s="4" t="str">
        <f t="shared" si="1"/>
        <v>APRIL</v>
      </c>
      <c r="C111" s="2">
        <f>MONTH(mydata[[#This Row],[Date]])</f>
        <v>4</v>
      </c>
      <c r="D111">
        <v>781</v>
      </c>
      <c r="E111">
        <v>603</v>
      </c>
      <c r="F111">
        <v>335</v>
      </c>
      <c r="G111">
        <v>392</v>
      </c>
      <c r="H111">
        <v>54</v>
      </c>
      <c r="I111">
        <v>192</v>
      </c>
      <c r="J111">
        <v>303</v>
      </c>
      <c r="K111">
        <v>108</v>
      </c>
      <c r="L111">
        <v>169</v>
      </c>
      <c r="M111">
        <v>116</v>
      </c>
      <c r="N111">
        <v>67</v>
      </c>
      <c r="O111">
        <v>33</v>
      </c>
      <c r="P111">
        <v>9</v>
      </c>
      <c r="Q111">
        <v>103</v>
      </c>
      <c r="R111">
        <v>32</v>
      </c>
      <c r="S111">
        <v>35</v>
      </c>
      <c r="T111">
        <v>44</v>
      </c>
      <c r="U111">
        <v>173</v>
      </c>
      <c r="V111">
        <v>84</v>
      </c>
      <c r="W111">
        <v>12</v>
      </c>
      <c r="X111">
        <v>24</v>
      </c>
      <c r="Y111">
        <v>12</v>
      </c>
      <c r="Z111">
        <v>48</v>
      </c>
      <c r="AA111">
        <v>30</v>
      </c>
      <c r="AB111">
        <v>0</v>
      </c>
      <c r="AC111">
        <v>12</v>
      </c>
      <c r="AD111">
        <v>12</v>
      </c>
      <c r="AE111">
        <v>12</v>
      </c>
      <c r="AF111">
        <v>0</v>
      </c>
      <c r="AG111">
        <v>12</v>
      </c>
      <c r="AH111">
        <v>0</v>
      </c>
      <c r="AI111">
        <v>12</v>
      </c>
      <c r="AJ111">
        <v>12</v>
      </c>
      <c r="AK111">
        <v>24</v>
      </c>
      <c r="AL111">
        <v>24</v>
      </c>
      <c r="AM111">
        <v>6</v>
      </c>
      <c r="AN111">
        <v>12</v>
      </c>
      <c r="AO111">
        <v>6</v>
      </c>
      <c r="AP111">
        <v>6</v>
      </c>
      <c r="AQ111">
        <v>18</v>
      </c>
      <c r="AR111">
        <v>60</v>
      </c>
      <c r="AS111">
        <v>18</v>
      </c>
      <c r="AT111">
        <v>36</v>
      </c>
      <c r="AU111">
        <v>12</v>
      </c>
      <c r="AV111">
        <v>6</v>
      </c>
      <c r="AW111">
        <v>30</v>
      </c>
      <c r="AX111">
        <v>18</v>
      </c>
      <c r="AY111">
        <v>18</v>
      </c>
      <c r="AZ111">
        <v>27</v>
      </c>
      <c r="BA111" s="42">
        <v>62.149999999999991</v>
      </c>
      <c r="BB111" s="12">
        <v>17913.169999999998</v>
      </c>
      <c r="BC111" s="12">
        <v>8030.04</v>
      </c>
      <c r="BD111" s="12">
        <v>11736.21</v>
      </c>
      <c r="BE111" s="12">
        <v>9883.1299999999992</v>
      </c>
      <c r="BF111" s="12">
        <v>14207</v>
      </c>
      <c r="BG111" s="12">
        <v>36000</v>
      </c>
      <c r="BH111" s="12">
        <v>10000</v>
      </c>
      <c r="BI111" s="12">
        <v>12578</v>
      </c>
      <c r="BJ111" s="12">
        <v>13522</v>
      </c>
      <c r="BK111" s="12">
        <v>35764</v>
      </c>
      <c r="BL111" s="12">
        <v>13723</v>
      </c>
      <c r="BM111" s="12">
        <v>8643</v>
      </c>
      <c r="BN111" s="12">
        <v>5764</v>
      </c>
      <c r="BO111">
        <v>72000</v>
      </c>
      <c r="BP111">
        <v>8224</v>
      </c>
    </row>
    <row r="112" spans="1:68" x14ac:dyDescent="0.25">
      <c r="A112" s="4">
        <v>45402</v>
      </c>
      <c r="B112" s="4" t="str">
        <f t="shared" si="1"/>
        <v>APRIL</v>
      </c>
      <c r="C112" s="2">
        <f>MONTH(mydata[[#This Row],[Date]])</f>
        <v>4</v>
      </c>
      <c r="D112">
        <v>788</v>
      </c>
      <c r="E112">
        <v>640</v>
      </c>
      <c r="F112">
        <v>299</v>
      </c>
      <c r="G112">
        <v>324</v>
      </c>
      <c r="H112">
        <v>165</v>
      </c>
      <c r="I112">
        <v>249</v>
      </c>
      <c r="J112">
        <v>251</v>
      </c>
      <c r="K112">
        <v>140</v>
      </c>
      <c r="L112">
        <v>166</v>
      </c>
      <c r="M112">
        <v>107</v>
      </c>
      <c r="N112">
        <v>48</v>
      </c>
      <c r="O112">
        <v>34</v>
      </c>
      <c r="P112">
        <v>48</v>
      </c>
      <c r="Q112">
        <v>122</v>
      </c>
      <c r="R112">
        <v>44</v>
      </c>
      <c r="S112">
        <v>32</v>
      </c>
      <c r="T112">
        <v>23</v>
      </c>
      <c r="U112">
        <v>164</v>
      </c>
      <c r="V112">
        <v>70</v>
      </c>
      <c r="W112">
        <v>0</v>
      </c>
      <c r="X112">
        <v>25</v>
      </c>
      <c r="Y112">
        <v>6</v>
      </c>
      <c r="Z112">
        <v>73</v>
      </c>
      <c r="AA112">
        <v>44</v>
      </c>
      <c r="AB112">
        <v>12</v>
      </c>
      <c r="AC112">
        <v>0</v>
      </c>
      <c r="AD112">
        <v>19</v>
      </c>
      <c r="AE112">
        <v>6</v>
      </c>
      <c r="AF112">
        <v>0</v>
      </c>
      <c r="AG112">
        <v>19</v>
      </c>
      <c r="AH112">
        <v>19</v>
      </c>
      <c r="AI112">
        <v>0</v>
      </c>
      <c r="AJ112">
        <v>0</v>
      </c>
      <c r="AK112">
        <v>32</v>
      </c>
      <c r="AL112">
        <v>25</v>
      </c>
      <c r="AM112">
        <v>32</v>
      </c>
      <c r="AN112">
        <v>12</v>
      </c>
      <c r="AO112">
        <v>6</v>
      </c>
      <c r="AP112">
        <v>19</v>
      </c>
      <c r="AQ112">
        <v>25</v>
      </c>
      <c r="AR112">
        <v>51</v>
      </c>
      <c r="AS112">
        <v>6</v>
      </c>
      <c r="AT112">
        <v>44</v>
      </c>
      <c r="AU112">
        <v>32</v>
      </c>
      <c r="AV112">
        <v>0</v>
      </c>
      <c r="AW112">
        <v>38</v>
      </c>
      <c r="AX112">
        <v>19</v>
      </c>
      <c r="AY112">
        <v>6</v>
      </c>
      <c r="AZ112">
        <v>0</v>
      </c>
      <c r="BA112" s="42">
        <v>63.65</v>
      </c>
      <c r="BB112" s="12">
        <v>20506.95</v>
      </c>
      <c r="BC112" s="12">
        <v>15535.57</v>
      </c>
      <c r="BD112" s="12">
        <v>11185.61</v>
      </c>
      <c r="BE112" s="12">
        <v>10014.14</v>
      </c>
      <c r="BF112" s="12">
        <v>4900</v>
      </c>
      <c r="BG112" s="12">
        <v>36000</v>
      </c>
      <c r="BH112" s="12">
        <v>10000</v>
      </c>
      <c r="BI112" s="12">
        <v>12578</v>
      </c>
      <c r="BJ112" s="12">
        <v>13522</v>
      </c>
      <c r="BK112" s="12">
        <v>35764</v>
      </c>
      <c r="BL112" s="12">
        <v>13723</v>
      </c>
      <c r="BM112" s="12">
        <v>8643</v>
      </c>
      <c r="BN112" s="12">
        <v>5764</v>
      </c>
      <c r="BO112">
        <v>72000</v>
      </c>
      <c r="BP112">
        <v>6619</v>
      </c>
    </row>
    <row r="113" spans="1:68" x14ac:dyDescent="0.25">
      <c r="A113" s="4">
        <v>45403</v>
      </c>
      <c r="B113" s="4" t="str">
        <f t="shared" si="1"/>
        <v>APRIL</v>
      </c>
      <c r="C113" s="2">
        <f>MONTH(mydata[[#This Row],[Date]])</f>
        <v>4</v>
      </c>
      <c r="D113">
        <v>800</v>
      </c>
      <c r="E113">
        <v>682</v>
      </c>
      <c r="F113">
        <v>408</v>
      </c>
      <c r="G113">
        <v>216</v>
      </c>
      <c r="H113">
        <v>176</v>
      </c>
      <c r="I113">
        <v>361</v>
      </c>
      <c r="J113">
        <v>274</v>
      </c>
      <c r="K113">
        <v>47</v>
      </c>
      <c r="L113">
        <v>262</v>
      </c>
      <c r="M113">
        <v>24</v>
      </c>
      <c r="N113">
        <v>54</v>
      </c>
      <c r="O113">
        <v>64</v>
      </c>
      <c r="P113">
        <v>29</v>
      </c>
      <c r="Q113">
        <v>106</v>
      </c>
      <c r="R113">
        <v>24</v>
      </c>
      <c r="S113">
        <v>21</v>
      </c>
      <c r="T113">
        <v>30</v>
      </c>
      <c r="U113">
        <v>186</v>
      </c>
      <c r="V113">
        <v>27</v>
      </c>
      <c r="W113">
        <v>20</v>
      </c>
      <c r="X113">
        <v>47</v>
      </c>
      <c r="Y113">
        <v>6</v>
      </c>
      <c r="Z113">
        <v>30</v>
      </c>
      <c r="AA113">
        <v>61</v>
      </c>
      <c r="AB113">
        <v>20</v>
      </c>
      <c r="AC113">
        <v>6</v>
      </c>
      <c r="AD113">
        <v>34</v>
      </c>
      <c r="AE113">
        <v>20</v>
      </c>
      <c r="AF113">
        <v>6</v>
      </c>
      <c r="AG113">
        <v>6</v>
      </c>
      <c r="AH113">
        <v>0</v>
      </c>
      <c r="AI113">
        <v>6</v>
      </c>
      <c r="AJ113">
        <v>6</v>
      </c>
      <c r="AK113">
        <v>54</v>
      </c>
      <c r="AL113">
        <v>47</v>
      </c>
      <c r="AM113">
        <v>34</v>
      </c>
      <c r="AN113">
        <v>6</v>
      </c>
      <c r="AO113">
        <v>6</v>
      </c>
      <c r="AP113">
        <v>20</v>
      </c>
      <c r="AQ113">
        <v>20</v>
      </c>
      <c r="AR113">
        <v>54</v>
      </c>
      <c r="AS113">
        <v>20</v>
      </c>
      <c r="AT113">
        <v>40</v>
      </c>
      <c r="AU113">
        <v>34</v>
      </c>
      <c r="AV113">
        <v>6</v>
      </c>
      <c r="AW113">
        <v>6</v>
      </c>
      <c r="AX113">
        <v>13</v>
      </c>
      <c r="AY113">
        <v>27</v>
      </c>
      <c r="AZ113">
        <v>0</v>
      </c>
      <c r="BA113" s="42">
        <v>67.14</v>
      </c>
      <c r="BB113" s="12">
        <v>20366.66</v>
      </c>
      <c r="BC113" s="12">
        <v>12729.16</v>
      </c>
      <c r="BD113" s="12">
        <v>11456.25</v>
      </c>
      <c r="BE113" s="12">
        <v>6364.58</v>
      </c>
      <c r="BF113" s="12">
        <v>12729.16</v>
      </c>
      <c r="BG113" s="12">
        <v>36000</v>
      </c>
      <c r="BH113" s="12">
        <v>10000</v>
      </c>
      <c r="BI113" s="12">
        <v>12578</v>
      </c>
      <c r="BJ113" s="12">
        <v>13522</v>
      </c>
      <c r="BK113" s="12">
        <v>35764</v>
      </c>
      <c r="BL113" s="12">
        <v>13723</v>
      </c>
      <c r="BM113" s="12">
        <v>8643</v>
      </c>
      <c r="BN113" s="12">
        <v>5764</v>
      </c>
      <c r="BO113">
        <v>72000</v>
      </c>
      <c r="BP113">
        <v>4161</v>
      </c>
    </row>
    <row r="114" spans="1:68" x14ac:dyDescent="0.25">
      <c r="A114" s="4">
        <v>45404</v>
      </c>
      <c r="B114" s="4" t="str">
        <f t="shared" si="1"/>
        <v>APRIL</v>
      </c>
      <c r="C114" s="2">
        <f>MONTH(mydata[[#This Row],[Date]])</f>
        <v>4</v>
      </c>
      <c r="D114">
        <v>815</v>
      </c>
      <c r="E114">
        <v>727</v>
      </c>
      <c r="F114">
        <v>366</v>
      </c>
      <c r="G114">
        <v>286</v>
      </c>
      <c r="H114">
        <v>163</v>
      </c>
      <c r="I114">
        <v>232</v>
      </c>
      <c r="J114">
        <v>314</v>
      </c>
      <c r="K114">
        <v>181</v>
      </c>
      <c r="L114">
        <v>217</v>
      </c>
      <c r="M114">
        <v>116</v>
      </c>
      <c r="N114">
        <v>50</v>
      </c>
      <c r="O114">
        <v>50</v>
      </c>
      <c r="P114">
        <v>25</v>
      </c>
      <c r="Q114">
        <v>108</v>
      </c>
      <c r="R114">
        <v>68</v>
      </c>
      <c r="S114">
        <v>24</v>
      </c>
      <c r="T114">
        <v>34</v>
      </c>
      <c r="U114">
        <v>123</v>
      </c>
      <c r="V114">
        <v>72</v>
      </c>
      <c r="W114">
        <v>0</v>
      </c>
      <c r="X114">
        <v>50</v>
      </c>
      <c r="Y114">
        <v>21</v>
      </c>
      <c r="Z114">
        <v>12</v>
      </c>
      <c r="AA114">
        <v>43</v>
      </c>
      <c r="AB114">
        <v>7</v>
      </c>
      <c r="AC114">
        <v>0</v>
      </c>
      <c r="AD114">
        <v>36</v>
      </c>
      <c r="AE114">
        <v>14</v>
      </c>
      <c r="AF114">
        <v>7</v>
      </c>
      <c r="AG114">
        <v>7</v>
      </c>
      <c r="AH114">
        <v>14</v>
      </c>
      <c r="AI114">
        <v>21</v>
      </c>
      <c r="AJ114">
        <v>0</v>
      </c>
      <c r="AK114">
        <v>72</v>
      </c>
      <c r="AL114">
        <v>50</v>
      </c>
      <c r="AM114">
        <v>29</v>
      </c>
      <c r="AN114">
        <v>0</v>
      </c>
      <c r="AO114">
        <v>0</v>
      </c>
      <c r="AP114">
        <v>7</v>
      </c>
      <c r="AQ114">
        <v>14</v>
      </c>
      <c r="AR114">
        <v>72</v>
      </c>
      <c r="AS114">
        <v>21</v>
      </c>
      <c r="AT114">
        <v>58</v>
      </c>
      <c r="AU114">
        <v>29</v>
      </c>
      <c r="AV114">
        <v>7</v>
      </c>
      <c r="AW114">
        <v>50</v>
      </c>
      <c r="AX114">
        <v>0</v>
      </c>
      <c r="AY114">
        <v>14</v>
      </c>
      <c r="AZ114">
        <v>0</v>
      </c>
      <c r="BA114" s="42">
        <v>72.600000000000009</v>
      </c>
      <c r="BB114" s="12">
        <v>22157.77</v>
      </c>
      <c r="BC114" s="12">
        <v>8728.82</v>
      </c>
      <c r="BD114" s="12">
        <v>15443.29</v>
      </c>
      <c r="BE114" s="12">
        <v>9400.27</v>
      </c>
      <c r="BF114" s="12">
        <v>11414.61</v>
      </c>
      <c r="BG114" s="12">
        <v>36000</v>
      </c>
      <c r="BH114" s="12">
        <v>10000</v>
      </c>
      <c r="BI114" s="12">
        <v>12578</v>
      </c>
      <c r="BJ114" s="12">
        <v>13522</v>
      </c>
      <c r="BK114" s="12">
        <v>35764</v>
      </c>
      <c r="BL114" s="12">
        <v>13723</v>
      </c>
      <c r="BM114" s="12">
        <v>8643</v>
      </c>
      <c r="BN114" s="12">
        <v>5764</v>
      </c>
      <c r="BO114">
        <v>72000</v>
      </c>
      <c r="BP114">
        <v>8064</v>
      </c>
    </row>
    <row r="115" spans="1:68" x14ac:dyDescent="0.25">
      <c r="A115" s="4">
        <v>45405</v>
      </c>
      <c r="B115" s="4" t="str">
        <f t="shared" si="1"/>
        <v>APRIL</v>
      </c>
      <c r="C115" s="2">
        <f>MONTH(mydata[[#This Row],[Date]])</f>
        <v>4</v>
      </c>
      <c r="D115">
        <v>833</v>
      </c>
      <c r="E115">
        <v>763</v>
      </c>
      <c r="F115">
        <v>249</v>
      </c>
      <c r="G115">
        <v>401</v>
      </c>
      <c r="H115">
        <v>183</v>
      </c>
      <c r="I115">
        <v>358</v>
      </c>
      <c r="J115">
        <v>329</v>
      </c>
      <c r="K115">
        <v>76</v>
      </c>
      <c r="L115">
        <v>263</v>
      </c>
      <c r="M115">
        <v>165</v>
      </c>
      <c r="N115">
        <v>67</v>
      </c>
      <c r="O115">
        <v>30</v>
      </c>
      <c r="P115">
        <v>10</v>
      </c>
      <c r="Q115">
        <v>126</v>
      </c>
      <c r="R115">
        <v>34</v>
      </c>
      <c r="S115">
        <v>25</v>
      </c>
      <c r="T115">
        <v>47</v>
      </c>
      <c r="U115">
        <v>66</v>
      </c>
      <c r="V115">
        <v>99</v>
      </c>
      <c r="W115">
        <v>22</v>
      </c>
      <c r="X115">
        <v>45</v>
      </c>
      <c r="Y115">
        <v>0</v>
      </c>
      <c r="Z115">
        <v>52</v>
      </c>
      <c r="AA115">
        <v>38</v>
      </c>
      <c r="AB115">
        <v>15</v>
      </c>
      <c r="AC115">
        <v>22</v>
      </c>
      <c r="AD115">
        <v>15</v>
      </c>
      <c r="AE115">
        <v>15</v>
      </c>
      <c r="AF115">
        <v>7</v>
      </c>
      <c r="AG115">
        <v>22</v>
      </c>
      <c r="AH115">
        <v>0</v>
      </c>
      <c r="AI115">
        <v>15</v>
      </c>
      <c r="AJ115">
        <v>0</v>
      </c>
      <c r="AK115">
        <v>76</v>
      </c>
      <c r="AL115">
        <v>7</v>
      </c>
      <c r="AM115">
        <v>38</v>
      </c>
      <c r="AN115">
        <v>0</v>
      </c>
      <c r="AO115">
        <v>7</v>
      </c>
      <c r="AP115">
        <v>22</v>
      </c>
      <c r="AQ115">
        <v>15</v>
      </c>
      <c r="AR115">
        <v>53</v>
      </c>
      <c r="AS115">
        <v>7</v>
      </c>
      <c r="AT115">
        <v>45</v>
      </c>
      <c r="AU115">
        <v>22</v>
      </c>
      <c r="AV115">
        <v>7</v>
      </c>
      <c r="AW115">
        <v>45</v>
      </c>
      <c r="AX115">
        <v>22</v>
      </c>
      <c r="AY115">
        <v>30</v>
      </c>
      <c r="AZ115">
        <v>0</v>
      </c>
      <c r="BA115" s="42">
        <v>77.510000000000005</v>
      </c>
      <c r="BB115" s="12">
        <v>22505.23</v>
      </c>
      <c r="BC115" s="12">
        <v>15971.45</v>
      </c>
      <c r="BD115" s="12">
        <v>12341.58</v>
      </c>
      <c r="BE115" s="12">
        <v>12341.58</v>
      </c>
      <c r="BF115" s="12">
        <v>9437.68</v>
      </c>
      <c r="BG115" s="12">
        <v>36000</v>
      </c>
      <c r="BH115" s="12">
        <v>10000</v>
      </c>
      <c r="BI115" s="12">
        <v>12578</v>
      </c>
      <c r="BJ115" s="12">
        <v>13522</v>
      </c>
      <c r="BK115" s="12">
        <v>35764</v>
      </c>
      <c r="BL115" s="12">
        <v>13723</v>
      </c>
      <c r="BM115" s="12">
        <v>8643</v>
      </c>
      <c r="BN115" s="12">
        <v>5764</v>
      </c>
      <c r="BO115">
        <v>72000</v>
      </c>
      <c r="BP115">
        <v>4265</v>
      </c>
    </row>
    <row r="116" spans="1:68" x14ac:dyDescent="0.25">
      <c r="A116" s="4">
        <v>45406</v>
      </c>
      <c r="B116" s="4" t="str">
        <f t="shared" si="1"/>
        <v>APRIL</v>
      </c>
      <c r="C116" s="2">
        <f>MONTH(mydata[[#This Row],[Date]])</f>
        <v>4</v>
      </c>
      <c r="D116">
        <v>860</v>
      </c>
      <c r="E116">
        <v>796</v>
      </c>
      <c r="F116">
        <v>421</v>
      </c>
      <c r="G116">
        <v>259</v>
      </c>
      <c r="H116">
        <v>180</v>
      </c>
      <c r="I116">
        <v>214</v>
      </c>
      <c r="J116">
        <v>503</v>
      </c>
      <c r="K116">
        <v>79</v>
      </c>
      <c r="L116">
        <v>202</v>
      </c>
      <c r="M116">
        <v>154</v>
      </c>
      <c r="N116">
        <v>69</v>
      </c>
      <c r="O116">
        <v>63</v>
      </c>
      <c r="P116">
        <v>10</v>
      </c>
      <c r="Q116">
        <v>111</v>
      </c>
      <c r="R116">
        <v>16</v>
      </c>
      <c r="S116">
        <v>22</v>
      </c>
      <c r="T116">
        <v>29</v>
      </c>
      <c r="U116">
        <v>184</v>
      </c>
      <c r="V116">
        <v>87</v>
      </c>
      <c r="W116">
        <v>0</v>
      </c>
      <c r="X116">
        <v>47</v>
      </c>
      <c r="Y116">
        <v>15</v>
      </c>
      <c r="Z116">
        <v>63</v>
      </c>
      <c r="AA116">
        <v>71</v>
      </c>
      <c r="AB116">
        <v>7</v>
      </c>
      <c r="AC116">
        <v>0</v>
      </c>
      <c r="AD116">
        <v>47</v>
      </c>
      <c r="AE116">
        <v>0</v>
      </c>
      <c r="AF116">
        <v>0</v>
      </c>
      <c r="AG116">
        <v>15</v>
      </c>
      <c r="AH116">
        <v>0</v>
      </c>
      <c r="AI116">
        <v>23</v>
      </c>
      <c r="AJ116">
        <v>15</v>
      </c>
      <c r="AK116">
        <v>55</v>
      </c>
      <c r="AL116">
        <v>31</v>
      </c>
      <c r="AM116">
        <v>39</v>
      </c>
      <c r="AN116">
        <v>0</v>
      </c>
      <c r="AO116">
        <v>0</v>
      </c>
      <c r="AP116">
        <v>0</v>
      </c>
      <c r="AQ116">
        <v>15</v>
      </c>
      <c r="AR116">
        <v>71</v>
      </c>
      <c r="AS116">
        <v>15</v>
      </c>
      <c r="AT116">
        <v>55</v>
      </c>
      <c r="AU116">
        <v>23</v>
      </c>
      <c r="AV116">
        <v>0</v>
      </c>
      <c r="AW116">
        <v>7</v>
      </c>
      <c r="AX116">
        <v>7</v>
      </c>
      <c r="AY116">
        <v>31</v>
      </c>
      <c r="AZ116">
        <v>57</v>
      </c>
      <c r="BA116" s="42">
        <v>83.19</v>
      </c>
      <c r="BB116" s="12">
        <v>24031.37</v>
      </c>
      <c r="BC116" s="12">
        <v>18604.93</v>
      </c>
      <c r="BD116" s="12">
        <v>10077.67</v>
      </c>
      <c r="BE116" s="12">
        <v>9302.4599999999991</v>
      </c>
      <c r="BF116" s="12">
        <v>15504.11</v>
      </c>
      <c r="BG116" s="12">
        <v>36000</v>
      </c>
      <c r="BH116" s="12">
        <v>10000</v>
      </c>
      <c r="BI116" s="12">
        <v>12578</v>
      </c>
      <c r="BJ116" s="12">
        <v>13522</v>
      </c>
      <c r="BK116" s="12">
        <v>35764</v>
      </c>
      <c r="BL116" s="12">
        <v>13723</v>
      </c>
      <c r="BM116" s="12">
        <v>8643</v>
      </c>
      <c r="BN116" s="12">
        <v>5764</v>
      </c>
      <c r="BO116">
        <v>72000</v>
      </c>
      <c r="BP116">
        <v>8610</v>
      </c>
    </row>
    <row r="117" spans="1:68" x14ac:dyDescent="0.25">
      <c r="A117" s="4">
        <v>45407</v>
      </c>
      <c r="B117" s="4" t="str">
        <f t="shared" si="1"/>
        <v>APRIL</v>
      </c>
      <c r="C117" s="2">
        <f>MONTH(mydata[[#This Row],[Date]])</f>
        <v>4</v>
      </c>
      <c r="D117">
        <v>886</v>
      </c>
      <c r="E117">
        <v>819</v>
      </c>
      <c r="F117">
        <v>256</v>
      </c>
      <c r="G117">
        <v>542</v>
      </c>
      <c r="H117">
        <v>88</v>
      </c>
      <c r="I117">
        <v>393</v>
      </c>
      <c r="J117">
        <v>345</v>
      </c>
      <c r="K117">
        <v>81</v>
      </c>
      <c r="L117">
        <v>285</v>
      </c>
      <c r="M117">
        <v>38</v>
      </c>
      <c r="N117">
        <v>65</v>
      </c>
      <c r="O117">
        <v>43</v>
      </c>
      <c r="P117">
        <v>27</v>
      </c>
      <c r="Q117">
        <v>117</v>
      </c>
      <c r="R117">
        <v>40</v>
      </c>
      <c r="S117">
        <v>30</v>
      </c>
      <c r="T117">
        <v>16</v>
      </c>
      <c r="U117">
        <v>225</v>
      </c>
      <c r="V117">
        <v>98</v>
      </c>
      <c r="W117">
        <v>16</v>
      </c>
      <c r="X117">
        <v>32</v>
      </c>
      <c r="Y117">
        <v>24</v>
      </c>
      <c r="Z117">
        <v>49</v>
      </c>
      <c r="AA117">
        <v>57</v>
      </c>
      <c r="AB117">
        <v>16</v>
      </c>
      <c r="AC117">
        <v>0</v>
      </c>
      <c r="AD117">
        <v>32</v>
      </c>
      <c r="AE117">
        <v>0</v>
      </c>
      <c r="AF117">
        <v>0</v>
      </c>
      <c r="AG117">
        <v>32</v>
      </c>
      <c r="AH117">
        <v>16</v>
      </c>
      <c r="AI117">
        <v>16</v>
      </c>
      <c r="AJ117">
        <v>8</v>
      </c>
      <c r="AK117">
        <v>40</v>
      </c>
      <c r="AL117">
        <v>24</v>
      </c>
      <c r="AM117">
        <v>16</v>
      </c>
      <c r="AN117">
        <v>8</v>
      </c>
      <c r="AO117">
        <v>8</v>
      </c>
      <c r="AP117">
        <v>24</v>
      </c>
      <c r="AQ117">
        <v>16</v>
      </c>
      <c r="AR117">
        <v>65</v>
      </c>
      <c r="AS117">
        <v>16</v>
      </c>
      <c r="AT117">
        <v>49</v>
      </c>
      <c r="AU117">
        <v>40</v>
      </c>
      <c r="AV117">
        <v>8</v>
      </c>
      <c r="AW117">
        <v>8</v>
      </c>
      <c r="AX117">
        <v>0</v>
      </c>
      <c r="AY117">
        <v>24</v>
      </c>
      <c r="AZ117">
        <v>77</v>
      </c>
      <c r="BA117" s="42">
        <v>86.609999999999985</v>
      </c>
      <c r="BB117" s="12">
        <v>26618.42</v>
      </c>
      <c r="BC117" s="12">
        <v>17468.34</v>
      </c>
      <c r="BD117" s="12">
        <v>18300.16</v>
      </c>
      <c r="BE117" s="12">
        <v>17468.34</v>
      </c>
      <c r="BF117" s="12">
        <v>3327.3</v>
      </c>
      <c r="BG117" s="12">
        <v>36000</v>
      </c>
      <c r="BH117" s="12">
        <v>10000</v>
      </c>
      <c r="BI117" s="12">
        <v>12578</v>
      </c>
      <c r="BJ117" s="12">
        <v>13522</v>
      </c>
      <c r="BK117" s="12">
        <v>35764</v>
      </c>
      <c r="BL117" s="12">
        <v>13723</v>
      </c>
      <c r="BM117" s="12">
        <v>8643</v>
      </c>
      <c r="BN117" s="12">
        <v>5764</v>
      </c>
      <c r="BO117">
        <v>72000</v>
      </c>
      <c r="BP117">
        <v>7939</v>
      </c>
    </row>
    <row r="118" spans="1:68" x14ac:dyDescent="0.25">
      <c r="A118" s="4">
        <v>45408</v>
      </c>
      <c r="B118" s="4" t="str">
        <f t="shared" si="1"/>
        <v>APRIL</v>
      </c>
      <c r="C118" s="2">
        <f>MONTH(mydata[[#This Row],[Date]])</f>
        <v>4</v>
      </c>
      <c r="D118">
        <v>912</v>
      </c>
      <c r="E118">
        <v>838</v>
      </c>
      <c r="F118">
        <v>355</v>
      </c>
      <c r="G118">
        <v>512</v>
      </c>
      <c r="H118">
        <v>45</v>
      </c>
      <c r="I118">
        <v>326</v>
      </c>
      <c r="J118">
        <v>404</v>
      </c>
      <c r="K118">
        <v>108</v>
      </c>
      <c r="L118">
        <v>260</v>
      </c>
      <c r="M118">
        <v>96</v>
      </c>
      <c r="N118">
        <v>67</v>
      </c>
      <c r="O118">
        <v>50</v>
      </c>
      <c r="P118">
        <v>50</v>
      </c>
      <c r="Q118">
        <v>166</v>
      </c>
      <c r="R118">
        <v>34</v>
      </c>
      <c r="S118">
        <v>51</v>
      </c>
      <c r="T118">
        <v>27</v>
      </c>
      <c r="U118">
        <v>111</v>
      </c>
      <c r="V118">
        <v>100</v>
      </c>
      <c r="W118">
        <v>25</v>
      </c>
      <c r="X118">
        <v>41</v>
      </c>
      <c r="Y118">
        <v>0</v>
      </c>
      <c r="Z118">
        <v>36</v>
      </c>
      <c r="AA118">
        <v>67</v>
      </c>
      <c r="AB118">
        <v>8</v>
      </c>
      <c r="AC118">
        <v>25</v>
      </c>
      <c r="AD118">
        <v>41</v>
      </c>
      <c r="AE118">
        <v>8</v>
      </c>
      <c r="AF118">
        <v>8</v>
      </c>
      <c r="AG118">
        <v>16</v>
      </c>
      <c r="AH118">
        <v>8</v>
      </c>
      <c r="AI118">
        <v>25</v>
      </c>
      <c r="AJ118">
        <v>8</v>
      </c>
      <c r="AK118">
        <v>50</v>
      </c>
      <c r="AL118">
        <v>50</v>
      </c>
      <c r="AM118">
        <v>8</v>
      </c>
      <c r="AN118">
        <v>16</v>
      </c>
      <c r="AO118">
        <v>8</v>
      </c>
      <c r="AP118">
        <v>25</v>
      </c>
      <c r="AQ118">
        <v>33</v>
      </c>
      <c r="AR118">
        <v>67</v>
      </c>
      <c r="AS118">
        <v>25</v>
      </c>
      <c r="AT118">
        <v>50</v>
      </c>
      <c r="AU118">
        <v>25</v>
      </c>
      <c r="AV118">
        <v>8</v>
      </c>
      <c r="AW118">
        <v>16</v>
      </c>
      <c r="AX118">
        <v>25</v>
      </c>
      <c r="AY118">
        <v>16</v>
      </c>
      <c r="AZ118">
        <v>0</v>
      </c>
      <c r="BA118" s="42">
        <v>87.51</v>
      </c>
      <c r="BB118" s="12">
        <v>27711.06</v>
      </c>
      <c r="BC118" s="12">
        <v>13855.53</v>
      </c>
      <c r="BD118" s="12">
        <v>21649.26</v>
      </c>
      <c r="BE118" s="12">
        <v>9525.68</v>
      </c>
      <c r="BF118" s="12">
        <v>13855.53</v>
      </c>
      <c r="BG118" s="12">
        <v>36000</v>
      </c>
      <c r="BH118" s="12">
        <v>16250</v>
      </c>
      <c r="BI118" s="12">
        <v>12578</v>
      </c>
      <c r="BJ118" s="12">
        <v>22522</v>
      </c>
      <c r="BK118" s="12">
        <v>35764</v>
      </c>
      <c r="BL118" s="12">
        <v>13723</v>
      </c>
      <c r="BM118" s="12">
        <v>8643</v>
      </c>
      <c r="BN118" s="12">
        <v>5764</v>
      </c>
      <c r="BO118">
        <v>72000</v>
      </c>
      <c r="BP118">
        <v>5062</v>
      </c>
    </row>
    <row r="119" spans="1:68" x14ac:dyDescent="0.25">
      <c r="A119" s="4">
        <v>45409</v>
      </c>
      <c r="B119" s="4" t="str">
        <f t="shared" si="1"/>
        <v>APRIL</v>
      </c>
      <c r="C119" s="2">
        <f>MONTH(mydata[[#This Row],[Date]])</f>
        <v>4</v>
      </c>
      <c r="D119">
        <v>936</v>
      </c>
      <c r="E119">
        <v>849</v>
      </c>
      <c r="F119">
        <v>486</v>
      </c>
      <c r="G119">
        <v>376</v>
      </c>
      <c r="H119">
        <v>74</v>
      </c>
      <c r="I119">
        <v>195</v>
      </c>
      <c r="J119">
        <v>527</v>
      </c>
      <c r="K119">
        <v>127</v>
      </c>
      <c r="L119">
        <v>301</v>
      </c>
      <c r="M119">
        <v>87</v>
      </c>
      <c r="N119">
        <v>69</v>
      </c>
      <c r="O119">
        <v>87</v>
      </c>
      <c r="P119">
        <v>46</v>
      </c>
      <c r="Q119">
        <v>174</v>
      </c>
      <c r="R119">
        <v>92</v>
      </c>
      <c r="S119">
        <v>24</v>
      </c>
      <c r="T119">
        <v>46</v>
      </c>
      <c r="U119">
        <v>10</v>
      </c>
      <c r="V119">
        <v>76</v>
      </c>
      <c r="W119">
        <v>16</v>
      </c>
      <c r="X119">
        <v>25</v>
      </c>
      <c r="Y119">
        <v>16</v>
      </c>
      <c r="Z119">
        <v>93</v>
      </c>
      <c r="AA119">
        <v>67</v>
      </c>
      <c r="AB119">
        <v>8</v>
      </c>
      <c r="AC119">
        <v>8</v>
      </c>
      <c r="AD119">
        <v>42</v>
      </c>
      <c r="AE119">
        <v>0</v>
      </c>
      <c r="AF119">
        <v>8</v>
      </c>
      <c r="AG119">
        <v>33</v>
      </c>
      <c r="AH119">
        <v>25</v>
      </c>
      <c r="AI119">
        <v>16</v>
      </c>
      <c r="AJ119">
        <v>16</v>
      </c>
      <c r="AK119">
        <v>59</v>
      </c>
      <c r="AL119">
        <v>59</v>
      </c>
      <c r="AM119">
        <v>42</v>
      </c>
      <c r="AN119">
        <v>8</v>
      </c>
      <c r="AO119">
        <v>8</v>
      </c>
      <c r="AP119">
        <v>8</v>
      </c>
      <c r="AQ119">
        <v>8</v>
      </c>
      <c r="AR119">
        <v>59</v>
      </c>
      <c r="AS119">
        <v>8</v>
      </c>
      <c r="AT119">
        <v>67</v>
      </c>
      <c r="AU119">
        <v>16</v>
      </c>
      <c r="AV119">
        <v>8</v>
      </c>
      <c r="AW119">
        <v>16</v>
      </c>
      <c r="AX119">
        <v>8</v>
      </c>
      <c r="AY119">
        <v>0</v>
      </c>
      <c r="AZ119">
        <v>26</v>
      </c>
      <c r="BA119" s="42">
        <v>87.509999999999991</v>
      </c>
      <c r="BB119" s="12">
        <v>24500.19</v>
      </c>
      <c r="BC119" s="12">
        <v>17500.13</v>
      </c>
      <c r="BD119" s="12">
        <v>12250.09</v>
      </c>
      <c r="BE119" s="12">
        <v>21875.17</v>
      </c>
      <c r="BF119" s="12">
        <v>11375.09</v>
      </c>
      <c r="BG119" s="12">
        <v>36000</v>
      </c>
      <c r="BH119" s="12">
        <v>16250</v>
      </c>
      <c r="BI119" s="12">
        <v>12578</v>
      </c>
      <c r="BJ119" s="12">
        <v>22522</v>
      </c>
      <c r="BK119" s="12">
        <v>35764</v>
      </c>
      <c r="BL119" s="12">
        <v>13723</v>
      </c>
      <c r="BM119" s="12">
        <v>8643</v>
      </c>
      <c r="BN119" s="12">
        <v>5764</v>
      </c>
      <c r="BO119">
        <v>72000</v>
      </c>
      <c r="BP119">
        <v>4427</v>
      </c>
    </row>
    <row r="120" spans="1:68" x14ac:dyDescent="0.25">
      <c r="A120" s="4">
        <v>45410</v>
      </c>
      <c r="B120" s="4" t="str">
        <f t="shared" si="1"/>
        <v>APRIL</v>
      </c>
      <c r="C120" s="2">
        <f>MONTH(mydata[[#This Row],[Date]])</f>
        <v>4</v>
      </c>
      <c r="D120">
        <v>958</v>
      </c>
      <c r="E120">
        <v>855</v>
      </c>
      <c r="F120">
        <v>488</v>
      </c>
      <c r="G120">
        <v>365</v>
      </c>
      <c r="H120">
        <v>105</v>
      </c>
      <c r="I120">
        <v>333</v>
      </c>
      <c r="J120">
        <v>480</v>
      </c>
      <c r="K120">
        <v>42</v>
      </c>
      <c r="L120">
        <v>285</v>
      </c>
      <c r="M120">
        <v>83</v>
      </c>
      <c r="N120">
        <v>71</v>
      </c>
      <c r="O120">
        <v>29</v>
      </c>
      <c r="P120">
        <v>29</v>
      </c>
      <c r="Q120">
        <v>200</v>
      </c>
      <c r="R120">
        <v>25</v>
      </c>
      <c r="S120">
        <v>54</v>
      </c>
      <c r="T120">
        <v>36</v>
      </c>
      <c r="U120">
        <v>146</v>
      </c>
      <c r="V120">
        <v>119</v>
      </c>
      <c r="W120">
        <v>8</v>
      </c>
      <c r="X120">
        <v>42</v>
      </c>
      <c r="Y120">
        <v>25</v>
      </c>
      <c r="Z120">
        <v>44</v>
      </c>
      <c r="AA120">
        <v>68</v>
      </c>
      <c r="AB120">
        <v>17</v>
      </c>
      <c r="AC120">
        <v>0</v>
      </c>
      <c r="AD120">
        <v>51</v>
      </c>
      <c r="AE120">
        <v>0</v>
      </c>
      <c r="AF120">
        <v>8</v>
      </c>
      <c r="AG120">
        <v>42</v>
      </c>
      <c r="AH120">
        <v>17</v>
      </c>
      <c r="AI120">
        <v>8</v>
      </c>
      <c r="AJ120">
        <v>17</v>
      </c>
      <c r="AK120">
        <v>42</v>
      </c>
      <c r="AL120">
        <v>17</v>
      </c>
      <c r="AM120">
        <v>34</v>
      </c>
      <c r="AN120">
        <v>17</v>
      </c>
      <c r="AO120">
        <v>0</v>
      </c>
      <c r="AP120">
        <v>34</v>
      </c>
      <c r="AQ120">
        <v>34</v>
      </c>
      <c r="AR120">
        <v>59</v>
      </c>
      <c r="AS120">
        <v>17</v>
      </c>
      <c r="AT120">
        <v>42</v>
      </c>
      <c r="AU120">
        <v>34</v>
      </c>
      <c r="AV120">
        <v>8</v>
      </c>
      <c r="AW120">
        <v>17</v>
      </c>
      <c r="AX120">
        <v>17</v>
      </c>
      <c r="AY120">
        <v>17</v>
      </c>
      <c r="AZ120">
        <v>0</v>
      </c>
      <c r="BA120" s="42">
        <v>85.669999999999987</v>
      </c>
      <c r="BB120" s="12">
        <v>28875.22</v>
      </c>
      <c r="BC120" s="12">
        <v>21000.16</v>
      </c>
      <c r="BD120" s="12">
        <v>17500.13</v>
      </c>
      <c r="BE120" s="12">
        <v>15750.12</v>
      </c>
      <c r="BF120" s="12">
        <v>4375.03</v>
      </c>
      <c r="BG120" s="12">
        <v>36000</v>
      </c>
      <c r="BH120" s="12">
        <v>16250</v>
      </c>
      <c r="BI120" s="12">
        <v>12578</v>
      </c>
      <c r="BJ120" s="12">
        <v>22522</v>
      </c>
      <c r="BK120" s="12">
        <v>35764</v>
      </c>
      <c r="BL120" s="12">
        <v>13723</v>
      </c>
      <c r="BM120" s="12">
        <v>8643</v>
      </c>
      <c r="BN120" s="12">
        <v>5764</v>
      </c>
      <c r="BO120">
        <v>72000</v>
      </c>
      <c r="BP120">
        <v>1751</v>
      </c>
    </row>
    <row r="121" spans="1:68" x14ac:dyDescent="0.25">
      <c r="A121" s="4">
        <v>45411</v>
      </c>
      <c r="B121" s="4" t="str">
        <f t="shared" si="1"/>
        <v>APRIL</v>
      </c>
      <c r="C121" s="2">
        <f>MONTH(mydata[[#This Row],[Date]])</f>
        <v>4</v>
      </c>
      <c r="D121">
        <v>977</v>
      </c>
      <c r="E121">
        <v>857</v>
      </c>
      <c r="F121">
        <v>322</v>
      </c>
      <c r="G121">
        <v>587</v>
      </c>
      <c r="H121">
        <v>68</v>
      </c>
      <c r="I121">
        <v>239</v>
      </c>
      <c r="J121">
        <v>516</v>
      </c>
      <c r="K121">
        <v>102</v>
      </c>
      <c r="L121">
        <v>308</v>
      </c>
      <c r="M121">
        <v>109</v>
      </c>
      <c r="N121">
        <v>78</v>
      </c>
      <c r="O121">
        <v>30</v>
      </c>
      <c r="P121">
        <v>48</v>
      </c>
      <c r="Q121">
        <v>163</v>
      </c>
      <c r="R121">
        <v>33</v>
      </c>
      <c r="S121">
        <v>40</v>
      </c>
      <c r="T121">
        <v>40</v>
      </c>
      <c r="U121">
        <v>128</v>
      </c>
      <c r="V121">
        <v>59</v>
      </c>
      <c r="W121">
        <v>25</v>
      </c>
      <c r="X121">
        <v>59</v>
      </c>
      <c r="Y121">
        <v>17</v>
      </c>
      <c r="Z121">
        <v>102</v>
      </c>
      <c r="AA121">
        <v>77</v>
      </c>
      <c r="AB121">
        <v>0</v>
      </c>
      <c r="AC121">
        <v>17</v>
      </c>
      <c r="AD121">
        <v>34</v>
      </c>
      <c r="AE121">
        <v>17</v>
      </c>
      <c r="AF121">
        <v>0</v>
      </c>
      <c r="AG121">
        <v>17</v>
      </c>
      <c r="AH121">
        <v>0</v>
      </c>
      <c r="AI121">
        <v>0</v>
      </c>
      <c r="AJ121">
        <v>17</v>
      </c>
      <c r="AK121">
        <v>85</v>
      </c>
      <c r="AL121">
        <v>25</v>
      </c>
      <c r="AM121">
        <v>8</v>
      </c>
      <c r="AN121">
        <v>8</v>
      </c>
      <c r="AO121">
        <v>8</v>
      </c>
      <c r="AP121">
        <v>8</v>
      </c>
      <c r="AQ121">
        <v>17</v>
      </c>
      <c r="AR121">
        <v>68</v>
      </c>
      <c r="AS121">
        <v>8</v>
      </c>
      <c r="AT121">
        <v>77</v>
      </c>
      <c r="AU121">
        <v>34</v>
      </c>
      <c r="AV121">
        <v>0</v>
      </c>
      <c r="AW121">
        <v>25</v>
      </c>
      <c r="AX121">
        <v>0</v>
      </c>
      <c r="AY121">
        <v>34</v>
      </c>
      <c r="AZ121">
        <v>11</v>
      </c>
      <c r="BA121" s="42">
        <v>79</v>
      </c>
      <c r="BB121" s="12">
        <v>22273.38</v>
      </c>
      <c r="BC121" s="12">
        <v>12850.03</v>
      </c>
      <c r="BD121" s="12">
        <v>13706.7</v>
      </c>
      <c r="BE121" s="12">
        <v>17990.04</v>
      </c>
      <c r="BF121" s="12">
        <v>18846.71</v>
      </c>
      <c r="BG121" s="12">
        <v>36000</v>
      </c>
      <c r="BH121" s="12">
        <v>16250</v>
      </c>
      <c r="BI121" s="12">
        <v>12578</v>
      </c>
      <c r="BJ121" s="12">
        <v>22522</v>
      </c>
      <c r="BK121" s="12">
        <v>35764</v>
      </c>
      <c r="BL121" s="12">
        <v>13723</v>
      </c>
      <c r="BM121" s="12">
        <v>8643</v>
      </c>
      <c r="BN121" s="12">
        <v>5764</v>
      </c>
      <c r="BO121">
        <v>72000</v>
      </c>
      <c r="BP121">
        <v>8121</v>
      </c>
    </row>
    <row r="122" spans="1:68" x14ac:dyDescent="0.25">
      <c r="A122" s="4">
        <v>45412</v>
      </c>
      <c r="B122" s="4" t="str">
        <f t="shared" si="1"/>
        <v>APRIL</v>
      </c>
      <c r="C122" s="2">
        <f>MONTH(mydata[[#This Row],[Date]])</f>
        <v>4</v>
      </c>
      <c r="D122">
        <v>987</v>
      </c>
      <c r="E122">
        <v>855</v>
      </c>
      <c r="F122">
        <v>523</v>
      </c>
      <c r="G122">
        <v>405</v>
      </c>
      <c r="H122">
        <v>59</v>
      </c>
      <c r="I122">
        <v>179</v>
      </c>
      <c r="J122">
        <v>540</v>
      </c>
      <c r="K122">
        <v>136</v>
      </c>
      <c r="L122">
        <v>275</v>
      </c>
      <c r="M122">
        <v>189</v>
      </c>
      <c r="N122">
        <v>91</v>
      </c>
      <c r="O122">
        <v>67</v>
      </c>
      <c r="P122">
        <v>48</v>
      </c>
      <c r="Q122">
        <v>127</v>
      </c>
      <c r="R122">
        <v>71</v>
      </c>
      <c r="S122">
        <v>30</v>
      </c>
      <c r="T122">
        <v>56</v>
      </c>
      <c r="U122">
        <v>33</v>
      </c>
      <c r="V122">
        <v>34</v>
      </c>
      <c r="W122">
        <v>0</v>
      </c>
      <c r="X122">
        <v>59</v>
      </c>
      <c r="Y122">
        <v>0</v>
      </c>
      <c r="Z122">
        <v>68</v>
      </c>
      <c r="AA122">
        <v>51</v>
      </c>
      <c r="AB122">
        <v>0</v>
      </c>
      <c r="AC122">
        <v>25</v>
      </c>
      <c r="AD122">
        <v>42</v>
      </c>
      <c r="AE122">
        <v>17</v>
      </c>
      <c r="AF122">
        <v>0</v>
      </c>
      <c r="AG122">
        <v>42</v>
      </c>
      <c r="AH122">
        <v>8</v>
      </c>
      <c r="AI122">
        <v>0</v>
      </c>
      <c r="AJ122">
        <v>17</v>
      </c>
      <c r="AK122">
        <v>76</v>
      </c>
      <c r="AL122">
        <v>25</v>
      </c>
      <c r="AM122">
        <v>34</v>
      </c>
      <c r="AN122">
        <v>17</v>
      </c>
      <c r="AO122">
        <v>8</v>
      </c>
      <c r="AP122">
        <v>17</v>
      </c>
      <c r="AQ122">
        <v>17</v>
      </c>
      <c r="AR122">
        <v>59</v>
      </c>
      <c r="AS122">
        <v>8</v>
      </c>
      <c r="AT122">
        <v>76</v>
      </c>
      <c r="AU122">
        <v>8</v>
      </c>
      <c r="AV122">
        <v>0</v>
      </c>
      <c r="AW122">
        <v>34</v>
      </c>
      <c r="AX122">
        <v>8</v>
      </c>
      <c r="AY122">
        <v>17</v>
      </c>
      <c r="AZ122">
        <v>88</v>
      </c>
      <c r="BA122" s="42">
        <v>79.03</v>
      </c>
      <c r="BB122" s="12">
        <v>23700</v>
      </c>
      <c r="BC122" s="12">
        <v>14220</v>
      </c>
      <c r="BD122" s="12">
        <v>15800</v>
      </c>
      <c r="BE122" s="12">
        <v>9480</v>
      </c>
      <c r="BF122" s="12">
        <v>15800</v>
      </c>
      <c r="BG122" s="12">
        <v>36000</v>
      </c>
      <c r="BH122" s="12">
        <v>16250</v>
      </c>
      <c r="BI122" s="12">
        <v>12578</v>
      </c>
      <c r="BJ122" s="12">
        <v>22522</v>
      </c>
      <c r="BK122" s="12">
        <v>35764</v>
      </c>
      <c r="BL122" s="12">
        <v>13723</v>
      </c>
      <c r="BM122" s="12">
        <v>8643</v>
      </c>
      <c r="BN122" s="12">
        <v>5764</v>
      </c>
      <c r="BO122">
        <v>72000</v>
      </c>
      <c r="BP122">
        <v>6630</v>
      </c>
    </row>
    <row r="123" spans="1:68" x14ac:dyDescent="0.25">
      <c r="A123" s="4">
        <v>45413</v>
      </c>
      <c r="B123" s="4" t="str">
        <f t="shared" si="1"/>
        <v>MAY</v>
      </c>
      <c r="C123" s="2">
        <f>MONTH(mydata[[#This Row],[Date]])</f>
        <v>5</v>
      </c>
      <c r="D123">
        <v>994</v>
      </c>
      <c r="E123">
        <v>1002</v>
      </c>
      <c r="F123">
        <v>477</v>
      </c>
      <c r="G123">
        <v>269</v>
      </c>
      <c r="H123">
        <v>248</v>
      </c>
      <c r="I123">
        <v>521</v>
      </c>
      <c r="J123">
        <v>401</v>
      </c>
      <c r="K123">
        <v>80</v>
      </c>
      <c r="L123">
        <v>277</v>
      </c>
      <c r="M123">
        <v>123</v>
      </c>
      <c r="N123">
        <v>67</v>
      </c>
      <c r="O123">
        <v>86</v>
      </c>
      <c r="P123">
        <v>36</v>
      </c>
      <c r="Q123">
        <v>196</v>
      </c>
      <c r="R123">
        <v>113</v>
      </c>
      <c r="S123">
        <v>41</v>
      </c>
      <c r="T123">
        <v>49</v>
      </c>
      <c r="U123">
        <v>6</v>
      </c>
      <c r="V123">
        <v>130</v>
      </c>
      <c r="W123">
        <v>10</v>
      </c>
      <c r="X123">
        <v>50</v>
      </c>
      <c r="Y123">
        <v>30</v>
      </c>
      <c r="Z123">
        <v>150</v>
      </c>
      <c r="AA123">
        <v>80</v>
      </c>
      <c r="AB123">
        <v>0</v>
      </c>
      <c r="AC123">
        <v>0</v>
      </c>
      <c r="AD123">
        <v>40</v>
      </c>
      <c r="AE123">
        <v>0</v>
      </c>
      <c r="AF123">
        <v>0</v>
      </c>
      <c r="AG123">
        <v>30</v>
      </c>
      <c r="AH123">
        <v>0</v>
      </c>
      <c r="AI123">
        <v>10</v>
      </c>
      <c r="AJ123">
        <v>10</v>
      </c>
      <c r="AK123">
        <v>70</v>
      </c>
      <c r="AL123">
        <v>10</v>
      </c>
      <c r="AM123">
        <v>10</v>
      </c>
      <c r="AN123">
        <v>20</v>
      </c>
      <c r="AO123">
        <v>10</v>
      </c>
      <c r="AP123">
        <v>40</v>
      </c>
      <c r="AQ123">
        <v>20</v>
      </c>
      <c r="AR123">
        <v>70</v>
      </c>
      <c r="AS123">
        <v>10</v>
      </c>
      <c r="AT123">
        <v>30</v>
      </c>
      <c r="AU123">
        <v>50</v>
      </c>
      <c r="AV123">
        <v>0</v>
      </c>
      <c r="AW123">
        <v>10</v>
      </c>
      <c r="AX123">
        <v>40</v>
      </c>
      <c r="AY123">
        <v>20</v>
      </c>
      <c r="AZ123">
        <v>52</v>
      </c>
      <c r="BA123" s="42">
        <v>55.300000000000004</v>
      </c>
      <c r="BB123" s="12">
        <v>20547.05</v>
      </c>
      <c r="BC123" s="12">
        <v>18966.509999999998</v>
      </c>
      <c r="BD123" s="12">
        <v>13434.61</v>
      </c>
      <c r="BE123" s="12">
        <v>10273.530000000001</v>
      </c>
      <c r="BF123" s="12">
        <v>15805.42</v>
      </c>
      <c r="BG123" s="12">
        <v>36000</v>
      </c>
      <c r="BH123" s="12">
        <v>15000</v>
      </c>
      <c r="BI123" s="12">
        <v>12578</v>
      </c>
      <c r="BJ123" s="12">
        <v>22522</v>
      </c>
      <c r="BK123" s="12">
        <v>41565</v>
      </c>
      <c r="BL123" s="12">
        <v>18624</v>
      </c>
      <c r="BM123" s="12">
        <v>12724</v>
      </c>
      <c r="BN123" s="12">
        <v>9545</v>
      </c>
      <c r="BO123">
        <v>106000</v>
      </c>
      <c r="BP123">
        <v>7191</v>
      </c>
    </row>
    <row r="124" spans="1:68" x14ac:dyDescent="0.25">
      <c r="A124" s="4">
        <v>45414</v>
      </c>
      <c r="B124" s="4" t="str">
        <f t="shared" si="1"/>
        <v>MAY</v>
      </c>
      <c r="C124" s="2">
        <f>MONTH(mydata[[#This Row],[Date]])</f>
        <v>5</v>
      </c>
      <c r="D124">
        <v>999</v>
      </c>
      <c r="E124">
        <v>995</v>
      </c>
      <c r="F124">
        <v>249</v>
      </c>
      <c r="G124">
        <v>511</v>
      </c>
      <c r="H124">
        <v>239</v>
      </c>
      <c r="I124">
        <v>348</v>
      </c>
      <c r="J124">
        <v>498</v>
      </c>
      <c r="K124">
        <v>149</v>
      </c>
      <c r="L124">
        <v>284</v>
      </c>
      <c r="M124">
        <v>192</v>
      </c>
      <c r="N124">
        <v>49</v>
      </c>
      <c r="O124">
        <v>61</v>
      </c>
      <c r="P124">
        <v>30</v>
      </c>
      <c r="Q124">
        <v>186</v>
      </c>
      <c r="R124">
        <v>91</v>
      </c>
      <c r="S124">
        <v>53</v>
      </c>
      <c r="T124">
        <v>30</v>
      </c>
      <c r="U124">
        <v>23</v>
      </c>
      <c r="V124">
        <v>69</v>
      </c>
      <c r="W124">
        <v>0</v>
      </c>
      <c r="X124">
        <v>39</v>
      </c>
      <c r="Y124">
        <v>29</v>
      </c>
      <c r="Z124">
        <v>79</v>
      </c>
      <c r="AA124">
        <v>89</v>
      </c>
      <c r="AB124">
        <v>9</v>
      </c>
      <c r="AC124">
        <v>19</v>
      </c>
      <c r="AD124">
        <v>19</v>
      </c>
      <c r="AE124">
        <v>19</v>
      </c>
      <c r="AF124">
        <v>0</v>
      </c>
      <c r="AG124">
        <v>49</v>
      </c>
      <c r="AH124">
        <v>19</v>
      </c>
      <c r="AI124">
        <v>0</v>
      </c>
      <c r="AJ124">
        <v>19</v>
      </c>
      <c r="AK124">
        <v>39</v>
      </c>
      <c r="AL124">
        <v>9</v>
      </c>
      <c r="AM124">
        <v>9</v>
      </c>
      <c r="AN124">
        <v>0</v>
      </c>
      <c r="AO124">
        <v>0</v>
      </c>
      <c r="AP124">
        <v>29</v>
      </c>
      <c r="AQ124">
        <v>29</v>
      </c>
      <c r="AR124">
        <v>79</v>
      </c>
      <c r="AS124">
        <v>9</v>
      </c>
      <c r="AT124">
        <v>59</v>
      </c>
      <c r="AU124">
        <v>9</v>
      </c>
      <c r="AV124">
        <v>9</v>
      </c>
      <c r="AW124">
        <v>49</v>
      </c>
      <c r="AX124">
        <v>39</v>
      </c>
      <c r="AY124">
        <v>19</v>
      </c>
      <c r="AZ124">
        <v>150</v>
      </c>
      <c r="BA124" s="42">
        <v>57.463000000000001</v>
      </c>
      <c r="BB124" s="12">
        <v>23700</v>
      </c>
      <c r="BC124" s="12">
        <v>14220</v>
      </c>
      <c r="BD124" s="12">
        <v>15800</v>
      </c>
      <c r="BE124" s="12">
        <v>9480</v>
      </c>
      <c r="BF124" s="12">
        <v>15800</v>
      </c>
      <c r="BG124" s="12">
        <v>36000</v>
      </c>
      <c r="BH124" s="12">
        <v>15000</v>
      </c>
      <c r="BI124" s="12">
        <v>12578</v>
      </c>
      <c r="BJ124" s="12">
        <v>23522</v>
      </c>
      <c r="BK124" s="12">
        <v>41565</v>
      </c>
      <c r="BL124" s="12">
        <v>18624</v>
      </c>
      <c r="BM124" s="12">
        <v>12724</v>
      </c>
      <c r="BN124" s="12">
        <v>9545</v>
      </c>
      <c r="BO124">
        <v>106000</v>
      </c>
      <c r="BP124">
        <v>8013</v>
      </c>
    </row>
    <row r="125" spans="1:68" x14ac:dyDescent="0.25">
      <c r="A125" s="4">
        <v>45415</v>
      </c>
      <c r="B125" s="4" t="str">
        <f t="shared" si="1"/>
        <v>MAY</v>
      </c>
      <c r="C125" s="2">
        <f>MONTH(mydata[[#This Row],[Date]])</f>
        <v>5</v>
      </c>
      <c r="D125">
        <v>1000</v>
      </c>
      <c r="E125">
        <v>985</v>
      </c>
      <c r="F125">
        <v>420</v>
      </c>
      <c r="G125">
        <v>500</v>
      </c>
      <c r="H125">
        <v>80</v>
      </c>
      <c r="I125">
        <v>206</v>
      </c>
      <c r="J125">
        <v>582</v>
      </c>
      <c r="K125">
        <v>197</v>
      </c>
      <c r="L125">
        <v>316</v>
      </c>
      <c r="M125">
        <v>74</v>
      </c>
      <c r="N125">
        <v>49</v>
      </c>
      <c r="O125">
        <v>49</v>
      </c>
      <c r="P125">
        <v>37</v>
      </c>
      <c r="Q125">
        <v>182</v>
      </c>
      <c r="R125">
        <v>106</v>
      </c>
      <c r="S125">
        <v>53</v>
      </c>
      <c r="T125">
        <v>30</v>
      </c>
      <c r="U125">
        <v>104</v>
      </c>
      <c r="V125">
        <v>128</v>
      </c>
      <c r="W125">
        <v>0</v>
      </c>
      <c r="X125">
        <v>29</v>
      </c>
      <c r="Y125">
        <v>9</v>
      </c>
      <c r="Z125">
        <v>59</v>
      </c>
      <c r="AA125">
        <v>88</v>
      </c>
      <c r="AB125">
        <v>0</v>
      </c>
      <c r="AC125">
        <v>29</v>
      </c>
      <c r="AD125">
        <v>29</v>
      </c>
      <c r="AE125">
        <v>19</v>
      </c>
      <c r="AF125">
        <v>9</v>
      </c>
      <c r="AG125">
        <v>39</v>
      </c>
      <c r="AH125">
        <v>29</v>
      </c>
      <c r="AI125">
        <v>9</v>
      </c>
      <c r="AJ125">
        <v>0</v>
      </c>
      <c r="AK125">
        <v>88</v>
      </c>
      <c r="AL125">
        <v>29</v>
      </c>
      <c r="AM125">
        <v>9</v>
      </c>
      <c r="AN125">
        <v>0</v>
      </c>
      <c r="AO125">
        <v>0</v>
      </c>
      <c r="AP125">
        <v>39</v>
      </c>
      <c r="AQ125">
        <v>39</v>
      </c>
      <c r="AR125">
        <v>78</v>
      </c>
      <c r="AS125">
        <v>9</v>
      </c>
      <c r="AT125">
        <v>39</v>
      </c>
      <c r="AU125">
        <v>29</v>
      </c>
      <c r="AV125">
        <v>0</v>
      </c>
      <c r="AW125">
        <v>49</v>
      </c>
      <c r="AX125">
        <v>9</v>
      </c>
      <c r="AY125">
        <v>0</v>
      </c>
      <c r="AZ125">
        <v>92</v>
      </c>
      <c r="BA125" s="42">
        <v>59.22</v>
      </c>
      <c r="BB125" s="12">
        <v>24627.53</v>
      </c>
      <c r="BC125" s="12">
        <v>17239.27</v>
      </c>
      <c r="BD125" s="12">
        <v>10671.93</v>
      </c>
      <c r="BE125" s="12">
        <v>13134.68</v>
      </c>
      <c r="BF125" s="12">
        <v>16418.349999999999</v>
      </c>
      <c r="BG125" s="12">
        <v>36000</v>
      </c>
      <c r="BH125" s="12">
        <v>15000</v>
      </c>
      <c r="BI125" s="12">
        <v>12578</v>
      </c>
      <c r="BJ125" s="12">
        <v>23522</v>
      </c>
      <c r="BK125" s="12">
        <v>41565</v>
      </c>
      <c r="BL125" s="12">
        <v>18624</v>
      </c>
      <c r="BM125" s="12">
        <v>12724</v>
      </c>
      <c r="BN125" s="12">
        <v>9545</v>
      </c>
      <c r="BO125">
        <v>106000</v>
      </c>
      <c r="BP125">
        <v>736</v>
      </c>
    </row>
    <row r="126" spans="1:68" x14ac:dyDescent="0.25">
      <c r="A126" s="4">
        <v>45416</v>
      </c>
      <c r="B126" s="4" t="str">
        <f t="shared" si="1"/>
        <v>MAY</v>
      </c>
      <c r="C126" s="2">
        <f>MONTH(mydata[[#This Row],[Date]])</f>
        <v>5</v>
      </c>
      <c r="D126">
        <v>999</v>
      </c>
      <c r="E126">
        <v>972</v>
      </c>
      <c r="F126">
        <v>439</v>
      </c>
      <c r="G126">
        <v>441</v>
      </c>
      <c r="H126">
        <v>119</v>
      </c>
      <c r="I126">
        <v>252</v>
      </c>
      <c r="J126">
        <v>575</v>
      </c>
      <c r="K126">
        <v>145</v>
      </c>
      <c r="L126">
        <v>291</v>
      </c>
      <c r="M126">
        <v>142</v>
      </c>
      <c r="N126">
        <v>55</v>
      </c>
      <c r="O126">
        <v>43</v>
      </c>
      <c r="P126">
        <v>24</v>
      </c>
      <c r="Q126">
        <v>155</v>
      </c>
      <c r="R126">
        <v>106</v>
      </c>
      <c r="S126">
        <v>34</v>
      </c>
      <c r="T126">
        <v>41</v>
      </c>
      <c r="U126">
        <v>108</v>
      </c>
      <c r="V126">
        <v>126</v>
      </c>
      <c r="W126">
        <v>19</v>
      </c>
      <c r="X126">
        <v>38</v>
      </c>
      <c r="Y126">
        <v>0</v>
      </c>
      <c r="Z126">
        <v>116</v>
      </c>
      <c r="AA126">
        <v>68</v>
      </c>
      <c r="AB126">
        <v>29</v>
      </c>
      <c r="AC126">
        <v>0</v>
      </c>
      <c r="AD126">
        <v>38</v>
      </c>
      <c r="AE126">
        <v>9</v>
      </c>
      <c r="AF126">
        <v>0</v>
      </c>
      <c r="AG126">
        <v>29</v>
      </c>
      <c r="AH126">
        <v>9</v>
      </c>
      <c r="AI126">
        <v>9</v>
      </c>
      <c r="AJ126">
        <v>0</v>
      </c>
      <c r="AK126">
        <v>77</v>
      </c>
      <c r="AL126">
        <v>38</v>
      </c>
      <c r="AM126">
        <v>19</v>
      </c>
      <c r="AN126">
        <v>9</v>
      </c>
      <c r="AO126">
        <v>0</v>
      </c>
      <c r="AP126">
        <v>0</v>
      </c>
      <c r="AQ126">
        <v>19</v>
      </c>
      <c r="AR126">
        <v>87</v>
      </c>
      <c r="AS126">
        <v>19</v>
      </c>
      <c r="AT126">
        <v>68</v>
      </c>
      <c r="AU126">
        <v>48</v>
      </c>
      <c r="AV126">
        <v>9</v>
      </c>
      <c r="AW126">
        <v>9</v>
      </c>
      <c r="AX126">
        <v>29</v>
      </c>
      <c r="AY126">
        <v>38</v>
      </c>
      <c r="AZ126">
        <v>13</v>
      </c>
      <c r="BA126" s="42">
        <v>61.831000000000003</v>
      </c>
      <c r="BB126" s="12">
        <v>21150.32</v>
      </c>
      <c r="BC126" s="12">
        <v>16920.25</v>
      </c>
      <c r="BD126" s="12">
        <v>18612.28</v>
      </c>
      <c r="BE126" s="12">
        <v>15228.23</v>
      </c>
      <c r="BF126" s="12">
        <v>12690.19</v>
      </c>
      <c r="BG126" s="12">
        <v>36000</v>
      </c>
      <c r="BH126" s="12">
        <v>15000</v>
      </c>
      <c r="BI126" s="12">
        <v>12578</v>
      </c>
      <c r="BJ126" s="12">
        <v>23522</v>
      </c>
      <c r="BK126" s="12">
        <v>41565</v>
      </c>
      <c r="BL126" s="12">
        <v>18624</v>
      </c>
      <c r="BM126" s="12">
        <v>12724</v>
      </c>
      <c r="BN126" s="12">
        <v>9545</v>
      </c>
      <c r="BO126">
        <v>106000</v>
      </c>
      <c r="BP126">
        <v>7082</v>
      </c>
    </row>
    <row r="127" spans="1:68" x14ac:dyDescent="0.25">
      <c r="A127" s="4">
        <v>45417</v>
      </c>
      <c r="B127" s="4" t="str">
        <f t="shared" si="1"/>
        <v>MAY</v>
      </c>
      <c r="C127" s="2">
        <f>MONTH(mydata[[#This Row],[Date]])</f>
        <v>5</v>
      </c>
      <c r="D127">
        <v>987</v>
      </c>
      <c r="E127">
        <v>952</v>
      </c>
      <c r="F127">
        <v>503</v>
      </c>
      <c r="G127">
        <v>376</v>
      </c>
      <c r="H127">
        <v>108</v>
      </c>
      <c r="I127">
        <v>495</v>
      </c>
      <c r="J127">
        <v>258</v>
      </c>
      <c r="K127">
        <v>199</v>
      </c>
      <c r="L127">
        <v>238</v>
      </c>
      <c r="M127">
        <v>42</v>
      </c>
      <c r="N127">
        <v>73</v>
      </c>
      <c r="O127">
        <v>30</v>
      </c>
      <c r="P127">
        <v>18</v>
      </c>
      <c r="Q127">
        <v>187</v>
      </c>
      <c r="R127">
        <v>56</v>
      </c>
      <c r="S127">
        <v>41</v>
      </c>
      <c r="T127">
        <v>48</v>
      </c>
      <c r="U127">
        <v>254</v>
      </c>
      <c r="V127">
        <v>38</v>
      </c>
      <c r="W127">
        <v>19</v>
      </c>
      <c r="X127">
        <v>47</v>
      </c>
      <c r="Y127">
        <v>19</v>
      </c>
      <c r="Z127">
        <v>133</v>
      </c>
      <c r="AA127">
        <v>57</v>
      </c>
      <c r="AB127">
        <v>9</v>
      </c>
      <c r="AC127">
        <v>0</v>
      </c>
      <c r="AD127">
        <v>28</v>
      </c>
      <c r="AE127">
        <v>28</v>
      </c>
      <c r="AF127">
        <v>9</v>
      </c>
      <c r="AG127">
        <v>28</v>
      </c>
      <c r="AH127">
        <v>28</v>
      </c>
      <c r="AI127">
        <v>28</v>
      </c>
      <c r="AJ127">
        <v>19</v>
      </c>
      <c r="AK127">
        <v>66</v>
      </c>
      <c r="AL127">
        <v>28</v>
      </c>
      <c r="AM127">
        <v>19</v>
      </c>
      <c r="AN127">
        <v>0</v>
      </c>
      <c r="AO127">
        <v>0</v>
      </c>
      <c r="AP127">
        <v>19</v>
      </c>
      <c r="AQ127">
        <v>38</v>
      </c>
      <c r="AR127">
        <v>66</v>
      </c>
      <c r="AS127">
        <v>28</v>
      </c>
      <c r="AT127">
        <v>28</v>
      </c>
      <c r="AU127">
        <v>19</v>
      </c>
      <c r="AV127">
        <v>9</v>
      </c>
      <c r="AW127">
        <v>28</v>
      </c>
      <c r="AX127">
        <v>28</v>
      </c>
      <c r="AY127">
        <v>28</v>
      </c>
      <c r="AZ127">
        <v>58</v>
      </c>
      <c r="BA127" s="42">
        <v>63.60199999999999</v>
      </c>
      <c r="BB127" s="12">
        <v>26496.05</v>
      </c>
      <c r="BC127" s="12">
        <v>16780.830000000002</v>
      </c>
      <c r="BD127" s="12">
        <v>9715.2199999999993</v>
      </c>
      <c r="BE127" s="12">
        <v>16780.830000000002</v>
      </c>
      <c r="BF127" s="12">
        <v>18547.240000000002</v>
      </c>
      <c r="BG127" s="12">
        <v>36000</v>
      </c>
      <c r="BH127" s="12">
        <v>15000</v>
      </c>
      <c r="BI127" s="12">
        <v>12578</v>
      </c>
      <c r="BJ127" s="12">
        <v>23522</v>
      </c>
      <c r="BK127" s="12">
        <v>41565</v>
      </c>
      <c r="BL127" s="12">
        <v>18624</v>
      </c>
      <c r="BM127" s="12">
        <v>12724</v>
      </c>
      <c r="BN127" s="12">
        <v>9545</v>
      </c>
      <c r="BO127">
        <v>106000</v>
      </c>
      <c r="BP127">
        <v>6805</v>
      </c>
    </row>
    <row r="128" spans="1:68" x14ac:dyDescent="0.25">
      <c r="A128" s="4">
        <v>45418</v>
      </c>
      <c r="B128" s="4" t="str">
        <f t="shared" si="1"/>
        <v>MAY</v>
      </c>
      <c r="C128" s="2">
        <f>MONTH(mydata[[#This Row],[Date]])</f>
        <v>5</v>
      </c>
      <c r="D128">
        <v>971</v>
      </c>
      <c r="E128">
        <v>927</v>
      </c>
      <c r="F128">
        <v>446</v>
      </c>
      <c r="G128">
        <v>409</v>
      </c>
      <c r="H128">
        <v>116</v>
      </c>
      <c r="I128">
        <v>333</v>
      </c>
      <c r="J128">
        <v>520</v>
      </c>
      <c r="K128">
        <v>74</v>
      </c>
      <c r="L128">
        <v>228</v>
      </c>
      <c r="M128">
        <v>198</v>
      </c>
      <c r="N128">
        <v>78</v>
      </c>
      <c r="O128">
        <v>30</v>
      </c>
      <c r="P128">
        <v>42</v>
      </c>
      <c r="Q128">
        <v>199</v>
      </c>
      <c r="R128">
        <v>125</v>
      </c>
      <c r="S128">
        <v>47</v>
      </c>
      <c r="T128">
        <v>18</v>
      </c>
      <c r="U128">
        <v>6</v>
      </c>
      <c r="V128">
        <v>92</v>
      </c>
      <c r="W128">
        <v>27</v>
      </c>
      <c r="X128">
        <v>55</v>
      </c>
      <c r="Y128">
        <v>0</v>
      </c>
      <c r="Z128">
        <v>105</v>
      </c>
      <c r="AA128">
        <v>74</v>
      </c>
      <c r="AB128">
        <v>18</v>
      </c>
      <c r="AC128">
        <v>9</v>
      </c>
      <c r="AD128">
        <v>46</v>
      </c>
      <c r="AE128">
        <v>9</v>
      </c>
      <c r="AF128">
        <v>0</v>
      </c>
      <c r="AG128">
        <v>27</v>
      </c>
      <c r="AH128">
        <v>27</v>
      </c>
      <c r="AI128">
        <v>18</v>
      </c>
      <c r="AJ128">
        <v>0</v>
      </c>
      <c r="AK128">
        <v>92</v>
      </c>
      <c r="AL128">
        <v>9</v>
      </c>
      <c r="AM128">
        <v>18</v>
      </c>
      <c r="AN128">
        <v>9</v>
      </c>
      <c r="AO128">
        <v>0</v>
      </c>
      <c r="AP128">
        <v>0</v>
      </c>
      <c r="AQ128">
        <v>27</v>
      </c>
      <c r="AR128">
        <v>83</v>
      </c>
      <c r="AS128">
        <v>9</v>
      </c>
      <c r="AT128">
        <v>55</v>
      </c>
      <c r="AU128">
        <v>27</v>
      </c>
      <c r="AV128">
        <v>9</v>
      </c>
      <c r="AW128">
        <v>46</v>
      </c>
      <c r="AX128">
        <v>18</v>
      </c>
      <c r="AY128">
        <v>18</v>
      </c>
      <c r="AZ128">
        <v>0</v>
      </c>
      <c r="BA128" s="42">
        <v>64.869</v>
      </c>
      <c r="BB128" s="12">
        <v>23621.87</v>
      </c>
      <c r="BC128" s="12">
        <v>15445.07</v>
      </c>
      <c r="BD128" s="12">
        <v>22713.34</v>
      </c>
      <c r="BE128" s="12">
        <v>14536.54</v>
      </c>
      <c r="BF128" s="12">
        <v>14536.54</v>
      </c>
      <c r="BG128" s="12">
        <v>36000</v>
      </c>
      <c r="BH128" s="12">
        <v>15000</v>
      </c>
      <c r="BI128" s="12">
        <v>12578</v>
      </c>
      <c r="BJ128" s="12">
        <v>23522</v>
      </c>
      <c r="BK128" s="12">
        <v>41565</v>
      </c>
      <c r="BL128" s="12">
        <v>18624</v>
      </c>
      <c r="BM128" s="12">
        <v>12724</v>
      </c>
      <c r="BN128" s="12">
        <v>9545</v>
      </c>
      <c r="BO128">
        <v>106000</v>
      </c>
      <c r="BP128">
        <v>4246</v>
      </c>
    </row>
    <row r="129" spans="1:68" x14ac:dyDescent="0.25">
      <c r="A129" s="4">
        <v>45419</v>
      </c>
      <c r="B129" s="4" t="str">
        <f t="shared" si="1"/>
        <v>MAY</v>
      </c>
      <c r="C129" s="2">
        <f>MONTH(mydata[[#This Row],[Date]])</f>
        <v>5</v>
      </c>
      <c r="D129">
        <v>946</v>
      </c>
      <c r="E129">
        <v>900</v>
      </c>
      <c r="F129">
        <v>340</v>
      </c>
      <c r="G129">
        <v>408</v>
      </c>
      <c r="H129">
        <v>198</v>
      </c>
      <c r="I129">
        <v>324</v>
      </c>
      <c r="J129">
        <v>414</v>
      </c>
      <c r="K129">
        <v>162</v>
      </c>
      <c r="L129">
        <v>252</v>
      </c>
      <c r="M129">
        <v>82</v>
      </c>
      <c r="N129">
        <v>46</v>
      </c>
      <c r="O129">
        <v>35</v>
      </c>
      <c r="P129">
        <v>29</v>
      </c>
      <c r="Q129">
        <v>158</v>
      </c>
      <c r="R129">
        <v>46</v>
      </c>
      <c r="S129">
        <v>39</v>
      </c>
      <c r="T129">
        <v>28</v>
      </c>
      <c r="U129">
        <v>231</v>
      </c>
      <c r="V129">
        <v>108</v>
      </c>
      <c r="W129">
        <v>18</v>
      </c>
      <c r="X129">
        <v>63</v>
      </c>
      <c r="Y129">
        <v>0</v>
      </c>
      <c r="Z129">
        <v>18</v>
      </c>
      <c r="AA129">
        <v>63</v>
      </c>
      <c r="AB129">
        <v>0</v>
      </c>
      <c r="AC129">
        <v>27</v>
      </c>
      <c r="AD129">
        <v>18</v>
      </c>
      <c r="AE129">
        <v>27</v>
      </c>
      <c r="AF129">
        <v>9</v>
      </c>
      <c r="AG129">
        <v>45</v>
      </c>
      <c r="AH129">
        <v>18</v>
      </c>
      <c r="AI129">
        <v>9</v>
      </c>
      <c r="AJ129">
        <v>9</v>
      </c>
      <c r="AK129">
        <v>36</v>
      </c>
      <c r="AL129">
        <v>54</v>
      </c>
      <c r="AM129">
        <v>45</v>
      </c>
      <c r="AN129">
        <v>27</v>
      </c>
      <c r="AO129">
        <v>9</v>
      </c>
      <c r="AP129">
        <v>9</v>
      </c>
      <c r="AQ129">
        <v>9</v>
      </c>
      <c r="AR129">
        <v>63</v>
      </c>
      <c r="AS129">
        <v>27</v>
      </c>
      <c r="AT129">
        <v>45</v>
      </c>
      <c r="AU129">
        <v>36</v>
      </c>
      <c r="AV129">
        <v>9</v>
      </c>
      <c r="AW129">
        <v>36</v>
      </c>
      <c r="AX129">
        <v>27</v>
      </c>
      <c r="AY129">
        <v>36</v>
      </c>
      <c r="AZ129">
        <v>0</v>
      </c>
      <c r="BA129" s="42">
        <v>65.548000000000002</v>
      </c>
      <c r="BB129" s="12">
        <v>25020.73</v>
      </c>
      <c r="BC129" s="12">
        <v>20387.259999999998</v>
      </c>
      <c r="BD129" s="12">
        <v>11120.32</v>
      </c>
      <c r="BE129" s="12">
        <v>23167.34</v>
      </c>
      <c r="BF129" s="12">
        <v>12973.71</v>
      </c>
      <c r="BG129" s="12">
        <v>36000</v>
      </c>
      <c r="BH129" s="12">
        <v>15000</v>
      </c>
      <c r="BI129" s="12">
        <v>12578</v>
      </c>
      <c r="BJ129" s="12">
        <v>23522</v>
      </c>
      <c r="BK129" s="12">
        <v>41565</v>
      </c>
      <c r="BL129" s="12">
        <v>18624</v>
      </c>
      <c r="BM129" s="12">
        <v>12724</v>
      </c>
      <c r="BN129" s="12">
        <v>9545</v>
      </c>
      <c r="BO129">
        <v>106000</v>
      </c>
      <c r="BP129">
        <v>3141</v>
      </c>
    </row>
    <row r="130" spans="1:68" x14ac:dyDescent="0.25">
      <c r="A130" s="4">
        <v>45420</v>
      </c>
      <c r="B130" s="4" t="str">
        <f t="shared" ref="B130:B193" si="2">CHOOSE(C130,
"JANUARY",
"FEBRUARY",
"MARCH",
"APRIL",
"MAY",
"JUNE",
"JULY",
"AUGUST",
"SEPTEMBER",
"OCTOBER",
"NOVEMBER",
"DECEMBER")</f>
        <v>MAY</v>
      </c>
      <c r="C130" s="2">
        <f>MONTH(mydata[[#This Row],[Date]])</f>
        <v>5</v>
      </c>
      <c r="D130">
        <v>920</v>
      </c>
      <c r="E130">
        <v>869</v>
      </c>
      <c r="F130">
        <v>276</v>
      </c>
      <c r="G130">
        <v>571</v>
      </c>
      <c r="H130">
        <v>73</v>
      </c>
      <c r="I130">
        <v>217</v>
      </c>
      <c r="J130">
        <v>566</v>
      </c>
      <c r="K130">
        <v>86</v>
      </c>
      <c r="L130">
        <v>279</v>
      </c>
      <c r="M130">
        <v>142</v>
      </c>
      <c r="N130">
        <v>62</v>
      </c>
      <c r="O130">
        <v>57</v>
      </c>
      <c r="P130">
        <v>17</v>
      </c>
      <c r="Q130">
        <v>188</v>
      </c>
      <c r="R130">
        <v>41</v>
      </c>
      <c r="S130">
        <v>34</v>
      </c>
      <c r="T130">
        <v>34</v>
      </c>
      <c r="U130">
        <v>66</v>
      </c>
      <c r="V130">
        <v>43</v>
      </c>
      <c r="W130">
        <v>0</v>
      </c>
      <c r="X130">
        <v>34</v>
      </c>
      <c r="Y130">
        <v>8</v>
      </c>
      <c r="Z130">
        <v>130</v>
      </c>
      <c r="AA130">
        <v>60</v>
      </c>
      <c r="AB130">
        <v>8</v>
      </c>
      <c r="AC130">
        <v>17</v>
      </c>
      <c r="AD130">
        <v>52</v>
      </c>
      <c r="AE130">
        <v>17</v>
      </c>
      <c r="AF130">
        <v>0</v>
      </c>
      <c r="AG130">
        <v>8</v>
      </c>
      <c r="AH130">
        <v>26</v>
      </c>
      <c r="AI130">
        <v>0</v>
      </c>
      <c r="AJ130">
        <v>17</v>
      </c>
      <c r="AK130">
        <v>78</v>
      </c>
      <c r="AL130">
        <v>43</v>
      </c>
      <c r="AM130">
        <v>17</v>
      </c>
      <c r="AN130">
        <v>0</v>
      </c>
      <c r="AO130">
        <v>0</v>
      </c>
      <c r="AP130">
        <v>8</v>
      </c>
      <c r="AQ130">
        <v>17</v>
      </c>
      <c r="AR130">
        <v>86</v>
      </c>
      <c r="AS130">
        <v>8</v>
      </c>
      <c r="AT130">
        <v>34</v>
      </c>
      <c r="AU130">
        <v>26</v>
      </c>
      <c r="AV130">
        <v>0</v>
      </c>
      <c r="AW130">
        <v>60</v>
      </c>
      <c r="AX130">
        <v>8</v>
      </c>
      <c r="AY130">
        <v>0</v>
      </c>
      <c r="AZ130">
        <v>64</v>
      </c>
      <c r="BA130" s="42">
        <v>66.065999999999988</v>
      </c>
      <c r="BB130" s="12">
        <v>23410.1</v>
      </c>
      <c r="BC130" s="12">
        <v>21537.29</v>
      </c>
      <c r="BD130" s="12">
        <v>13109.65</v>
      </c>
      <c r="BE130" s="12">
        <v>12173.25</v>
      </c>
      <c r="BF130" s="12">
        <v>23410.1</v>
      </c>
      <c r="BG130" s="12">
        <v>36000</v>
      </c>
      <c r="BH130" s="12">
        <v>15000</v>
      </c>
      <c r="BI130" s="12">
        <v>12578</v>
      </c>
      <c r="BJ130" s="12">
        <v>23522</v>
      </c>
      <c r="BK130" s="12">
        <v>41565</v>
      </c>
      <c r="BL130" s="12">
        <v>18624</v>
      </c>
      <c r="BM130" s="12">
        <v>12724</v>
      </c>
      <c r="BN130" s="12">
        <v>9545</v>
      </c>
      <c r="BO130">
        <v>106000</v>
      </c>
      <c r="BP130">
        <v>3806</v>
      </c>
    </row>
    <row r="131" spans="1:68" x14ac:dyDescent="0.25">
      <c r="A131" s="4">
        <v>45421</v>
      </c>
      <c r="B131" s="4" t="str">
        <f t="shared" si="2"/>
        <v>MAY</v>
      </c>
      <c r="C131" s="2">
        <f>MONTH(mydata[[#This Row],[Date]])</f>
        <v>5</v>
      </c>
      <c r="D131">
        <v>900</v>
      </c>
      <c r="E131">
        <v>836</v>
      </c>
      <c r="F131">
        <v>333</v>
      </c>
      <c r="G131">
        <v>423</v>
      </c>
      <c r="H131">
        <v>144</v>
      </c>
      <c r="I131">
        <v>250</v>
      </c>
      <c r="J131">
        <v>503</v>
      </c>
      <c r="K131">
        <v>83</v>
      </c>
      <c r="L131">
        <v>195</v>
      </c>
      <c r="M131">
        <v>184</v>
      </c>
      <c r="N131">
        <v>50</v>
      </c>
      <c r="O131">
        <v>66</v>
      </c>
      <c r="P131">
        <v>22</v>
      </c>
      <c r="Q131">
        <v>116</v>
      </c>
      <c r="R131">
        <v>95</v>
      </c>
      <c r="S131">
        <v>41</v>
      </c>
      <c r="T131">
        <v>41</v>
      </c>
      <c r="U131">
        <v>90</v>
      </c>
      <c r="V131">
        <v>66</v>
      </c>
      <c r="W131">
        <v>0</v>
      </c>
      <c r="X131">
        <v>33</v>
      </c>
      <c r="Y131">
        <v>16</v>
      </c>
      <c r="Z131">
        <v>50</v>
      </c>
      <c r="AA131">
        <v>58</v>
      </c>
      <c r="AB131">
        <v>8</v>
      </c>
      <c r="AC131">
        <v>16</v>
      </c>
      <c r="AD131">
        <v>33</v>
      </c>
      <c r="AE131">
        <v>16</v>
      </c>
      <c r="AF131">
        <v>0</v>
      </c>
      <c r="AG131">
        <v>41</v>
      </c>
      <c r="AH131">
        <v>16</v>
      </c>
      <c r="AI131">
        <v>25</v>
      </c>
      <c r="AJ131">
        <v>0</v>
      </c>
      <c r="AK131">
        <v>50</v>
      </c>
      <c r="AL131">
        <v>41</v>
      </c>
      <c r="AM131">
        <v>25</v>
      </c>
      <c r="AN131">
        <v>16</v>
      </c>
      <c r="AO131">
        <v>8</v>
      </c>
      <c r="AP131">
        <v>33</v>
      </c>
      <c r="AQ131">
        <v>16</v>
      </c>
      <c r="AR131">
        <v>83</v>
      </c>
      <c r="AS131">
        <v>25</v>
      </c>
      <c r="AT131">
        <v>33</v>
      </c>
      <c r="AU131">
        <v>8</v>
      </c>
      <c r="AV131">
        <v>0</v>
      </c>
      <c r="AW131">
        <v>8</v>
      </c>
      <c r="AX131">
        <v>8</v>
      </c>
      <c r="AY131">
        <v>8</v>
      </c>
      <c r="AZ131">
        <v>96</v>
      </c>
      <c r="BA131" s="42">
        <v>66.149999999999991</v>
      </c>
      <c r="BB131" s="12">
        <v>24536.11</v>
      </c>
      <c r="BC131" s="12">
        <v>15099.14</v>
      </c>
      <c r="BD131" s="12">
        <v>19817.62</v>
      </c>
      <c r="BE131" s="12">
        <v>12268.05</v>
      </c>
      <c r="BF131" s="12">
        <v>22648.71</v>
      </c>
      <c r="BG131" s="12">
        <v>36000</v>
      </c>
      <c r="BH131" s="12">
        <v>15000</v>
      </c>
      <c r="BI131" s="12">
        <v>12578</v>
      </c>
      <c r="BJ131" s="12">
        <v>23522</v>
      </c>
      <c r="BK131" s="12">
        <v>41565</v>
      </c>
      <c r="BL131" s="12">
        <v>18624</v>
      </c>
      <c r="BM131" s="12">
        <v>12724</v>
      </c>
      <c r="BN131" s="12">
        <v>9545</v>
      </c>
      <c r="BO131">
        <v>106000</v>
      </c>
      <c r="BP131">
        <v>237</v>
      </c>
    </row>
    <row r="132" spans="1:68" x14ac:dyDescent="0.25">
      <c r="A132" s="4">
        <v>45422</v>
      </c>
      <c r="B132" s="4" t="str">
        <f t="shared" si="2"/>
        <v>MAY</v>
      </c>
      <c r="C132" s="2">
        <f>MONTH(mydata[[#This Row],[Date]])</f>
        <v>5</v>
      </c>
      <c r="D132">
        <v>886</v>
      </c>
      <c r="E132">
        <v>801</v>
      </c>
      <c r="F132">
        <v>336</v>
      </c>
      <c r="G132">
        <v>426</v>
      </c>
      <c r="H132">
        <v>124</v>
      </c>
      <c r="I132">
        <v>384</v>
      </c>
      <c r="J132">
        <v>369</v>
      </c>
      <c r="K132">
        <v>48</v>
      </c>
      <c r="L132">
        <v>154</v>
      </c>
      <c r="M132">
        <v>186</v>
      </c>
      <c r="N132">
        <v>82</v>
      </c>
      <c r="O132">
        <v>76</v>
      </c>
      <c r="P132">
        <v>54</v>
      </c>
      <c r="Q132">
        <v>171</v>
      </c>
      <c r="R132">
        <v>63</v>
      </c>
      <c r="S132">
        <v>50</v>
      </c>
      <c r="T132">
        <v>50</v>
      </c>
      <c r="U132">
        <v>0</v>
      </c>
      <c r="V132">
        <v>48</v>
      </c>
      <c r="W132">
        <v>24</v>
      </c>
      <c r="X132">
        <v>32</v>
      </c>
      <c r="Y132">
        <v>24</v>
      </c>
      <c r="Z132">
        <v>73</v>
      </c>
      <c r="AA132">
        <v>64</v>
      </c>
      <c r="AB132">
        <v>8</v>
      </c>
      <c r="AC132">
        <v>16</v>
      </c>
      <c r="AD132">
        <v>24</v>
      </c>
      <c r="AE132">
        <v>0</v>
      </c>
      <c r="AF132">
        <v>8</v>
      </c>
      <c r="AG132">
        <v>16</v>
      </c>
      <c r="AH132">
        <v>24</v>
      </c>
      <c r="AI132">
        <v>24</v>
      </c>
      <c r="AJ132">
        <v>8</v>
      </c>
      <c r="AK132">
        <v>72</v>
      </c>
      <c r="AL132">
        <v>8</v>
      </c>
      <c r="AM132">
        <v>8</v>
      </c>
      <c r="AN132">
        <v>24</v>
      </c>
      <c r="AO132">
        <v>8</v>
      </c>
      <c r="AP132">
        <v>8</v>
      </c>
      <c r="AQ132">
        <v>32</v>
      </c>
      <c r="AR132">
        <v>80</v>
      </c>
      <c r="AS132">
        <v>16</v>
      </c>
      <c r="AT132">
        <v>56</v>
      </c>
      <c r="AU132">
        <v>40</v>
      </c>
      <c r="AV132">
        <v>8</v>
      </c>
      <c r="AW132">
        <v>24</v>
      </c>
      <c r="AX132">
        <v>16</v>
      </c>
      <c r="AY132">
        <v>8</v>
      </c>
      <c r="AZ132">
        <v>0</v>
      </c>
      <c r="BA132" s="42">
        <v>66.058999999999997</v>
      </c>
      <c r="BB132" s="12">
        <v>30237.22</v>
      </c>
      <c r="BC132" s="12">
        <v>18898.259999999998</v>
      </c>
      <c r="BD132" s="12">
        <v>17008.439999999999</v>
      </c>
      <c r="BE132" s="12">
        <v>18898.259999999998</v>
      </c>
      <c r="BF132" s="12">
        <v>9449.1299999999992</v>
      </c>
      <c r="BG132" s="12">
        <v>36000</v>
      </c>
      <c r="BH132" s="12">
        <v>15000</v>
      </c>
      <c r="BI132" s="12">
        <v>12578</v>
      </c>
      <c r="BJ132" s="12">
        <v>23522</v>
      </c>
      <c r="BK132" s="12">
        <v>41565</v>
      </c>
      <c r="BL132" s="12">
        <v>18624</v>
      </c>
      <c r="BM132" s="12">
        <v>12724</v>
      </c>
      <c r="BN132" s="12">
        <v>9545</v>
      </c>
      <c r="BO132">
        <v>106000</v>
      </c>
      <c r="BP132">
        <v>1292</v>
      </c>
    </row>
    <row r="133" spans="1:68" x14ac:dyDescent="0.25">
      <c r="A133" s="4">
        <v>45423</v>
      </c>
      <c r="B133" s="4" t="str">
        <f t="shared" si="2"/>
        <v>MAY</v>
      </c>
      <c r="C133" s="2">
        <f>MONTH(mydata[[#This Row],[Date]])</f>
        <v>5</v>
      </c>
      <c r="D133">
        <v>883</v>
      </c>
      <c r="E133">
        <v>770</v>
      </c>
      <c r="F133">
        <v>317</v>
      </c>
      <c r="G133">
        <v>372</v>
      </c>
      <c r="H133">
        <v>194</v>
      </c>
      <c r="I133">
        <v>292</v>
      </c>
      <c r="J133">
        <v>440</v>
      </c>
      <c r="K133">
        <v>38</v>
      </c>
      <c r="L133">
        <v>262</v>
      </c>
      <c r="M133">
        <v>32</v>
      </c>
      <c r="N133">
        <v>49</v>
      </c>
      <c r="O133">
        <v>60</v>
      </c>
      <c r="P133">
        <v>43</v>
      </c>
      <c r="Q133">
        <v>164</v>
      </c>
      <c r="R133">
        <v>70</v>
      </c>
      <c r="S133">
        <v>23</v>
      </c>
      <c r="T133">
        <v>43</v>
      </c>
      <c r="U133">
        <v>137</v>
      </c>
      <c r="V133">
        <v>92</v>
      </c>
      <c r="W133">
        <v>7</v>
      </c>
      <c r="X133">
        <v>46</v>
      </c>
      <c r="Y133">
        <v>15</v>
      </c>
      <c r="Z133">
        <v>27</v>
      </c>
      <c r="AA133">
        <v>46</v>
      </c>
      <c r="AB133">
        <v>15</v>
      </c>
      <c r="AC133">
        <v>23</v>
      </c>
      <c r="AD133">
        <v>15</v>
      </c>
      <c r="AE133">
        <v>7</v>
      </c>
      <c r="AF133">
        <v>7</v>
      </c>
      <c r="AG133">
        <v>30</v>
      </c>
      <c r="AH133">
        <v>0</v>
      </c>
      <c r="AI133">
        <v>7</v>
      </c>
      <c r="AJ133">
        <v>0</v>
      </c>
      <c r="AK133">
        <v>69</v>
      </c>
      <c r="AL133">
        <v>46</v>
      </c>
      <c r="AM133">
        <v>30</v>
      </c>
      <c r="AN133">
        <v>15</v>
      </c>
      <c r="AO133">
        <v>7</v>
      </c>
      <c r="AP133">
        <v>23</v>
      </c>
      <c r="AQ133">
        <v>15</v>
      </c>
      <c r="AR133">
        <v>77</v>
      </c>
      <c r="AS133">
        <v>15</v>
      </c>
      <c r="AT133">
        <v>53</v>
      </c>
      <c r="AU133">
        <v>30</v>
      </c>
      <c r="AV133">
        <v>0</v>
      </c>
      <c r="AW133">
        <v>23</v>
      </c>
      <c r="AX133">
        <v>30</v>
      </c>
      <c r="AY133">
        <v>0</v>
      </c>
      <c r="AZ133">
        <v>0</v>
      </c>
      <c r="BA133" s="42">
        <v>65.128</v>
      </c>
      <c r="BB133" s="12">
        <v>30198.28</v>
      </c>
      <c r="BC133" s="12">
        <v>13211.75</v>
      </c>
      <c r="BD133" s="12">
        <v>18873.919999999998</v>
      </c>
      <c r="BE133" s="12">
        <v>9436.9599999999991</v>
      </c>
      <c r="BF133" s="12">
        <v>22648.71</v>
      </c>
      <c r="BG133" s="12">
        <v>36000</v>
      </c>
      <c r="BH133" s="12">
        <v>15000</v>
      </c>
      <c r="BI133" s="12">
        <v>12578</v>
      </c>
      <c r="BJ133" s="12">
        <v>23522</v>
      </c>
      <c r="BK133" s="12">
        <v>41565</v>
      </c>
      <c r="BL133" s="12">
        <v>18624</v>
      </c>
      <c r="BM133" s="12">
        <v>12724</v>
      </c>
      <c r="BN133" s="12">
        <v>9545</v>
      </c>
      <c r="BO133">
        <v>106000</v>
      </c>
      <c r="BP133">
        <v>2757</v>
      </c>
    </row>
    <row r="134" spans="1:68" x14ac:dyDescent="0.25">
      <c r="A134" s="4">
        <v>45424</v>
      </c>
      <c r="B134" s="4" t="str">
        <f t="shared" si="2"/>
        <v>MAY</v>
      </c>
      <c r="C134" s="2">
        <f>MONTH(mydata[[#This Row],[Date]])</f>
        <v>5</v>
      </c>
      <c r="D134">
        <v>882</v>
      </c>
      <c r="E134">
        <v>737</v>
      </c>
      <c r="F134">
        <v>379</v>
      </c>
      <c r="G134">
        <v>283</v>
      </c>
      <c r="H134">
        <v>220</v>
      </c>
      <c r="I134">
        <v>353</v>
      </c>
      <c r="J134">
        <v>244</v>
      </c>
      <c r="K134">
        <v>140</v>
      </c>
      <c r="L134">
        <v>235</v>
      </c>
      <c r="M134">
        <v>60</v>
      </c>
      <c r="N134">
        <v>82</v>
      </c>
      <c r="O134">
        <v>76</v>
      </c>
      <c r="P134">
        <v>43</v>
      </c>
      <c r="Q134">
        <v>134</v>
      </c>
      <c r="R134">
        <v>77</v>
      </c>
      <c r="S134">
        <v>43</v>
      </c>
      <c r="T134">
        <v>50</v>
      </c>
      <c r="U134">
        <v>82</v>
      </c>
      <c r="V134">
        <v>29</v>
      </c>
      <c r="W134">
        <v>0</v>
      </c>
      <c r="X134">
        <v>29</v>
      </c>
      <c r="Y134">
        <v>14</v>
      </c>
      <c r="Z134">
        <v>81</v>
      </c>
      <c r="AA134">
        <v>58</v>
      </c>
      <c r="AB134">
        <v>14</v>
      </c>
      <c r="AC134">
        <v>22</v>
      </c>
      <c r="AD134">
        <v>29</v>
      </c>
      <c r="AE134">
        <v>0</v>
      </c>
      <c r="AF134">
        <v>0</v>
      </c>
      <c r="AG134">
        <v>7</v>
      </c>
      <c r="AH134">
        <v>14</v>
      </c>
      <c r="AI134">
        <v>22</v>
      </c>
      <c r="AJ134">
        <v>7</v>
      </c>
      <c r="AK134">
        <v>51</v>
      </c>
      <c r="AL134">
        <v>36</v>
      </c>
      <c r="AM134">
        <v>29</v>
      </c>
      <c r="AN134">
        <v>0</v>
      </c>
      <c r="AO134">
        <v>7</v>
      </c>
      <c r="AP134">
        <v>7</v>
      </c>
      <c r="AQ134">
        <v>7</v>
      </c>
      <c r="AR134">
        <v>58</v>
      </c>
      <c r="AS134">
        <v>14</v>
      </c>
      <c r="AT134">
        <v>58</v>
      </c>
      <c r="AU134">
        <v>7</v>
      </c>
      <c r="AV134">
        <v>7</v>
      </c>
      <c r="AW134">
        <v>22</v>
      </c>
      <c r="AX134">
        <v>29</v>
      </c>
      <c r="AY134">
        <v>7</v>
      </c>
      <c r="AZ134">
        <v>72</v>
      </c>
      <c r="BA134" s="42">
        <v>63.595000000000006</v>
      </c>
      <c r="BB134" s="12">
        <v>31630.639999999999</v>
      </c>
      <c r="BC134" s="12">
        <v>15815.32</v>
      </c>
      <c r="BD134" s="12">
        <v>15815.32</v>
      </c>
      <c r="BE134" s="12">
        <v>13954.7</v>
      </c>
      <c r="BF134" s="12">
        <v>15815.32</v>
      </c>
      <c r="BG134" s="12">
        <v>36000</v>
      </c>
      <c r="BH134" s="12">
        <v>15000</v>
      </c>
      <c r="BI134" s="12">
        <v>12578</v>
      </c>
      <c r="BJ134" s="12">
        <v>23522</v>
      </c>
      <c r="BK134" s="12">
        <v>41565</v>
      </c>
      <c r="BL134" s="12">
        <v>18624</v>
      </c>
      <c r="BM134" s="12">
        <v>12724</v>
      </c>
      <c r="BN134" s="12">
        <v>9545</v>
      </c>
      <c r="BO134">
        <v>106000</v>
      </c>
      <c r="BP134">
        <v>7275</v>
      </c>
    </row>
    <row r="135" spans="1:68" x14ac:dyDescent="0.25">
      <c r="A135" s="4">
        <v>45425</v>
      </c>
      <c r="B135" s="4" t="str">
        <f t="shared" si="2"/>
        <v>MAY</v>
      </c>
      <c r="C135" s="2">
        <f>MONTH(mydata[[#This Row],[Date]])</f>
        <v>5</v>
      </c>
      <c r="D135">
        <v>886</v>
      </c>
      <c r="E135">
        <v>716</v>
      </c>
      <c r="F135">
        <v>283</v>
      </c>
      <c r="G135">
        <v>533</v>
      </c>
      <c r="H135">
        <v>70</v>
      </c>
      <c r="I135">
        <v>350</v>
      </c>
      <c r="J135">
        <v>316</v>
      </c>
      <c r="K135">
        <v>50</v>
      </c>
      <c r="L135">
        <v>192</v>
      </c>
      <c r="M135">
        <v>120</v>
      </c>
      <c r="N135">
        <v>43</v>
      </c>
      <c r="O135">
        <v>76</v>
      </c>
      <c r="P135">
        <v>49</v>
      </c>
      <c r="Q135">
        <v>164</v>
      </c>
      <c r="R135">
        <v>40</v>
      </c>
      <c r="S135">
        <v>50</v>
      </c>
      <c r="T135">
        <v>47</v>
      </c>
      <c r="U135">
        <v>105</v>
      </c>
      <c r="V135">
        <v>71</v>
      </c>
      <c r="W135">
        <v>21</v>
      </c>
      <c r="X135">
        <v>28</v>
      </c>
      <c r="Y135">
        <v>0</v>
      </c>
      <c r="Z135">
        <v>57</v>
      </c>
      <c r="AA135">
        <v>50</v>
      </c>
      <c r="AB135">
        <v>14</v>
      </c>
      <c r="AC135">
        <v>0</v>
      </c>
      <c r="AD135">
        <v>14</v>
      </c>
      <c r="AE135">
        <v>7</v>
      </c>
      <c r="AF135">
        <v>0</v>
      </c>
      <c r="AG135">
        <v>28</v>
      </c>
      <c r="AH135">
        <v>21</v>
      </c>
      <c r="AI135">
        <v>7</v>
      </c>
      <c r="AJ135">
        <v>21</v>
      </c>
      <c r="AK135">
        <v>64</v>
      </c>
      <c r="AL135">
        <v>28</v>
      </c>
      <c r="AM135">
        <v>7</v>
      </c>
      <c r="AN135">
        <v>14</v>
      </c>
      <c r="AO135">
        <v>7</v>
      </c>
      <c r="AP135">
        <v>21</v>
      </c>
      <c r="AQ135">
        <v>14</v>
      </c>
      <c r="AR135">
        <v>57</v>
      </c>
      <c r="AS135">
        <v>7</v>
      </c>
      <c r="AT135">
        <v>64</v>
      </c>
      <c r="AU135">
        <v>35</v>
      </c>
      <c r="AV135">
        <v>0</v>
      </c>
      <c r="AW135">
        <v>35</v>
      </c>
      <c r="AX135">
        <v>7</v>
      </c>
      <c r="AY135">
        <v>0</v>
      </c>
      <c r="AZ135">
        <v>17</v>
      </c>
      <c r="BA135" s="42">
        <v>61.39</v>
      </c>
      <c r="BB135" s="12">
        <v>29979</v>
      </c>
      <c r="BC135" s="12">
        <v>14535.27</v>
      </c>
      <c r="BD135" s="12">
        <v>18169.09</v>
      </c>
      <c r="BE135" s="12">
        <v>17260.63</v>
      </c>
      <c r="BF135" s="12">
        <v>10901.45</v>
      </c>
      <c r="BG135" s="12">
        <v>36000</v>
      </c>
      <c r="BH135" s="12">
        <v>15000</v>
      </c>
      <c r="BI135" s="12">
        <v>12578</v>
      </c>
      <c r="BJ135" s="12">
        <v>23522</v>
      </c>
      <c r="BK135" s="12">
        <v>41565</v>
      </c>
      <c r="BL135" s="12">
        <v>18624</v>
      </c>
      <c r="BM135" s="12">
        <v>12724</v>
      </c>
      <c r="BN135" s="12">
        <v>9545</v>
      </c>
      <c r="BO135">
        <v>106000</v>
      </c>
      <c r="BP135">
        <v>1646</v>
      </c>
    </row>
    <row r="136" spans="1:68" x14ac:dyDescent="0.25">
      <c r="A136" s="4">
        <v>45426</v>
      </c>
      <c r="B136" s="4" t="str">
        <f t="shared" si="2"/>
        <v>MAY</v>
      </c>
      <c r="C136" s="2">
        <f>MONTH(mydata[[#This Row],[Date]])</f>
        <v>5</v>
      </c>
      <c r="D136">
        <v>893</v>
      </c>
      <c r="E136">
        <v>694</v>
      </c>
      <c r="F136">
        <v>196</v>
      </c>
      <c r="G136">
        <v>537</v>
      </c>
      <c r="H136">
        <v>160</v>
      </c>
      <c r="I136">
        <v>173</v>
      </c>
      <c r="J136">
        <v>390</v>
      </c>
      <c r="K136">
        <v>131</v>
      </c>
      <c r="L136">
        <v>249</v>
      </c>
      <c r="M136">
        <v>188</v>
      </c>
      <c r="N136">
        <v>66</v>
      </c>
      <c r="O136">
        <v>33</v>
      </c>
      <c r="P136">
        <v>33</v>
      </c>
      <c r="Q136">
        <v>128</v>
      </c>
      <c r="R136">
        <v>27</v>
      </c>
      <c r="S136">
        <v>23</v>
      </c>
      <c r="T136">
        <v>30</v>
      </c>
      <c r="U136">
        <v>116</v>
      </c>
      <c r="V136">
        <v>62</v>
      </c>
      <c r="W136">
        <v>13</v>
      </c>
      <c r="X136">
        <v>20</v>
      </c>
      <c r="Y136">
        <v>13</v>
      </c>
      <c r="Z136">
        <v>48</v>
      </c>
      <c r="AA136">
        <v>62</v>
      </c>
      <c r="AB136">
        <v>6</v>
      </c>
      <c r="AC136">
        <v>0</v>
      </c>
      <c r="AD136">
        <v>20</v>
      </c>
      <c r="AE136">
        <v>0</v>
      </c>
      <c r="AF136">
        <v>6</v>
      </c>
      <c r="AG136">
        <v>34</v>
      </c>
      <c r="AH136">
        <v>0</v>
      </c>
      <c r="AI136">
        <v>13</v>
      </c>
      <c r="AJ136">
        <v>13</v>
      </c>
      <c r="AK136">
        <v>27</v>
      </c>
      <c r="AL136">
        <v>41</v>
      </c>
      <c r="AM136">
        <v>13</v>
      </c>
      <c r="AN136">
        <v>20</v>
      </c>
      <c r="AO136">
        <v>0</v>
      </c>
      <c r="AP136">
        <v>27</v>
      </c>
      <c r="AQ136">
        <v>13</v>
      </c>
      <c r="AR136">
        <v>48</v>
      </c>
      <c r="AS136">
        <v>6</v>
      </c>
      <c r="AT136">
        <v>34</v>
      </c>
      <c r="AU136">
        <v>20</v>
      </c>
      <c r="AV136">
        <v>6</v>
      </c>
      <c r="AW136">
        <v>13</v>
      </c>
      <c r="AX136">
        <v>13</v>
      </c>
      <c r="AY136">
        <v>27</v>
      </c>
      <c r="AZ136">
        <v>76</v>
      </c>
      <c r="BA136" s="42">
        <v>59.374000000000002</v>
      </c>
      <c r="BB136" s="12">
        <v>30694.28</v>
      </c>
      <c r="BC136" s="12">
        <v>18416.57</v>
      </c>
      <c r="BD136" s="12">
        <v>10523.75</v>
      </c>
      <c r="BE136" s="12">
        <v>7015.84</v>
      </c>
      <c r="BF136" s="12">
        <v>21047.51</v>
      </c>
      <c r="BG136" s="12">
        <v>36000</v>
      </c>
      <c r="BH136" s="12">
        <v>15000</v>
      </c>
      <c r="BI136" s="12">
        <v>12578</v>
      </c>
      <c r="BJ136" s="12">
        <v>23522</v>
      </c>
      <c r="BK136" s="12">
        <v>41565</v>
      </c>
      <c r="BL136" s="12">
        <v>18624</v>
      </c>
      <c r="BM136" s="12">
        <v>12724</v>
      </c>
      <c r="BN136" s="12">
        <v>9545</v>
      </c>
      <c r="BO136">
        <v>106000</v>
      </c>
      <c r="BP136">
        <v>2343</v>
      </c>
    </row>
    <row r="137" spans="1:68" x14ac:dyDescent="0.25">
      <c r="A137" s="4">
        <v>45427</v>
      </c>
      <c r="B137" s="4" t="str">
        <f t="shared" si="2"/>
        <v>MAY</v>
      </c>
      <c r="C137" s="2">
        <f>MONTH(mydata[[#This Row],[Date]])</f>
        <v>5</v>
      </c>
      <c r="D137">
        <v>903</v>
      </c>
      <c r="E137">
        <v>675</v>
      </c>
      <c r="F137">
        <v>261</v>
      </c>
      <c r="G137">
        <v>534</v>
      </c>
      <c r="H137">
        <v>108</v>
      </c>
      <c r="I137">
        <v>317</v>
      </c>
      <c r="J137">
        <v>196</v>
      </c>
      <c r="K137">
        <v>162</v>
      </c>
      <c r="L137">
        <v>229</v>
      </c>
      <c r="M137">
        <v>89</v>
      </c>
      <c r="N137">
        <v>50</v>
      </c>
      <c r="O137">
        <v>78</v>
      </c>
      <c r="P137">
        <v>39</v>
      </c>
      <c r="Q137">
        <v>116</v>
      </c>
      <c r="R137">
        <v>58</v>
      </c>
      <c r="S137">
        <v>51</v>
      </c>
      <c r="T137">
        <v>24</v>
      </c>
      <c r="U137">
        <v>169</v>
      </c>
      <c r="V137">
        <v>87</v>
      </c>
      <c r="W137">
        <v>13</v>
      </c>
      <c r="X137">
        <v>33</v>
      </c>
      <c r="Y137">
        <v>6</v>
      </c>
      <c r="Z137">
        <v>33</v>
      </c>
      <c r="AA137">
        <v>54</v>
      </c>
      <c r="AB137">
        <v>20</v>
      </c>
      <c r="AC137">
        <v>20</v>
      </c>
      <c r="AD137">
        <v>33</v>
      </c>
      <c r="AE137">
        <v>6</v>
      </c>
      <c r="AF137">
        <v>0</v>
      </c>
      <c r="AG137">
        <v>33</v>
      </c>
      <c r="AH137">
        <v>20</v>
      </c>
      <c r="AI137">
        <v>13</v>
      </c>
      <c r="AJ137">
        <v>0</v>
      </c>
      <c r="AK137">
        <v>33</v>
      </c>
      <c r="AL137">
        <v>6</v>
      </c>
      <c r="AM137">
        <v>27</v>
      </c>
      <c r="AN137">
        <v>13</v>
      </c>
      <c r="AO137">
        <v>6</v>
      </c>
      <c r="AP137">
        <v>27</v>
      </c>
      <c r="AQ137">
        <v>13</v>
      </c>
      <c r="AR137">
        <v>74</v>
      </c>
      <c r="AS137">
        <v>13</v>
      </c>
      <c r="AT137">
        <v>20</v>
      </c>
      <c r="AU137">
        <v>33</v>
      </c>
      <c r="AV137">
        <v>0</v>
      </c>
      <c r="AW137">
        <v>33</v>
      </c>
      <c r="AX137">
        <v>6</v>
      </c>
      <c r="AY137">
        <v>0</v>
      </c>
      <c r="AZ137">
        <v>0</v>
      </c>
      <c r="BA137" s="42">
        <v>57.434999999999988</v>
      </c>
      <c r="BB137" s="12">
        <v>23745.71</v>
      </c>
      <c r="BC137" s="12">
        <v>15265.1</v>
      </c>
      <c r="BD137" s="12">
        <v>14417.04</v>
      </c>
      <c r="BE137" s="12">
        <v>7632.55</v>
      </c>
      <c r="BF137" s="12">
        <v>23745.71</v>
      </c>
      <c r="BG137" s="12">
        <v>32500</v>
      </c>
      <c r="BH137" s="12">
        <v>15000</v>
      </c>
      <c r="BI137" s="12">
        <v>12578</v>
      </c>
      <c r="BJ137" s="12">
        <v>22807</v>
      </c>
      <c r="BK137" s="12">
        <v>41565</v>
      </c>
      <c r="BL137" s="12">
        <v>18624</v>
      </c>
      <c r="BM137" s="12">
        <v>12724</v>
      </c>
      <c r="BN137" s="12">
        <v>9545</v>
      </c>
      <c r="BO137">
        <v>106000</v>
      </c>
      <c r="BP137">
        <v>6116</v>
      </c>
    </row>
    <row r="138" spans="1:68" x14ac:dyDescent="0.25">
      <c r="A138" s="4">
        <v>45428</v>
      </c>
      <c r="B138" s="4" t="str">
        <f t="shared" si="2"/>
        <v>MAY</v>
      </c>
      <c r="C138" s="2">
        <f>MONTH(mydata[[#This Row],[Date]])</f>
        <v>5</v>
      </c>
      <c r="D138">
        <v>917</v>
      </c>
      <c r="E138">
        <v>663</v>
      </c>
      <c r="F138">
        <v>458</v>
      </c>
      <c r="G138">
        <v>331</v>
      </c>
      <c r="H138">
        <v>128</v>
      </c>
      <c r="I138">
        <v>232</v>
      </c>
      <c r="J138">
        <v>272</v>
      </c>
      <c r="K138">
        <v>159</v>
      </c>
      <c r="L138">
        <v>216</v>
      </c>
      <c r="M138">
        <v>125</v>
      </c>
      <c r="N138">
        <v>85</v>
      </c>
      <c r="O138">
        <v>34</v>
      </c>
      <c r="P138">
        <v>56</v>
      </c>
      <c r="Q138">
        <v>146</v>
      </c>
      <c r="R138">
        <v>66</v>
      </c>
      <c r="S138">
        <v>34</v>
      </c>
      <c r="T138">
        <v>27</v>
      </c>
      <c r="U138">
        <v>128</v>
      </c>
      <c r="V138">
        <v>72</v>
      </c>
      <c r="W138">
        <v>13</v>
      </c>
      <c r="X138">
        <v>19</v>
      </c>
      <c r="Y138">
        <v>19</v>
      </c>
      <c r="Z138">
        <v>4</v>
      </c>
      <c r="AA138">
        <v>59</v>
      </c>
      <c r="AB138">
        <v>13</v>
      </c>
      <c r="AC138">
        <v>6</v>
      </c>
      <c r="AD138">
        <v>13</v>
      </c>
      <c r="AE138">
        <v>19</v>
      </c>
      <c r="AF138">
        <v>6</v>
      </c>
      <c r="AG138">
        <v>13</v>
      </c>
      <c r="AH138">
        <v>19</v>
      </c>
      <c r="AI138">
        <v>19</v>
      </c>
      <c r="AJ138">
        <v>19</v>
      </c>
      <c r="AK138">
        <v>26</v>
      </c>
      <c r="AL138">
        <v>46</v>
      </c>
      <c r="AM138">
        <v>6</v>
      </c>
      <c r="AN138">
        <v>6</v>
      </c>
      <c r="AO138">
        <v>6</v>
      </c>
      <c r="AP138">
        <v>19</v>
      </c>
      <c r="AQ138">
        <v>6</v>
      </c>
      <c r="AR138">
        <v>66</v>
      </c>
      <c r="AS138">
        <v>19</v>
      </c>
      <c r="AT138">
        <v>46</v>
      </c>
      <c r="AU138">
        <v>6</v>
      </c>
      <c r="AV138">
        <v>0</v>
      </c>
      <c r="AW138">
        <v>46</v>
      </c>
      <c r="AX138">
        <v>26</v>
      </c>
      <c r="AY138">
        <v>26</v>
      </c>
      <c r="AZ138">
        <v>0</v>
      </c>
      <c r="BA138" s="42">
        <v>56.518000000000001</v>
      </c>
      <c r="BB138" s="12">
        <v>22152.71</v>
      </c>
      <c r="BC138" s="12">
        <v>16409.41</v>
      </c>
      <c r="BD138" s="12">
        <v>9845.65</v>
      </c>
      <c r="BE138" s="12">
        <v>9845.65</v>
      </c>
      <c r="BF138" s="12">
        <v>23793.65</v>
      </c>
      <c r="BG138" s="12">
        <v>32500</v>
      </c>
      <c r="BH138" s="12">
        <v>15000</v>
      </c>
      <c r="BI138" s="12">
        <v>10445</v>
      </c>
      <c r="BJ138" s="12">
        <v>22807</v>
      </c>
      <c r="BK138" s="12">
        <v>41565</v>
      </c>
      <c r="BL138" s="12">
        <v>18624</v>
      </c>
      <c r="BM138" s="12">
        <v>12724</v>
      </c>
      <c r="BN138" s="12">
        <v>9545</v>
      </c>
      <c r="BO138">
        <v>106000</v>
      </c>
      <c r="BP138">
        <v>2910</v>
      </c>
    </row>
    <row r="139" spans="1:68" x14ac:dyDescent="0.25">
      <c r="A139" s="4">
        <v>45429</v>
      </c>
      <c r="B139" s="4" t="str">
        <f t="shared" si="2"/>
        <v>MAY</v>
      </c>
      <c r="C139" s="2">
        <f>MONTH(mydata[[#This Row],[Date]])</f>
        <v>5</v>
      </c>
      <c r="D139">
        <v>937</v>
      </c>
      <c r="E139">
        <v>653</v>
      </c>
      <c r="F139">
        <v>309</v>
      </c>
      <c r="G139">
        <v>413</v>
      </c>
      <c r="H139">
        <v>215</v>
      </c>
      <c r="I139">
        <v>287</v>
      </c>
      <c r="J139">
        <v>275</v>
      </c>
      <c r="K139">
        <v>91</v>
      </c>
      <c r="L139">
        <v>249</v>
      </c>
      <c r="M139">
        <v>52</v>
      </c>
      <c r="N139">
        <v>58</v>
      </c>
      <c r="O139">
        <v>40</v>
      </c>
      <c r="P139">
        <v>46</v>
      </c>
      <c r="Q139">
        <v>170</v>
      </c>
      <c r="R139">
        <v>28</v>
      </c>
      <c r="S139">
        <v>42</v>
      </c>
      <c r="T139">
        <v>28</v>
      </c>
      <c r="U139">
        <v>224</v>
      </c>
      <c r="V139">
        <v>32</v>
      </c>
      <c r="W139">
        <v>13</v>
      </c>
      <c r="X139">
        <v>19</v>
      </c>
      <c r="Y139">
        <v>19</v>
      </c>
      <c r="Z139">
        <v>52</v>
      </c>
      <c r="AA139">
        <v>52</v>
      </c>
      <c r="AB139">
        <v>0</v>
      </c>
      <c r="AC139">
        <v>0</v>
      </c>
      <c r="AD139">
        <v>19</v>
      </c>
      <c r="AE139">
        <v>19</v>
      </c>
      <c r="AF139">
        <v>6</v>
      </c>
      <c r="AG139">
        <v>6</v>
      </c>
      <c r="AH139">
        <v>0</v>
      </c>
      <c r="AI139">
        <v>19</v>
      </c>
      <c r="AJ139">
        <v>0</v>
      </c>
      <c r="AK139">
        <v>39</v>
      </c>
      <c r="AL139">
        <v>32</v>
      </c>
      <c r="AM139">
        <v>19</v>
      </c>
      <c r="AN139">
        <v>19</v>
      </c>
      <c r="AO139">
        <v>6</v>
      </c>
      <c r="AP139">
        <v>13</v>
      </c>
      <c r="AQ139">
        <v>6</v>
      </c>
      <c r="AR139">
        <v>65</v>
      </c>
      <c r="AS139">
        <v>13</v>
      </c>
      <c r="AT139">
        <v>45</v>
      </c>
      <c r="AU139">
        <v>32</v>
      </c>
      <c r="AV139">
        <v>0</v>
      </c>
      <c r="AW139">
        <v>45</v>
      </c>
      <c r="AX139">
        <v>0</v>
      </c>
      <c r="AY139">
        <v>0</v>
      </c>
      <c r="AZ139">
        <v>63</v>
      </c>
      <c r="BA139" s="42">
        <v>56.189</v>
      </c>
      <c r="BB139" s="12">
        <v>28256.639999999999</v>
      </c>
      <c r="BC139" s="12">
        <v>11302.66</v>
      </c>
      <c r="BD139" s="12">
        <v>18568.650000000001</v>
      </c>
      <c r="BE139" s="12">
        <v>19375.98</v>
      </c>
      <c r="BF139" s="12">
        <v>3229.33</v>
      </c>
      <c r="BG139" s="12">
        <v>32500</v>
      </c>
      <c r="BH139" s="12">
        <v>15000</v>
      </c>
      <c r="BI139" s="12">
        <v>10445</v>
      </c>
      <c r="BJ139" s="12">
        <v>22807</v>
      </c>
      <c r="BK139" s="12">
        <v>41565</v>
      </c>
      <c r="BL139" s="12">
        <v>18624</v>
      </c>
      <c r="BM139" s="12">
        <v>12724</v>
      </c>
      <c r="BN139" s="12">
        <v>9545</v>
      </c>
      <c r="BO139">
        <v>106000</v>
      </c>
      <c r="BP139">
        <v>4818</v>
      </c>
    </row>
    <row r="140" spans="1:68" x14ac:dyDescent="0.25">
      <c r="A140" s="4">
        <v>45430</v>
      </c>
      <c r="B140" s="4" t="str">
        <f t="shared" si="2"/>
        <v>MAY</v>
      </c>
      <c r="C140" s="2">
        <f>MONTH(mydata[[#This Row],[Date]])</f>
        <v>5</v>
      </c>
      <c r="D140">
        <v>957</v>
      </c>
      <c r="E140">
        <v>649</v>
      </c>
      <c r="F140">
        <v>191</v>
      </c>
      <c r="G140">
        <v>575</v>
      </c>
      <c r="H140">
        <v>191</v>
      </c>
      <c r="I140">
        <v>227</v>
      </c>
      <c r="J140">
        <v>299</v>
      </c>
      <c r="K140">
        <v>123</v>
      </c>
      <c r="L140">
        <v>290</v>
      </c>
      <c r="M140">
        <v>106</v>
      </c>
      <c r="N140">
        <v>53</v>
      </c>
      <c r="O140">
        <v>77</v>
      </c>
      <c r="P140">
        <v>59</v>
      </c>
      <c r="Q140">
        <v>200</v>
      </c>
      <c r="R140">
        <v>69</v>
      </c>
      <c r="S140">
        <v>25</v>
      </c>
      <c r="T140">
        <v>29</v>
      </c>
      <c r="U140">
        <v>49</v>
      </c>
      <c r="V140">
        <v>58</v>
      </c>
      <c r="W140">
        <v>0</v>
      </c>
      <c r="X140">
        <v>32</v>
      </c>
      <c r="Y140">
        <v>19</v>
      </c>
      <c r="Z140">
        <v>64</v>
      </c>
      <c r="AA140">
        <v>45</v>
      </c>
      <c r="AB140">
        <v>19</v>
      </c>
      <c r="AC140">
        <v>19</v>
      </c>
      <c r="AD140">
        <v>19</v>
      </c>
      <c r="AE140">
        <v>19</v>
      </c>
      <c r="AF140">
        <v>0</v>
      </c>
      <c r="AG140">
        <v>25</v>
      </c>
      <c r="AH140">
        <v>12</v>
      </c>
      <c r="AI140">
        <v>6</v>
      </c>
      <c r="AJ140">
        <v>0</v>
      </c>
      <c r="AK140">
        <v>64</v>
      </c>
      <c r="AL140">
        <v>38</v>
      </c>
      <c r="AM140">
        <v>25</v>
      </c>
      <c r="AN140">
        <v>19</v>
      </c>
      <c r="AO140">
        <v>6</v>
      </c>
      <c r="AP140">
        <v>19</v>
      </c>
      <c r="AQ140">
        <v>6</v>
      </c>
      <c r="AR140">
        <v>45</v>
      </c>
      <c r="AS140">
        <v>12</v>
      </c>
      <c r="AT140">
        <v>25</v>
      </c>
      <c r="AU140">
        <v>12</v>
      </c>
      <c r="AV140">
        <v>0</v>
      </c>
      <c r="AW140">
        <v>6</v>
      </c>
      <c r="AX140">
        <v>0</v>
      </c>
      <c r="AY140">
        <v>19</v>
      </c>
      <c r="AZ140">
        <v>16</v>
      </c>
      <c r="BA140" s="42">
        <v>56.258999999999993</v>
      </c>
      <c r="BB140" s="12">
        <v>22471.83</v>
      </c>
      <c r="BC140" s="12">
        <v>17656.439999999999</v>
      </c>
      <c r="BD140" s="12">
        <v>11235.91</v>
      </c>
      <c r="BE140" s="12">
        <v>14446.18</v>
      </c>
      <c r="BF140" s="12">
        <v>14446.18</v>
      </c>
      <c r="BG140" s="12">
        <v>32500</v>
      </c>
      <c r="BH140" s="12">
        <v>15000</v>
      </c>
      <c r="BI140" s="12">
        <v>10445</v>
      </c>
      <c r="BJ140" s="12">
        <v>22807</v>
      </c>
      <c r="BK140" s="12">
        <v>41565</v>
      </c>
      <c r="BL140" s="12">
        <v>18624</v>
      </c>
      <c r="BM140" s="12">
        <v>12724</v>
      </c>
      <c r="BN140" s="12">
        <v>9545</v>
      </c>
      <c r="BO140">
        <v>106000</v>
      </c>
      <c r="BP140">
        <v>6654</v>
      </c>
    </row>
    <row r="141" spans="1:68" x14ac:dyDescent="0.25">
      <c r="A141" s="4">
        <v>45431</v>
      </c>
      <c r="B141" s="4" t="str">
        <f t="shared" si="2"/>
        <v>MAY</v>
      </c>
      <c r="C141" s="2">
        <f>MONTH(mydata[[#This Row],[Date]])</f>
        <v>5</v>
      </c>
      <c r="D141">
        <v>982</v>
      </c>
      <c r="E141">
        <v>645</v>
      </c>
      <c r="F141">
        <v>314</v>
      </c>
      <c r="G141">
        <v>600</v>
      </c>
      <c r="H141">
        <v>68</v>
      </c>
      <c r="I141">
        <v>187</v>
      </c>
      <c r="J141">
        <v>368</v>
      </c>
      <c r="K141">
        <v>90</v>
      </c>
      <c r="L141">
        <v>243</v>
      </c>
      <c r="M141">
        <v>115</v>
      </c>
      <c r="N141">
        <v>85</v>
      </c>
      <c r="O141">
        <v>60</v>
      </c>
      <c r="P141">
        <v>30</v>
      </c>
      <c r="Q141">
        <v>160</v>
      </c>
      <c r="R141">
        <v>55</v>
      </c>
      <c r="S141">
        <v>55</v>
      </c>
      <c r="T141">
        <v>52</v>
      </c>
      <c r="U141">
        <v>127</v>
      </c>
      <c r="V141">
        <v>32</v>
      </c>
      <c r="W141">
        <v>0</v>
      </c>
      <c r="X141">
        <v>45</v>
      </c>
      <c r="Y141">
        <v>6</v>
      </c>
      <c r="Z141">
        <v>103</v>
      </c>
      <c r="AA141">
        <v>32</v>
      </c>
      <c r="AB141">
        <v>19</v>
      </c>
      <c r="AC141">
        <v>0</v>
      </c>
      <c r="AD141">
        <v>19</v>
      </c>
      <c r="AE141">
        <v>12</v>
      </c>
      <c r="AF141">
        <v>0</v>
      </c>
      <c r="AG141">
        <v>19</v>
      </c>
      <c r="AH141">
        <v>0</v>
      </c>
      <c r="AI141">
        <v>6</v>
      </c>
      <c r="AJ141">
        <v>19</v>
      </c>
      <c r="AK141">
        <v>38</v>
      </c>
      <c r="AL141">
        <v>25</v>
      </c>
      <c r="AM141">
        <v>6</v>
      </c>
      <c r="AN141">
        <v>12</v>
      </c>
      <c r="AO141">
        <v>6</v>
      </c>
      <c r="AP141">
        <v>12</v>
      </c>
      <c r="AQ141">
        <v>6</v>
      </c>
      <c r="AR141">
        <v>51</v>
      </c>
      <c r="AS141">
        <v>12</v>
      </c>
      <c r="AT141">
        <v>51</v>
      </c>
      <c r="AU141">
        <v>6</v>
      </c>
      <c r="AV141">
        <v>6</v>
      </c>
      <c r="AW141">
        <v>19</v>
      </c>
      <c r="AX141">
        <v>0</v>
      </c>
      <c r="AY141">
        <v>6</v>
      </c>
      <c r="AZ141">
        <v>77</v>
      </c>
      <c r="BA141" s="42">
        <v>56.67199999999999</v>
      </c>
      <c r="BB141" s="12">
        <v>20093.91</v>
      </c>
      <c r="BC141" s="12">
        <v>19290.150000000001</v>
      </c>
      <c r="BD141" s="12">
        <v>15271.37</v>
      </c>
      <c r="BE141" s="12">
        <v>17682.64</v>
      </c>
      <c r="BF141" s="12">
        <v>8037.56</v>
      </c>
      <c r="BG141" s="12">
        <v>32500</v>
      </c>
      <c r="BH141" s="12">
        <v>15000</v>
      </c>
      <c r="BI141" s="12">
        <v>10445</v>
      </c>
      <c r="BJ141" s="12">
        <v>22807</v>
      </c>
      <c r="BK141" s="12">
        <v>41565</v>
      </c>
      <c r="BL141" s="12">
        <v>18624</v>
      </c>
      <c r="BM141" s="12">
        <v>12724</v>
      </c>
      <c r="BN141" s="12">
        <v>9545</v>
      </c>
      <c r="BO141">
        <v>106000</v>
      </c>
      <c r="BP141">
        <v>2045</v>
      </c>
    </row>
    <row r="142" spans="1:68" x14ac:dyDescent="0.25">
      <c r="A142" s="4">
        <v>45432</v>
      </c>
      <c r="B142" s="4" t="str">
        <f t="shared" si="2"/>
        <v>MAY</v>
      </c>
      <c r="C142" s="2">
        <f>MONTH(mydata[[#This Row],[Date]])</f>
        <v>5</v>
      </c>
      <c r="D142">
        <v>1007</v>
      </c>
      <c r="E142">
        <v>648</v>
      </c>
      <c r="F142">
        <v>281</v>
      </c>
      <c r="G142">
        <v>485</v>
      </c>
      <c r="H142">
        <v>241</v>
      </c>
      <c r="I142">
        <v>174</v>
      </c>
      <c r="J142">
        <v>319</v>
      </c>
      <c r="K142">
        <v>155</v>
      </c>
      <c r="L142">
        <v>268</v>
      </c>
      <c r="M142">
        <v>81</v>
      </c>
      <c r="N142">
        <v>49</v>
      </c>
      <c r="O142">
        <v>31</v>
      </c>
      <c r="P142">
        <v>24</v>
      </c>
      <c r="Q142">
        <v>172</v>
      </c>
      <c r="R142">
        <v>49</v>
      </c>
      <c r="S142">
        <v>34</v>
      </c>
      <c r="T142">
        <v>34</v>
      </c>
      <c r="U142">
        <v>265</v>
      </c>
      <c r="V142">
        <v>90</v>
      </c>
      <c r="W142">
        <v>19</v>
      </c>
      <c r="X142">
        <v>25</v>
      </c>
      <c r="Y142">
        <v>19</v>
      </c>
      <c r="Z142">
        <v>24</v>
      </c>
      <c r="AA142">
        <v>58</v>
      </c>
      <c r="AB142">
        <v>12</v>
      </c>
      <c r="AC142">
        <v>6</v>
      </c>
      <c r="AD142">
        <v>32</v>
      </c>
      <c r="AE142">
        <v>6</v>
      </c>
      <c r="AF142">
        <v>0</v>
      </c>
      <c r="AG142">
        <v>12</v>
      </c>
      <c r="AH142">
        <v>19</v>
      </c>
      <c r="AI142">
        <v>12</v>
      </c>
      <c r="AJ142">
        <v>6</v>
      </c>
      <c r="AK142">
        <v>45</v>
      </c>
      <c r="AL142">
        <v>25</v>
      </c>
      <c r="AM142">
        <v>32</v>
      </c>
      <c r="AN142">
        <v>6</v>
      </c>
      <c r="AO142">
        <v>0</v>
      </c>
      <c r="AP142">
        <v>12</v>
      </c>
      <c r="AQ142">
        <v>12</v>
      </c>
      <c r="AR142">
        <v>51</v>
      </c>
      <c r="AS142">
        <v>12</v>
      </c>
      <c r="AT142">
        <v>25</v>
      </c>
      <c r="AU142">
        <v>19</v>
      </c>
      <c r="AV142">
        <v>0</v>
      </c>
      <c r="AW142">
        <v>32</v>
      </c>
      <c r="AX142">
        <v>12</v>
      </c>
      <c r="AY142">
        <v>25</v>
      </c>
      <c r="AZ142">
        <v>0</v>
      </c>
      <c r="BA142" s="42">
        <v>57.26</v>
      </c>
      <c r="BB142" s="12">
        <v>20242.8</v>
      </c>
      <c r="BC142" s="12">
        <v>20242.8</v>
      </c>
      <c r="BD142" s="12">
        <v>15384.53</v>
      </c>
      <c r="BE142" s="12">
        <v>10526.26</v>
      </c>
      <c r="BF142" s="12">
        <v>14574.81</v>
      </c>
      <c r="BG142" s="12">
        <v>32500</v>
      </c>
      <c r="BH142" s="12">
        <v>15000</v>
      </c>
      <c r="BI142" s="12">
        <v>10445</v>
      </c>
      <c r="BJ142" s="12">
        <v>22807</v>
      </c>
      <c r="BK142" s="12">
        <v>41565</v>
      </c>
      <c r="BL142" s="12">
        <v>18624</v>
      </c>
      <c r="BM142" s="12">
        <v>12724</v>
      </c>
      <c r="BN142" s="12">
        <v>9545</v>
      </c>
      <c r="BO142">
        <v>106000</v>
      </c>
      <c r="BP142">
        <v>1796</v>
      </c>
    </row>
    <row r="143" spans="1:68" x14ac:dyDescent="0.25">
      <c r="A143" s="4">
        <v>45433</v>
      </c>
      <c r="B143" s="4" t="str">
        <f t="shared" si="2"/>
        <v>MAY</v>
      </c>
      <c r="C143" s="2">
        <f>MONTH(mydata[[#This Row],[Date]])</f>
        <v>5</v>
      </c>
      <c r="D143">
        <v>1032</v>
      </c>
      <c r="E143">
        <v>652</v>
      </c>
      <c r="F143">
        <v>361</v>
      </c>
      <c r="G143">
        <v>537</v>
      </c>
      <c r="H143">
        <v>134</v>
      </c>
      <c r="I143">
        <v>345</v>
      </c>
      <c r="J143">
        <v>171</v>
      </c>
      <c r="K143">
        <v>136</v>
      </c>
      <c r="L143">
        <v>266</v>
      </c>
      <c r="M143">
        <v>217</v>
      </c>
      <c r="N143">
        <v>89</v>
      </c>
      <c r="O143">
        <v>76</v>
      </c>
      <c r="P143">
        <v>57</v>
      </c>
      <c r="Q143">
        <v>211</v>
      </c>
      <c r="R143">
        <v>27</v>
      </c>
      <c r="S143">
        <v>31</v>
      </c>
      <c r="T143">
        <v>58</v>
      </c>
      <c r="U143">
        <v>0</v>
      </c>
      <c r="V143">
        <v>52</v>
      </c>
      <c r="W143">
        <v>6</v>
      </c>
      <c r="X143">
        <v>19</v>
      </c>
      <c r="Y143">
        <v>19</v>
      </c>
      <c r="Z143">
        <v>71</v>
      </c>
      <c r="AA143">
        <v>32</v>
      </c>
      <c r="AB143">
        <v>6</v>
      </c>
      <c r="AC143">
        <v>0</v>
      </c>
      <c r="AD143">
        <v>13</v>
      </c>
      <c r="AE143">
        <v>0</v>
      </c>
      <c r="AF143">
        <v>6</v>
      </c>
      <c r="AG143">
        <v>32</v>
      </c>
      <c r="AH143">
        <v>0</v>
      </c>
      <c r="AI143">
        <v>19</v>
      </c>
      <c r="AJ143">
        <v>6</v>
      </c>
      <c r="AK143">
        <v>52</v>
      </c>
      <c r="AL143">
        <v>26</v>
      </c>
      <c r="AM143">
        <v>19</v>
      </c>
      <c r="AN143">
        <v>0</v>
      </c>
      <c r="AO143">
        <v>0</v>
      </c>
      <c r="AP143">
        <v>19</v>
      </c>
      <c r="AQ143">
        <v>13</v>
      </c>
      <c r="AR143">
        <v>52</v>
      </c>
      <c r="AS143">
        <v>6</v>
      </c>
      <c r="AT143">
        <v>26</v>
      </c>
      <c r="AU143">
        <v>26</v>
      </c>
      <c r="AV143">
        <v>6</v>
      </c>
      <c r="AW143">
        <v>26</v>
      </c>
      <c r="AX143">
        <v>26</v>
      </c>
      <c r="AY143">
        <v>26</v>
      </c>
      <c r="AZ143">
        <v>48</v>
      </c>
      <c r="BA143" s="42">
        <v>58.267999999999994</v>
      </c>
      <c r="BB143" s="12">
        <v>27813.97</v>
      </c>
      <c r="BC143" s="12">
        <v>12270.87</v>
      </c>
      <c r="BD143" s="12">
        <v>9816.69</v>
      </c>
      <c r="BE143" s="12">
        <v>11452.81</v>
      </c>
      <c r="BF143" s="12">
        <v>20451.45</v>
      </c>
      <c r="BG143" s="12">
        <v>32500</v>
      </c>
      <c r="BH143" s="12">
        <v>15000</v>
      </c>
      <c r="BI143" s="12">
        <v>10445</v>
      </c>
      <c r="BJ143" s="12">
        <v>22807</v>
      </c>
      <c r="BK143" s="12">
        <v>41565</v>
      </c>
      <c r="BL143" s="12">
        <v>18624</v>
      </c>
      <c r="BM143" s="12">
        <v>12724</v>
      </c>
      <c r="BN143" s="12">
        <v>9545</v>
      </c>
      <c r="BO143">
        <v>106000</v>
      </c>
      <c r="BP143">
        <v>4643</v>
      </c>
    </row>
    <row r="144" spans="1:68" x14ac:dyDescent="0.25">
      <c r="A144" s="4">
        <v>45434</v>
      </c>
      <c r="B144" s="4" t="str">
        <f t="shared" si="2"/>
        <v>MAY</v>
      </c>
      <c r="C144" s="2">
        <f>MONTH(mydata[[#This Row],[Date]])</f>
        <v>5</v>
      </c>
      <c r="D144">
        <v>1058</v>
      </c>
      <c r="E144">
        <v>665</v>
      </c>
      <c r="F144">
        <v>476</v>
      </c>
      <c r="G144">
        <v>318</v>
      </c>
      <c r="H144">
        <v>264</v>
      </c>
      <c r="I144">
        <v>246</v>
      </c>
      <c r="J144">
        <v>366</v>
      </c>
      <c r="K144">
        <v>53</v>
      </c>
      <c r="L144">
        <v>275</v>
      </c>
      <c r="M144">
        <v>229</v>
      </c>
      <c r="N144">
        <v>52</v>
      </c>
      <c r="O144">
        <v>78</v>
      </c>
      <c r="P144">
        <v>26</v>
      </c>
      <c r="Q144">
        <v>192</v>
      </c>
      <c r="R144">
        <v>100</v>
      </c>
      <c r="S144">
        <v>40</v>
      </c>
      <c r="T144">
        <v>20</v>
      </c>
      <c r="U144">
        <v>46</v>
      </c>
      <c r="V144">
        <v>59</v>
      </c>
      <c r="W144">
        <v>0</v>
      </c>
      <c r="X144">
        <v>39</v>
      </c>
      <c r="Y144">
        <v>6</v>
      </c>
      <c r="Z144">
        <v>59</v>
      </c>
      <c r="AA144">
        <v>59</v>
      </c>
      <c r="AB144">
        <v>19</v>
      </c>
      <c r="AC144">
        <v>13</v>
      </c>
      <c r="AD144">
        <v>39</v>
      </c>
      <c r="AE144">
        <v>0</v>
      </c>
      <c r="AF144">
        <v>6</v>
      </c>
      <c r="AG144">
        <v>26</v>
      </c>
      <c r="AH144">
        <v>19</v>
      </c>
      <c r="AI144">
        <v>6</v>
      </c>
      <c r="AJ144">
        <v>13</v>
      </c>
      <c r="AK144">
        <v>59</v>
      </c>
      <c r="AL144">
        <v>13</v>
      </c>
      <c r="AM144">
        <v>19</v>
      </c>
      <c r="AN144">
        <v>6</v>
      </c>
      <c r="AO144">
        <v>6</v>
      </c>
      <c r="AP144">
        <v>26</v>
      </c>
      <c r="AQ144">
        <v>6</v>
      </c>
      <c r="AR144">
        <v>46</v>
      </c>
      <c r="AS144">
        <v>19</v>
      </c>
      <c r="AT144">
        <v>39</v>
      </c>
      <c r="AU144">
        <v>6</v>
      </c>
      <c r="AV144">
        <v>0</v>
      </c>
      <c r="AW144">
        <v>19</v>
      </c>
      <c r="AX144">
        <v>19</v>
      </c>
      <c r="AY144">
        <v>6</v>
      </c>
      <c r="AZ144">
        <v>13</v>
      </c>
      <c r="BA144" s="42">
        <v>59.521000000000001</v>
      </c>
      <c r="BB144" s="12">
        <v>26636.3</v>
      </c>
      <c r="BC144" s="12">
        <v>14150.53</v>
      </c>
      <c r="BD144" s="12">
        <v>10821</v>
      </c>
      <c r="BE144" s="12">
        <v>13318.15</v>
      </c>
      <c r="BF144" s="12">
        <v>18312.45</v>
      </c>
      <c r="BG144" s="12">
        <v>32500</v>
      </c>
      <c r="BH144" s="12">
        <v>15000</v>
      </c>
      <c r="BI144" s="12">
        <v>10445</v>
      </c>
      <c r="BJ144" s="12">
        <v>22807</v>
      </c>
      <c r="BK144" s="12">
        <v>41565</v>
      </c>
      <c r="BL144" s="12">
        <v>18624</v>
      </c>
      <c r="BM144" s="12">
        <v>12724</v>
      </c>
      <c r="BN144" s="12">
        <v>9545</v>
      </c>
      <c r="BO144">
        <v>106000</v>
      </c>
      <c r="BP144">
        <v>4422</v>
      </c>
    </row>
    <row r="145" spans="1:68" x14ac:dyDescent="0.25">
      <c r="A145" s="4">
        <v>45435</v>
      </c>
      <c r="B145" s="4" t="str">
        <f t="shared" si="2"/>
        <v>MAY</v>
      </c>
      <c r="C145" s="2">
        <f>MONTH(mydata[[#This Row],[Date]])</f>
        <v>5</v>
      </c>
      <c r="D145">
        <v>1080</v>
      </c>
      <c r="E145">
        <v>678</v>
      </c>
      <c r="F145">
        <v>518</v>
      </c>
      <c r="G145">
        <v>411</v>
      </c>
      <c r="H145">
        <v>151</v>
      </c>
      <c r="I145">
        <v>176</v>
      </c>
      <c r="J145">
        <v>469</v>
      </c>
      <c r="K145">
        <v>33</v>
      </c>
      <c r="L145">
        <v>261</v>
      </c>
      <c r="M145">
        <v>120</v>
      </c>
      <c r="N145">
        <v>73</v>
      </c>
      <c r="O145">
        <v>73</v>
      </c>
      <c r="P145">
        <v>20</v>
      </c>
      <c r="Q145">
        <v>139</v>
      </c>
      <c r="R145">
        <v>41</v>
      </c>
      <c r="S145">
        <v>36</v>
      </c>
      <c r="T145">
        <v>53</v>
      </c>
      <c r="U145">
        <v>264</v>
      </c>
      <c r="V145">
        <v>33</v>
      </c>
      <c r="W145">
        <v>0</v>
      </c>
      <c r="X145">
        <v>20</v>
      </c>
      <c r="Y145">
        <v>6</v>
      </c>
      <c r="Z145">
        <v>61</v>
      </c>
      <c r="AA145">
        <v>54</v>
      </c>
      <c r="AB145">
        <v>0</v>
      </c>
      <c r="AC145">
        <v>0</v>
      </c>
      <c r="AD145">
        <v>40</v>
      </c>
      <c r="AE145">
        <v>20</v>
      </c>
      <c r="AF145">
        <v>6</v>
      </c>
      <c r="AG145">
        <v>6</v>
      </c>
      <c r="AH145">
        <v>6</v>
      </c>
      <c r="AI145">
        <v>0</v>
      </c>
      <c r="AJ145">
        <v>6</v>
      </c>
      <c r="AK145">
        <v>33</v>
      </c>
      <c r="AL145">
        <v>13</v>
      </c>
      <c r="AM145">
        <v>6</v>
      </c>
      <c r="AN145">
        <v>20</v>
      </c>
      <c r="AO145">
        <v>6</v>
      </c>
      <c r="AP145">
        <v>13</v>
      </c>
      <c r="AQ145">
        <v>20</v>
      </c>
      <c r="AR145">
        <v>47</v>
      </c>
      <c r="AS145">
        <v>6</v>
      </c>
      <c r="AT145">
        <v>20</v>
      </c>
      <c r="AU145">
        <v>13</v>
      </c>
      <c r="AV145">
        <v>6</v>
      </c>
      <c r="AW145">
        <v>40</v>
      </c>
      <c r="AX145">
        <v>27</v>
      </c>
      <c r="AY145">
        <v>6</v>
      </c>
      <c r="AZ145">
        <v>144</v>
      </c>
      <c r="BA145" s="42">
        <v>61.039999999999992</v>
      </c>
      <c r="BB145" s="12">
        <v>27210.639999999999</v>
      </c>
      <c r="BC145" s="12">
        <v>16156.32</v>
      </c>
      <c r="BD145" s="12">
        <v>21258.31</v>
      </c>
      <c r="BE145" s="12">
        <v>11054.32</v>
      </c>
      <c r="BF145" s="12">
        <v>9353.66</v>
      </c>
      <c r="BG145" s="12">
        <v>32500</v>
      </c>
      <c r="BH145" s="12">
        <v>15000</v>
      </c>
      <c r="BI145" s="12">
        <v>10445</v>
      </c>
      <c r="BJ145" s="12">
        <v>22807</v>
      </c>
      <c r="BK145" s="12">
        <v>41565</v>
      </c>
      <c r="BL145" s="12">
        <v>18624</v>
      </c>
      <c r="BM145" s="12">
        <v>12724</v>
      </c>
      <c r="BN145" s="12">
        <v>9545</v>
      </c>
      <c r="BO145">
        <v>106000</v>
      </c>
      <c r="BP145">
        <v>1630</v>
      </c>
    </row>
    <row r="146" spans="1:68" x14ac:dyDescent="0.25">
      <c r="A146" s="4">
        <v>45436</v>
      </c>
      <c r="B146" s="4" t="str">
        <f t="shared" si="2"/>
        <v>MAY</v>
      </c>
      <c r="C146" s="2">
        <f>MONTH(mydata[[#This Row],[Date]])</f>
        <v>5</v>
      </c>
      <c r="D146">
        <v>1101</v>
      </c>
      <c r="E146">
        <v>696</v>
      </c>
      <c r="F146">
        <v>275</v>
      </c>
      <c r="G146">
        <v>661</v>
      </c>
      <c r="H146">
        <v>165</v>
      </c>
      <c r="I146">
        <v>215</v>
      </c>
      <c r="J146">
        <v>433</v>
      </c>
      <c r="K146">
        <v>48</v>
      </c>
      <c r="L146">
        <v>368</v>
      </c>
      <c r="M146">
        <v>102</v>
      </c>
      <c r="N146">
        <v>54</v>
      </c>
      <c r="O146">
        <v>40</v>
      </c>
      <c r="P146">
        <v>61</v>
      </c>
      <c r="Q146">
        <v>146</v>
      </c>
      <c r="R146">
        <v>104</v>
      </c>
      <c r="S146">
        <v>62</v>
      </c>
      <c r="T146">
        <v>20</v>
      </c>
      <c r="U146">
        <v>144</v>
      </c>
      <c r="V146">
        <v>27</v>
      </c>
      <c r="W146">
        <v>0</v>
      </c>
      <c r="X146">
        <v>48</v>
      </c>
      <c r="Y146">
        <v>6</v>
      </c>
      <c r="Z146">
        <v>69</v>
      </c>
      <c r="AA146">
        <v>55</v>
      </c>
      <c r="AB146">
        <v>20</v>
      </c>
      <c r="AC146">
        <v>13</v>
      </c>
      <c r="AD146">
        <v>20</v>
      </c>
      <c r="AE146">
        <v>20</v>
      </c>
      <c r="AF146">
        <v>0</v>
      </c>
      <c r="AG146">
        <v>34</v>
      </c>
      <c r="AH146">
        <v>20</v>
      </c>
      <c r="AI146">
        <v>0</v>
      </c>
      <c r="AJ146">
        <v>20</v>
      </c>
      <c r="AK146">
        <v>34</v>
      </c>
      <c r="AL146">
        <v>13</v>
      </c>
      <c r="AM146">
        <v>13</v>
      </c>
      <c r="AN146">
        <v>6</v>
      </c>
      <c r="AO146">
        <v>0</v>
      </c>
      <c r="AP146">
        <v>6</v>
      </c>
      <c r="AQ146">
        <v>13</v>
      </c>
      <c r="AR146">
        <v>48</v>
      </c>
      <c r="AS146">
        <v>6</v>
      </c>
      <c r="AT146">
        <v>41</v>
      </c>
      <c r="AU146">
        <v>27</v>
      </c>
      <c r="AV146">
        <v>6</v>
      </c>
      <c r="AW146">
        <v>20</v>
      </c>
      <c r="AX146">
        <v>13</v>
      </c>
      <c r="AY146">
        <v>6</v>
      </c>
      <c r="AZ146">
        <v>92</v>
      </c>
      <c r="BA146" s="42">
        <v>63.307999999999993</v>
      </c>
      <c r="BB146" s="12">
        <v>25285.97</v>
      </c>
      <c r="BC146" s="12">
        <v>18310.53</v>
      </c>
      <c r="BD146" s="12">
        <v>16566.669999999998</v>
      </c>
      <c r="BE146" s="12">
        <v>18310.53</v>
      </c>
      <c r="BF146" s="12">
        <v>8719.2999999999993</v>
      </c>
      <c r="BG146" s="12">
        <v>32500</v>
      </c>
      <c r="BH146" s="12">
        <v>15000</v>
      </c>
      <c r="BI146" s="12">
        <v>10445</v>
      </c>
      <c r="BJ146" s="12">
        <v>17748</v>
      </c>
      <c r="BK146" s="12">
        <v>41565</v>
      </c>
      <c r="BL146" s="12">
        <v>18624</v>
      </c>
      <c r="BM146" s="12">
        <v>12724</v>
      </c>
      <c r="BN146" s="12">
        <v>9545</v>
      </c>
      <c r="BO146">
        <v>106000</v>
      </c>
      <c r="BP146">
        <v>5885</v>
      </c>
    </row>
    <row r="147" spans="1:68" x14ac:dyDescent="0.25">
      <c r="A147" s="4">
        <v>45437</v>
      </c>
      <c r="B147" s="4" t="str">
        <f t="shared" si="2"/>
        <v>MAY</v>
      </c>
      <c r="C147" s="2">
        <f>MONTH(mydata[[#This Row],[Date]])</f>
        <v>5</v>
      </c>
      <c r="D147">
        <v>1115</v>
      </c>
      <c r="E147">
        <v>725</v>
      </c>
      <c r="F147">
        <v>579</v>
      </c>
      <c r="G147">
        <v>369</v>
      </c>
      <c r="H147">
        <v>167</v>
      </c>
      <c r="I147">
        <v>319</v>
      </c>
      <c r="J147">
        <v>232</v>
      </c>
      <c r="K147">
        <v>174</v>
      </c>
      <c r="L147">
        <v>212</v>
      </c>
      <c r="M147">
        <v>235</v>
      </c>
      <c r="N147">
        <v>103</v>
      </c>
      <c r="O147">
        <v>89</v>
      </c>
      <c r="P147">
        <v>41</v>
      </c>
      <c r="Q147">
        <v>199</v>
      </c>
      <c r="R147">
        <v>144</v>
      </c>
      <c r="S147">
        <v>29</v>
      </c>
      <c r="T147">
        <v>63</v>
      </c>
      <c r="U147">
        <v>0</v>
      </c>
      <c r="V147">
        <v>58</v>
      </c>
      <c r="W147">
        <v>21</v>
      </c>
      <c r="X147">
        <v>43</v>
      </c>
      <c r="Y147">
        <v>14</v>
      </c>
      <c r="Z147">
        <v>26</v>
      </c>
      <c r="AA147">
        <v>50</v>
      </c>
      <c r="AB147">
        <v>7</v>
      </c>
      <c r="AC147">
        <v>21</v>
      </c>
      <c r="AD147">
        <v>36</v>
      </c>
      <c r="AE147">
        <v>0</v>
      </c>
      <c r="AF147">
        <v>0</v>
      </c>
      <c r="AG147">
        <v>36</v>
      </c>
      <c r="AH147">
        <v>21</v>
      </c>
      <c r="AI147">
        <v>7</v>
      </c>
      <c r="AJ147">
        <v>21</v>
      </c>
      <c r="AK147">
        <v>29</v>
      </c>
      <c r="AL147">
        <v>14</v>
      </c>
      <c r="AM147">
        <v>36</v>
      </c>
      <c r="AN147">
        <v>21</v>
      </c>
      <c r="AO147">
        <v>0</v>
      </c>
      <c r="AP147">
        <v>29</v>
      </c>
      <c r="AQ147">
        <v>21</v>
      </c>
      <c r="AR147">
        <v>72</v>
      </c>
      <c r="AS147">
        <v>21</v>
      </c>
      <c r="AT147">
        <v>58</v>
      </c>
      <c r="AU147">
        <v>7</v>
      </c>
      <c r="AV147">
        <v>7</v>
      </c>
      <c r="AW147">
        <v>21</v>
      </c>
      <c r="AX147">
        <v>7</v>
      </c>
      <c r="AY147">
        <v>21</v>
      </c>
      <c r="AZ147">
        <v>0</v>
      </c>
      <c r="BA147" s="42">
        <v>65.52000000000001</v>
      </c>
      <c r="BB147" s="12">
        <v>30750.66</v>
      </c>
      <c r="BC147" s="12">
        <v>18993.05</v>
      </c>
      <c r="BD147" s="12">
        <v>13566.47</v>
      </c>
      <c r="BE147" s="12">
        <v>18088.62</v>
      </c>
      <c r="BF147" s="12">
        <v>9044.31</v>
      </c>
      <c r="BG147" s="12">
        <v>32500</v>
      </c>
      <c r="BH147" s="12">
        <v>15000</v>
      </c>
      <c r="BI147" s="12">
        <v>10445</v>
      </c>
      <c r="BJ147" s="12">
        <v>17748</v>
      </c>
      <c r="BK147" s="12">
        <v>41565</v>
      </c>
      <c r="BL147" s="12">
        <v>18624</v>
      </c>
      <c r="BM147" s="12">
        <v>12724</v>
      </c>
      <c r="BN147" s="12">
        <v>9545</v>
      </c>
      <c r="BO147">
        <v>106000</v>
      </c>
      <c r="BP147">
        <v>912</v>
      </c>
    </row>
    <row r="148" spans="1:68" x14ac:dyDescent="0.25">
      <c r="A148" s="4">
        <v>45438</v>
      </c>
      <c r="B148" s="4" t="str">
        <f t="shared" si="2"/>
        <v>MAY</v>
      </c>
      <c r="C148" s="2">
        <f>MONTH(mydata[[#This Row],[Date]])</f>
        <v>5</v>
      </c>
      <c r="D148">
        <v>1127</v>
      </c>
      <c r="E148">
        <v>753</v>
      </c>
      <c r="F148">
        <v>439</v>
      </c>
      <c r="G148">
        <v>621</v>
      </c>
      <c r="H148">
        <v>67</v>
      </c>
      <c r="I148">
        <v>293</v>
      </c>
      <c r="J148">
        <v>385</v>
      </c>
      <c r="K148">
        <v>75</v>
      </c>
      <c r="L148">
        <v>332</v>
      </c>
      <c r="M148">
        <v>167</v>
      </c>
      <c r="N148">
        <v>97</v>
      </c>
      <c r="O148">
        <v>90</v>
      </c>
      <c r="P148">
        <v>41</v>
      </c>
      <c r="Q148">
        <v>192</v>
      </c>
      <c r="R148">
        <v>98</v>
      </c>
      <c r="S148">
        <v>51</v>
      </c>
      <c r="T148">
        <v>59</v>
      </c>
      <c r="U148">
        <v>0</v>
      </c>
      <c r="V148">
        <v>90</v>
      </c>
      <c r="W148">
        <v>22</v>
      </c>
      <c r="X148">
        <v>22</v>
      </c>
      <c r="Y148">
        <v>22</v>
      </c>
      <c r="Z148">
        <v>67</v>
      </c>
      <c r="AA148">
        <v>45</v>
      </c>
      <c r="AB148">
        <v>0</v>
      </c>
      <c r="AC148">
        <v>7</v>
      </c>
      <c r="AD148">
        <v>15</v>
      </c>
      <c r="AE148">
        <v>22</v>
      </c>
      <c r="AF148">
        <v>0</v>
      </c>
      <c r="AG148">
        <v>7</v>
      </c>
      <c r="AH148">
        <v>15</v>
      </c>
      <c r="AI148">
        <v>15</v>
      </c>
      <c r="AJ148">
        <v>15</v>
      </c>
      <c r="AK148">
        <v>30</v>
      </c>
      <c r="AL148">
        <v>15</v>
      </c>
      <c r="AM148">
        <v>37</v>
      </c>
      <c r="AN148">
        <v>0</v>
      </c>
      <c r="AO148">
        <v>7</v>
      </c>
      <c r="AP148">
        <v>7</v>
      </c>
      <c r="AQ148">
        <v>15</v>
      </c>
      <c r="AR148">
        <v>75</v>
      </c>
      <c r="AS148">
        <v>22</v>
      </c>
      <c r="AT148">
        <v>60</v>
      </c>
      <c r="AU148">
        <v>22</v>
      </c>
      <c r="AV148">
        <v>7</v>
      </c>
      <c r="AW148">
        <v>7</v>
      </c>
      <c r="AX148">
        <v>30</v>
      </c>
      <c r="AY148">
        <v>15</v>
      </c>
      <c r="AZ148">
        <v>40</v>
      </c>
      <c r="BA148" s="42">
        <v>67.710999999999999</v>
      </c>
      <c r="BB148" s="12">
        <v>29948.03</v>
      </c>
      <c r="BC148" s="12">
        <v>12166.39</v>
      </c>
      <c r="BD148" s="12">
        <v>21525.14</v>
      </c>
      <c r="BE148" s="12">
        <v>16845.759999999998</v>
      </c>
      <c r="BF148" s="12">
        <v>13102.26</v>
      </c>
      <c r="BG148" s="12">
        <v>32500</v>
      </c>
      <c r="BH148" s="12">
        <v>15000</v>
      </c>
      <c r="BI148" s="12">
        <v>10445</v>
      </c>
      <c r="BJ148" s="12">
        <v>17748</v>
      </c>
      <c r="BK148" s="12">
        <v>41565</v>
      </c>
      <c r="BL148" s="12">
        <v>18624</v>
      </c>
      <c r="BM148" s="12">
        <v>12724</v>
      </c>
      <c r="BN148" s="12">
        <v>9545</v>
      </c>
      <c r="BO148">
        <v>106000</v>
      </c>
      <c r="BP148">
        <v>1520</v>
      </c>
    </row>
    <row r="149" spans="1:68" x14ac:dyDescent="0.25">
      <c r="A149" s="4">
        <v>45439</v>
      </c>
      <c r="B149" s="4" t="str">
        <f t="shared" si="2"/>
        <v>MAY</v>
      </c>
      <c r="C149" s="2">
        <f>MONTH(mydata[[#This Row],[Date]])</f>
        <v>5</v>
      </c>
      <c r="D149">
        <v>1134</v>
      </c>
      <c r="E149">
        <v>785</v>
      </c>
      <c r="F149">
        <v>351</v>
      </c>
      <c r="G149">
        <v>545</v>
      </c>
      <c r="H149">
        <v>238</v>
      </c>
      <c r="I149">
        <v>251</v>
      </c>
      <c r="J149">
        <v>354</v>
      </c>
      <c r="K149">
        <v>180</v>
      </c>
      <c r="L149">
        <v>246</v>
      </c>
      <c r="M149">
        <v>63</v>
      </c>
      <c r="N149">
        <v>84</v>
      </c>
      <c r="O149">
        <v>63</v>
      </c>
      <c r="P149">
        <v>14</v>
      </c>
      <c r="Q149">
        <v>232</v>
      </c>
      <c r="R149">
        <v>25</v>
      </c>
      <c r="S149">
        <v>30</v>
      </c>
      <c r="T149">
        <v>43</v>
      </c>
      <c r="U149">
        <v>334</v>
      </c>
      <c r="V149">
        <v>102</v>
      </c>
      <c r="W149">
        <v>0</v>
      </c>
      <c r="X149">
        <v>54</v>
      </c>
      <c r="Y149">
        <v>23</v>
      </c>
      <c r="Z149">
        <v>102</v>
      </c>
      <c r="AA149">
        <v>39</v>
      </c>
      <c r="AB149">
        <v>7</v>
      </c>
      <c r="AC149">
        <v>0</v>
      </c>
      <c r="AD149">
        <v>23</v>
      </c>
      <c r="AE149">
        <v>0</v>
      </c>
      <c r="AF149">
        <v>7</v>
      </c>
      <c r="AG149">
        <v>7</v>
      </c>
      <c r="AH149">
        <v>7</v>
      </c>
      <c r="AI149">
        <v>0</v>
      </c>
      <c r="AJ149">
        <v>7</v>
      </c>
      <c r="AK149">
        <v>70</v>
      </c>
      <c r="AL149">
        <v>47</v>
      </c>
      <c r="AM149">
        <v>39</v>
      </c>
      <c r="AN149">
        <v>7</v>
      </c>
      <c r="AO149">
        <v>0</v>
      </c>
      <c r="AP149">
        <v>0</v>
      </c>
      <c r="AQ149">
        <v>7</v>
      </c>
      <c r="AR149">
        <v>86</v>
      </c>
      <c r="AS149">
        <v>7</v>
      </c>
      <c r="AT149">
        <v>39</v>
      </c>
      <c r="AU149">
        <v>7</v>
      </c>
      <c r="AV149">
        <v>0</v>
      </c>
      <c r="AW149">
        <v>47</v>
      </c>
      <c r="AX149">
        <v>15</v>
      </c>
      <c r="AY149">
        <v>0</v>
      </c>
      <c r="AZ149">
        <v>36</v>
      </c>
      <c r="BA149" s="42">
        <v>69.768999999999991</v>
      </c>
      <c r="BB149" s="12">
        <v>25153.93</v>
      </c>
      <c r="BC149" s="12">
        <v>17414.259999999998</v>
      </c>
      <c r="BD149" s="12">
        <v>15479.34</v>
      </c>
      <c r="BE149" s="12">
        <v>17414.259999999998</v>
      </c>
      <c r="BF149" s="12">
        <v>21284.1</v>
      </c>
      <c r="BG149" s="12">
        <v>32500</v>
      </c>
      <c r="BH149" s="12">
        <v>15000</v>
      </c>
      <c r="BI149" s="12">
        <v>10445</v>
      </c>
      <c r="BJ149" s="12">
        <v>17748</v>
      </c>
      <c r="BK149" s="12">
        <v>41565</v>
      </c>
      <c r="BL149" s="12">
        <v>18624</v>
      </c>
      <c r="BM149" s="12">
        <v>12724</v>
      </c>
      <c r="BN149" s="12">
        <v>9545</v>
      </c>
      <c r="BO149">
        <v>106000</v>
      </c>
      <c r="BP149">
        <v>6339</v>
      </c>
    </row>
    <row r="150" spans="1:68" x14ac:dyDescent="0.25">
      <c r="A150" s="4">
        <v>45440</v>
      </c>
      <c r="B150" s="4" t="str">
        <f t="shared" si="2"/>
        <v>MAY</v>
      </c>
      <c r="C150" s="2">
        <f>MONTH(mydata[[#This Row],[Date]])</f>
        <v>5</v>
      </c>
      <c r="D150">
        <v>1138</v>
      </c>
      <c r="E150">
        <v>821</v>
      </c>
      <c r="F150">
        <v>295</v>
      </c>
      <c r="G150">
        <v>696</v>
      </c>
      <c r="H150">
        <v>147</v>
      </c>
      <c r="I150">
        <v>188</v>
      </c>
      <c r="J150">
        <v>445</v>
      </c>
      <c r="K150">
        <v>188</v>
      </c>
      <c r="L150">
        <v>246</v>
      </c>
      <c r="M150">
        <v>91</v>
      </c>
      <c r="N150">
        <v>77</v>
      </c>
      <c r="O150">
        <v>91</v>
      </c>
      <c r="P150">
        <v>14</v>
      </c>
      <c r="Q150">
        <v>216</v>
      </c>
      <c r="R150">
        <v>60</v>
      </c>
      <c r="S150">
        <v>64</v>
      </c>
      <c r="T150">
        <v>47</v>
      </c>
      <c r="U150">
        <v>232</v>
      </c>
      <c r="V150">
        <v>82</v>
      </c>
      <c r="W150">
        <v>24</v>
      </c>
      <c r="X150">
        <v>57</v>
      </c>
      <c r="Y150">
        <v>0</v>
      </c>
      <c r="Z150">
        <v>52</v>
      </c>
      <c r="AA150">
        <v>41</v>
      </c>
      <c r="AB150">
        <v>0</v>
      </c>
      <c r="AC150">
        <v>24</v>
      </c>
      <c r="AD150">
        <v>16</v>
      </c>
      <c r="AE150">
        <v>24</v>
      </c>
      <c r="AF150">
        <v>8</v>
      </c>
      <c r="AG150">
        <v>8</v>
      </c>
      <c r="AH150">
        <v>8</v>
      </c>
      <c r="AI150">
        <v>24</v>
      </c>
      <c r="AJ150">
        <v>16</v>
      </c>
      <c r="AK150">
        <v>73</v>
      </c>
      <c r="AL150">
        <v>8</v>
      </c>
      <c r="AM150">
        <v>41</v>
      </c>
      <c r="AN150">
        <v>16</v>
      </c>
      <c r="AO150">
        <v>0</v>
      </c>
      <c r="AP150">
        <v>24</v>
      </c>
      <c r="AQ150">
        <v>16</v>
      </c>
      <c r="AR150">
        <v>73</v>
      </c>
      <c r="AS150">
        <v>24</v>
      </c>
      <c r="AT150">
        <v>49</v>
      </c>
      <c r="AU150">
        <v>24</v>
      </c>
      <c r="AV150">
        <v>8</v>
      </c>
      <c r="AW150">
        <v>49</v>
      </c>
      <c r="AX150">
        <v>16</v>
      </c>
      <c r="AY150">
        <v>16</v>
      </c>
      <c r="AZ150">
        <v>0</v>
      </c>
      <c r="BA150" s="42">
        <v>71.651999999999987</v>
      </c>
      <c r="BB150" s="12">
        <v>32892.33</v>
      </c>
      <c r="BC150" s="12">
        <v>19934.75</v>
      </c>
      <c r="BD150" s="12">
        <v>24918.43</v>
      </c>
      <c r="BE150" s="12">
        <v>11960.85</v>
      </c>
      <c r="BF150" s="12">
        <v>9967.3700000000008</v>
      </c>
      <c r="BG150" s="12">
        <v>32500</v>
      </c>
      <c r="BH150" s="12">
        <v>15000</v>
      </c>
      <c r="BI150" s="12">
        <v>10445</v>
      </c>
      <c r="BJ150" s="12">
        <v>17748</v>
      </c>
      <c r="BK150" s="12">
        <v>41565</v>
      </c>
      <c r="BL150" s="12">
        <v>18624</v>
      </c>
      <c r="BM150" s="12">
        <v>12724</v>
      </c>
      <c r="BN150" s="12">
        <v>9545</v>
      </c>
      <c r="BO150">
        <v>106000</v>
      </c>
      <c r="BP150">
        <v>8089</v>
      </c>
    </row>
    <row r="151" spans="1:68" x14ac:dyDescent="0.25">
      <c r="A151" s="4">
        <v>45441</v>
      </c>
      <c r="B151" s="4" t="str">
        <f t="shared" si="2"/>
        <v>MAY</v>
      </c>
      <c r="C151" s="2">
        <f>MONTH(mydata[[#This Row],[Date]])</f>
        <v>5</v>
      </c>
      <c r="D151">
        <v>1139</v>
      </c>
      <c r="E151">
        <v>854</v>
      </c>
      <c r="F151">
        <v>250</v>
      </c>
      <c r="G151">
        <v>628</v>
      </c>
      <c r="H151">
        <v>261</v>
      </c>
      <c r="I151">
        <v>427</v>
      </c>
      <c r="J151">
        <v>359</v>
      </c>
      <c r="K151">
        <v>68</v>
      </c>
      <c r="L151">
        <v>388</v>
      </c>
      <c r="M151">
        <v>56</v>
      </c>
      <c r="N151">
        <v>105</v>
      </c>
      <c r="O151">
        <v>91</v>
      </c>
      <c r="P151">
        <v>63</v>
      </c>
      <c r="Q151">
        <v>173</v>
      </c>
      <c r="R151">
        <v>125</v>
      </c>
      <c r="S151">
        <v>30</v>
      </c>
      <c r="T151">
        <v>30</v>
      </c>
      <c r="U151">
        <v>78</v>
      </c>
      <c r="V151">
        <v>119</v>
      </c>
      <c r="W151">
        <v>25</v>
      </c>
      <c r="X151">
        <v>34</v>
      </c>
      <c r="Y151">
        <v>17</v>
      </c>
      <c r="Z151">
        <v>3</v>
      </c>
      <c r="AA151">
        <v>76</v>
      </c>
      <c r="AB151">
        <v>25</v>
      </c>
      <c r="AC151">
        <v>25</v>
      </c>
      <c r="AD151">
        <v>34</v>
      </c>
      <c r="AE151">
        <v>25</v>
      </c>
      <c r="AF151">
        <v>0</v>
      </c>
      <c r="AG151">
        <v>42</v>
      </c>
      <c r="AH151">
        <v>8</v>
      </c>
      <c r="AI151">
        <v>17</v>
      </c>
      <c r="AJ151">
        <v>0</v>
      </c>
      <c r="AK151">
        <v>34</v>
      </c>
      <c r="AL151">
        <v>17</v>
      </c>
      <c r="AM151">
        <v>25</v>
      </c>
      <c r="AN151">
        <v>17</v>
      </c>
      <c r="AO151">
        <v>0</v>
      </c>
      <c r="AP151">
        <v>0</v>
      </c>
      <c r="AQ151">
        <v>25</v>
      </c>
      <c r="AR151">
        <v>76</v>
      </c>
      <c r="AS151">
        <v>25</v>
      </c>
      <c r="AT151">
        <v>76</v>
      </c>
      <c r="AU151">
        <v>42</v>
      </c>
      <c r="AV151">
        <v>8</v>
      </c>
      <c r="AW151">
        <v>17</v>
      </c>
      <c r="AX151">
        <v>25</v>
      </c>
      <c r="AY151">
        <v>17</v>
      </c>
      <c r="AZ151">
        <v>0</v>
      </c>
      <c r="BA151" s="42">
        <v>73.283000000000001</v>
      </c>
      <c r="BB151" s="12">
        <v>26615.66</v>
      </c>
      <c r="BC151" s="12">
        <v>23544.62</v>
      </c>
      <c r="BD151" s="12">
        <v>20473.580000000002</v>
      </c>
      <c r="BE151" s="12">
        <v>14331.51</v>
      </c>
      <c r="BF151" s="12">
        <v>17402.54</v>
      </c>
      <c r="BG151" s="12">
        <v>32500</v>
      </c>
      <c r="BH151" s="12">
        <v>15000</v>
      </c>
      <c r="BI151" s="12">
        <v>10445</v>
      </c>
      <c r="BJ151" s="12">
        <v>17748</v>
      </c>
      <c r="BK151" s="12">
        <v>41565</v>
      </c>
      <c r="BL151" s="12">
        <v>18624</v>
      </c>
      <c r="BM151" s="12">
        <v>12724</v>
      </c>
      <c r="BN151" s="12">
        <v>9545</v>
      </c>
      <c r="BO151">
        <v>106000</v>
      </c>
      <c r="BP151">
        <v>740</v>
      </c>
    </row>
    <row r="152" spans="1:68" x14ac:dyDescent="0.25">
      <c r="A152" s="4">
        <v>45442</v>
      </c>
      <c r="B152" s="4" t="str">
        <f t="shared" si="2"/>
        <v>MAY</v>
      </c>
      <c r="C152" s="2">
        <f>MONTH(mydata[[#This Row],[Date]])</f>
        <v>5</v>
      </c>
      <c r="D152">
        <v>1139</v>
      </c>
      <c r="E152">
        <v>888</v>
      </c>
      <c r="F152">
        <v>307</v>
      </c>
      <c r="G152">
        <v>696</v>
      </c>
      <c r="H152">
        <v>136</v>
      </c>
      <c r="I152">
        <v>390</v>
      </c>
      <c r="J152">
        <v>427</v>
      </c>
      <c r="K152">
        <v>71</v>
      </c>
      <c r="L152">
        <v>247</v>
      </c>
      <c r="M152">
        <v>91</v>
      </c>
      <c r="N152">
        <v>105</v>
      </c>
      <c r="O152">
        <v>105</v>
      </c>
      <c r="P152">
        <v>49</v>
      </c>
      <c r="Q152">
        <v>160</v>
      </c>
      <c r="R152">
        <v>30</v>
      </c>
      <c r="S152">
        <v>51</v>
      </c>
      <c r="T152">
        <v>43</v>
      </c>
      <c r="U152">
        <v>258</v>
      </c>
      <c r="V152">
        <v>88</v>
      </c>
      <c r="W152">
        <v>0</v>
      </c>
      <c r="X152">
        <v>53</v>
      </c>
      <c r="Y152">
        <v>17</v>
      </c>
      <c r="Z152">
        <v>44</v>
      </c>
      <c r="AA152">
        <v>79</v>
      </c>
      <c r="AB152">
        <v>8</v>
      </c>
      <c r="AC152">
        <v>8</v>
      </c>
      <c r="AD152">
        <v>26</v>
      </c>
      <c r="AE152">
        <v>8</v>
      </c>
      <c r="AF152">
        <v>0</v>
      </c>
      <c r="AG152">
        <v>35</v>
      </c>
      <c r="AH152">
        <v>17</v>
      </c>
      <c r="AI152">
        <v>17</v>
      </c>
      <c r="AJ152">
        <v>17</v>
      </c>
      <c r="AK152">
        <v>71</v>
      </c>
      <c r="AL152">
        <v>62</v>
      </c>
      <c r="AM152">
        <v>8</v>
      </c>
      <c r="AN152">
        <v>26</v>
      </c>
      <c r="AO152">
        <v>0</v>
      </c>
      <c r="AP152">
        <v>8</v>
      </c>
      <c r="AQ152">
        <v>17</v>
      </c>
      <c r="AR152">
        <v>97</v>
      </c>
      <c r="AS152">
        <v>17</v>
      </c>
      <c r="AT152">
        <v>62</v>
      </c>
      <c r="AU152">
        <v>8</v>
      </c>
      <c r="AV152">
        <v>8</v>
      </c>
      <c r="AW152">
        <v>26</v>
      </c>
      <c r="AX152">
        <v>26</v>
      </c>
      <c r="AY152">
        <v>35</v>
      </c>
      <c r="AZ152">
        <v>0</v>
      </c>
      <c r="BA152" s="42">
        <v>74.199999999999989</v>
      </c>
      <c r="BB152" s="12">
        <v>33504.870000000003</v>
      </c>
      <c r="BC152" s="12">
        <v>20940.54</v>
      </c>
      <c r="BD152" s="12">
        <v>19893.509999999998</v>
      </c>
      <c r="BE152" s="12">
        <v>16752.43</v>
      </c>
      <c r="BF152" s="12">
        <v>13611.35</v>
      </c>
      <c r="BG152" s="12">
        <v>32500</v>
      </c>
      <c r="BH152" s="12">
        <v>15000</v>
      </c>
      <c r="BI152" s="12">
        <v>10445</v>
      </c>
      <c r="BJ152" s="12">
        <v>17748</v>
      </c>
      <c r="BK152" s="12">
        <v>41565</v>
      </c>
      <c r="BL152" s="12">
        <v>18624</v>
      </c>
      <c r="BM152" s="12">
        <v>12724</v>
      </c>
      <c r="BN152" s="12">
        <v>9545</v>
      </c>
      <c r="BO152">
        <v>106000</v>
      </c>
      <c r="BP152">
        <v>5110</v>
      </c>
    </row>
    <row r="153" spans="1:68" x14ac:dyDescent="0.25">
      <c r="A153" s="4">
        <v>45443</v>
      </c>
      <c r="B153" s="4" t="str">
        <f t="shared" si="2"/>
        <v>MAY</v>
      </c>
      <c r="C153" s="2">
        <f>MONTH(mydata[[#This Row],[Date]])</f>
        <v>5</v>
      </c>
      <c r="D153">
        <v>1131</v>
      </c>
      <c r="E153">
        <v>913</v>
      </c>
      <c r="F153">
        <v>294</v>
      </c>
      <c r="G153">
        <v>679</v>
      </c>
      <c r="H153">
        <v>158</v>
      </c>
      <c r="I153">
        <v>365</v>
      </c>
      <c r="J153">
        <v>475</v>
      </c>
      <c r="K153">
        <v>73</v>
      </c>
      <c r="L153">
        <v>329</v>
      </c>
      <c r="M153">
        <v>224</v>
      </c>
      <c r="N153">
        <v>49</v>
      </c>
      <c r="O153">
        <v>35</v>
      </c>
      <c r="P153">
        <v>14</v>
      </c>
      <c r="Q153">
        <v>184</v>
      </c>
      <c r="R153">
        <v>34</v>
      </c>
      <c r="S153">
        <v>38</v>
      </c>
      <c r="T153">
        <v>38</v>
      </c>
      <c r="U153">
        <v>186</v>
      </c>
      <c r="V153">
        <v>109</v>
      </c>
      <c r="W153">
        <v>18</v>
      </c>
      <c r="X153">
        <v>63</v>
      </c>
      <c r="Y153">
        <v>18</v>
      </c>
      <c r="Z153">
        <v>118</v>
      </c>
      <c r="AA153">
        <v>82</v>
      </c>
      <c r="AB153">
        <v>9</v>
      </c>
      <c r="AC153">
        <v>0</v>
      </c>
      <c r="AD153">
        <v>18</v>
      </c>
      <c r="AE153">
        <v>0</v>
      </c>
      <c r="AF153">
        <v>0</v>
      </c>
      <c r="AG153">
        <v>45</v>
      </c>
      <c r="AH153">
        <v>18</v>
      </c>
      <c r="AI153">
        <v>9</v>
      </c>
      <c r="AJ153">
        <v>27</v>
      </c>
      <c r="AK153">
        <v>36</v>
      </c>
      <c r="AL153">
        <v>36</v>
      </c>
      <c r="AM153">
        <v>18</v>
      </c>
      <c r="AN153">
        <v>0</v>
      </c>
      <c r="AO153">
        <v>0</v>
      </c>
      <c r="AP153">
        <v>36</v>
      </c>
      <c r="AQ153">
        <v>9</v>
      </c>
      <c r="AR153">
        <v>63</v>
      </c>
      <c r="AS153">
        <v>9</v>
      </c>
      <c r="AT153">
        <v>27</v>
      </c>
      <c r="AU153">
        <v>18</v>
      </c>
      <c r="AV153">
        <v>9</v>
      </c>
      <c r="AW153">
        <v>18</v>
      </c>
      <c r="AX153">
        <v>9</v>
      </c>
      <c r="AY153">
        <v>0</v>
      </c>
      <c r="AZ153">
        <v>91</v>
      </c>
      <c r="BA153" s="42">
        <v>74.199999999999989</v>
      </c>
      <c r="BB153" s="12">
        <v>26500</v>
      </c>
      <c r="BC153" s="12">
        <v>25440</v>
      </c>
      <c r="BD153" s="12">
        <v>15900</v>
      </c>
      <c r="BE153" s="12">
        <v>10600</v>
      </c>
      <c r="BF153" s="12">
        <v>27560</v>
      </c>
      <c r="BG153" s="12">
        <v>32500</v>
      </c>
      <c r="BH153" s="12">
        <v>15000</v>
      </c>
      <c r="BI153" s="12">
        <v>10445</v>
      </c>
      <c r="BJ153" s="12">
        <v>17748</v>
      </c>
      <c r="BK153" s="12">
        <v>41565</v>
      </c>
      <c r="BL153" s="12">
        <v>18624</v>
      </c>
      <c r="BM153" s="12">
        <v>12724</v>
      </c>
      <c r="BN153" s="12">
        <v>9545</v>
      </c>
      <c r="BO153">
        <v>106000</v>
      </c>
      <c r="BP153">
        <v>7704</v>
      </c>
    </row>
    <row r="154" spans="1:68" x14ac:dyDescent="0.25">
      <c r="A154" s="4">
        <v>45444</v>
      </c>
      <c r="B154" s="4" t="str">
        <f t="shared" si="2"/>
        <v>JUNE</v>
      </c>
      <c r="C154" s="2">
        <f>MONTH(mydata[[#This Row],[Date]])</f>
        <v>6</v>
      </c>
      <c r="D154">
        <v>1117</v>
      </c>
      <c r="E154">
        <v>833</v>
      </c>
      <c r="F154">
        <v>569</v>
      </c>
      <c r="G154">
        <v>314</v>
      </c>
      <c r="H154">
        <v>234</v>
      </c>
      <c r="I154">
        <v>166</v>
      </c>
      <c r="J154">
        <v>626</v>
      </c>
      <c r="K154">
        <v>41</v>
      </c>
      <c r="L154">
        <v>339</v>
      </c>
      <c r="M154">
        <v>145</v>
      </c>
      <c r="N154">
        <v>103</v>
      </c>
      <c r="O154">
        <v>83</v>
      </c>
      <c r="P154">
        <v>62</v>
      </c>
      <c r="Q154">
        <v>195</v>
      </c>
      <c r="R154">
        <v>76</v>
      </c>
      <c r="S154">
        <v>29</v>
      </c>
      <c r="T154">
        <v>29</v>
      </c>
      <c r="U154">
        <v>56</v>
      </c>
      <c r="V154">
        <v>58</v>
      </c>
      <c r="W154">
        <v>16</v>
      </c>
      <c r="X154">
        <v>33</v>
      </c>
      <c r="Y154">
        <v>8</v>
      </c>
      <c r="Z154">
        <v>73</v>
      </c>
      <c r="AA154">
        <v>41</v>
      </c>
      <c r="AB154">
        <v>8</v>
      </c>
      <c r="AC154">
        <v>0</v>
      </c>
      <c r="AD154">
        <v>16</v>
      </c>
      <c r="AE154">
        <v>8</v>
      </c>
      <c r="AF154">
        <v>0</v>
      </c>
      <c r="AG154">
        <v>33</v>
      </c>
      <c r="AH154">
        <v>24</v>
      </c>
      <c r="AI154">
        <v>24</v>
      </c>
      <c r="AJ154">
        <v>0</v>
      </c>
      <c r="AK154">
        <v>58</v>
      </c>
      <c r="AL154">
        <v>58</v>
      </c>
      <c r="AM154">
        <v>16</v>
      </c>
      <c r="AN154">
        <v>8</v>
      </c>
      <c r="AO154">
        <v>8</v>
      </c>
      <c r="AP154">
        <v>24</v>
      </c>
      <c r="AQ154">
        <v>24</v>
      </c>
      <c r="AR154">
        <v>66</v>
      </c>
      <c r="AS154">
        <v>8</v>
      </c>
      <c r="AT154">
        <v>66</v>
      </c>
      <c r="AU154">
        <v>41</v>
      </c>
      <c r="AV154">
        <v>8</v>
      </c>
      <c r="AW154">
        <v>49</v>
      </c>
      <c r="AX154">
        <v>24</v>
      </c>
      <c r="AY154">
        <v>33</v>
      </c>
      <c r="AZ154">
        <v>0</v>
      </c>
      <c r="BA154" s="42">
        <v>105.33999999999999</v>
      </c>
      <c r="BB154" s="12">
        <v>26500</v>
      </c>
      <c r="BC154" s="12">
        <v>25440</v>
      </c>
      <c r="BD154" s="12">
        <v>15900</v>
      </c>
      <c r="BE154" s="12">
        <v>10600</v>
      </c>
      <c r="BF154" s="12">
        <v>27560</v>
      </c>
      <c r="BG154" s="12">
        <v>32500</v>
      </c>
      <c r="BH154" s="12">
        <v>13750</v>
      </c>
      <c r="BI154" s="12">
        <v>10445</v>
      </c>
      <c r="BJ154" s="12">
        <v>17748</v>
      </c>
      <c r="BK154" s="12">
        <v>48286</v>
      </c>
      <c r="BL154" s="12">
        <v>22765</v>
      </c>
      <c r="BM154" s="12">
        <v>21425</v>
      </c>
      <c r="BN154" s="12">
        <v>11977</v>
      </c>
      <c r="BO154">
        <v>126000</v>
      </c>
      <c r="BP154">
        <v>5089</v>
      </c>
    </row>
    <row r="155" spans="1:68" x14ac:dyDescent="0.25">
      <c r="A155" s="4">
        <v>45445</v>
      </c>
      <c r="B155" s="4" t="str">
        <f t="shared" si="2"/>
        <v>JUNE</v>
      </c>
      <c r="C155" s="2">
        <f>MONTH(mydata[[#This Row],[Date]])</f>
        <v>6</v>
      </c>
      <c r="D155">
        <v>1093</v>
      </c>
      <c r="E155">
        <v>846</v>
      </c>
      <c r="F155">
        <v>327</v>
      </c>
      <c r="G155">
        <v>635</v>
      </c>
      <c r="H155">
        <v>131</v>
      </c>
      <c r="I155">
        <v>253</v>
      </c>
      <c r="J155">
        <v>526</v>
      </c>
      <c r="K155">
        <v>67</v>
      </c>
      <c r="L155">
        <v>352</v>
      </c>
      <c r="M155">
        <v>74</v>
      </c>
      <c r="N155">
        <v>81</v>
      </c>
      <c r="O155">
        <v>47</v>
      </c>
      <c r="P155">
        <v>33</v>
      </c>
      <c r="Q155">
        <v>199</v>
      </c>
      <c r="R155">
        <v>37</v>
      </c>
      <c r="S155">
        <v>58</v>
      </c>
      <c r="T155">
        <v>49</v>
      </c>
      <c r="U155">
        <v>163</v>
      </c>
      <c r="V155">
        <v>42</v>
      </c>
      <c r="W155">
        <v>8</v>
      </c>
      <c r="X155">
        <v>59</v>
      </c>
      <c r="Y155">
        <v>8</v>
      </c>
      <c r="Z155">
        <v>67</v>
      </c>
      <c r="AA155">
        <v>42</v>
      </c>
      <c r="AB155">
        <v>8</v>
      </c>
      <c r="AC155">
        <v>8</v>
      </c>
      <c r="AD155">
        <v>16</v>
      </c>
      <c r="AE155">
        <v>0</v>
      </c>
      <c r="AF155">
        <v>8</v>
      </c>
      <c r="AG155">
        <v>25</v>
      </c>
      <c r="AH155">
        <v>16</v>
      </c>
      <c r="AI155">
        <v>16</v>
      </c>
      <c r="AJ155">
        <v>25</v>
      </c>
      <c r="AK155">
        <v>67</v>
      </c>
      <c r="AL155">
        <v>8</v>
      </c>
      <c r="AM155">
        <v>25</v>
      </c>
      <c r="AN155">
        <v>16</v>
      </c>
      <c r="AO155">
        <v>0</v>
      </c>
      <c r="AP155">
        <v>33</v>
      </c>
      <c r="AQ155">
        <v>16</v>
      </c>
      <c r="AR155">
        <v>59</v>
      </c>
      <c r="AS155">
        <v>8</v>
      </c>
      <c r="AT155">
        <v>25</v>
      </c>
      <c r="AU155">
        <v>16</v>
      </c>
      <c r="AV155">
        <v>8</v>
      </c>
      <c r="AW155">
        <v>50</v>
      </c>
      <c r="AX155">
        <v>16</v>
      </c>
      <c r="AY155">
        <v>0</v>
      </c>
      <c r="AZ155">
        <v>151</v>
      </c>
      <c r="BA155" s="42">
        <v>105.19999999999999</v>
      </c>
      <c r="BB155" s="12">
        <v>26333.38</v>
      </c>
      <c r="BC155" s="12">
        <v>21066.7</v>
      </c>
      <c r="BD155" s="12">
        <v>15800.03</v>
      </c>
      <c r="BE155" s="12">
        <v>8426.68</v>
      </c>
      <c r="BF155" s="12">
        <v>33706.720000000001</v>
      </c>
      <c r="BG155" s="12">
        <v>32500</v>
      </c>
      <c r="BH155" s="12">
        <v>13750</v>
      </c>
      <c r="BI155" s="12">
        <v>8809</v>
      </c>
      <c r="BJ155" s="12">
        <v>17748</v>
      </c>
      <c r="BK155" s="12">
        <v>48286</v>
      </c>
      <c r="BL155" s="12">
        <v>22765</v>
      </c>
      <c r="BM155" s="12">
        <v>21425</v>
      </c>
      <c r="BN155" s="12">
        <v>11977</v>
      </c>
      <c r="BO155">
        <v>126000</v>
      </c>
      <c r="BP155">
        <v>210</v>
      </c>
    </row>
    <row r="156" spans="1:68" x14ac:dyDescent="0.25">
      <c r="A156" s="4">
        <v>45446</v>
      </c>
      <c r="B156" s="4" t="str">
        <f t="shared" si="2"/>
        <v>JUNE</v>
      </c>
      <c r="C156" s="2">
        <f>MONTH(mydata[[#This Row],[Date]])</f>
        <v>6</v>
      </c>
      <c r="D156">
        <v>1063</v>
      </c>
      <c r="E156">
        <v>856</v>
      </c>
      <c r="F156">
        <v>255</v>
      </c>
      <c r="G156">
        <v>575</v>
      </c>
      <c r="H156">
        <v>233</v>
      </c>
      <c r="I156">
        <v>222</v>
      </c>
      <c r="J156">
        <v>583</v>
      </c>
      <c r="K156">
        <v>51</v>
      </c>
      <c r="L156">
        <v>316</v>
      </c>
      <c r="M156">
        <v>230</v>
      </c>
      <c r="N156">
        <v>65</v>
      </c>
      <c r="O156">
        <v>85</v>
      </c>
      <c r="P156">
        <v>32</v>
      </c>
      <c r="Q156">
        <v>193</v>
      </c>
      <c r="R156">
        <v>48</v>
      </c>
      <c r="S156">
        <v>44</v>
      </c>
      <c r="T156">
        <v>20</v>
      </c>
      <c r="U156">
        <v>30</v>
      </c>
      <c r="V156">
        <v>119</v>
      </c>
      <c r="W156">
        <v>25</v>
      </c>
      <c r="X156">
        <v>34</v>
      </c>
      <c r="Y156">
        <v>17</v>
      </c>
      <c r="Z156">
        <v>94</v>
      </c>
      <c r="AA156">
        <v>51</v>
      </c>
      <c r="AB156">
        <v>17</v>
      </c>
      <c r="AC156">
        <v>8</v>
      </c>
      <c r="AD156">
        <v>17</v>
      </c>
      <c r="AE156">
        <v>0</v>
      </c>
      <c r="AF156">
        <v>0</v>
      </c>
      <c r="AG156">
        <v>42</v>
      </c>
      <c r="AH156">
        <v>0</v>
      </c>
      <c r="AI156">
        <v>0</v>
      </c>
      <c r="AJ156">
        <v>8</v>
      </c>
      <c r="AK156">
        <v>51</v>
      </c>
      <c r="AL156">
        <v>17</v>
      </c>
      <c r="AM156">
        <v>25</v>
      </c>
      <c r="AN156">
        <v>17</v>
      </c>
      <c r="AO156">
        <v>8</v>
      </c>
      <c r="AP156">
        <v>0</v>
      </c>
      <c r="AQ156">
        <v>34</v>
      </c>
      <c r="AR156">
        <v>59</v>
      </c>
      <c r="AS156">
        <v>17</v>
      </c>
      <c r="AT156">
        <v>77</v>
      </c>
      <c r="AU156">
        <v>42</v>
      </c>
      <c r="AV156">
        <v>0</v>
      </c>
      <c r="AW156">
        <v>34</v>
      </c>
      <c r="AX156">
        <v>17</v>
      </c>
      <c r="AY156">
        <v>0</v>
      </c>
      <c r="AZ156">
        <v>26</v>
      </c>
      <c r="BA156" s="42">
        <v>105.33</v>
      </c>
      <c r="BB156" s="12">
        <v>26300.43</v>
      </c>
      <c r="BC156" s="12">
        <v>16832.27</v>
      </c>
      <c r="BD156" s="12">
        <v>13676.22</v>
      </c>
      <c r="BE156" s="12">
        <v>19988.32</v>
      </c>
      <c r="BF156" s="12">
        <v>28404.46</v>
      </c>
      <c r="BG156" s="12">
        <v>32500</v>
      </c>
      <c r="BH156" s="12">
        <v>13750</v>
      </c>
      <c r="BI156" s="12">
        <v>8809</v>
      </c>
      <c r="BJ156" s="12">
        <v>17748</v>
      </c>
      <c r="BK156" s="12">
        <v>48286</v>
      </c>
      <c r="BL156" s="12">
        <v>22765</v>
      </c>
      <c r="BM156" s="12">
        <v>21425</v>
      </c>
      <c r="BN156" s="12">
        <v>11977</v>
      </c>
      <c r="BO156">
        <v>126000</v>
      </c>
      <c r="BP156">
        <v>4036</v>
      </c>
    </row>
    <row r="157" spans="1:68" x14ac:dyDescent="0.25">
      <c r="A157" s="4">
        <v>45447</v>
      </c>
      <c r="B157" s="4" t="str">
        <f t="shared" si="2"/>
        <v>JUNE</v>
      </c>
      <c r="C157" s="2">
        <f>MONTH(mydata[[#This Row],[Date]])</f>
        <v>6</v>
      </c>
      <c r="D157">
        <v>1045</v>
      </c>
      <c r="E157">
        <v>859</v>
      </c>
      <c r="F157">
        <v>292</v>
      </c>
      <c r="G157">
        <v>555</v>
      </c>
      <c r="H157">
        <v>198</v>
      </c>
      <c r="I157">
        <v>300</v>
      </c>
      <c r="J157">
        <v>448</v>
      </c>
      <c r="K157">
        <v>111</v>
      </c>
      <c r="L157">
        <v>233</v>
      </c>
      <c r="M157">
        <v>207</v>
      </c>
      <c r="N157">
        <v>84</v>
      </c>
      <c r="O157">
        <v>84</v>
      </c>
      <c r="P157">
        <v>38</v>
      </c>
      <c r="Q157">
        <v>162</v>
      </c>
      <c r="R157">
        <v>55</v>
      </c>
      <c r="S157">
        <v>51</v>
      </c>
      <c r="T157">
        <v>31</v>
      </c>
      <c r="U157">
        <v>100</v>
      </c>
      <c r="V157">
        <v>51</v>
      </c>
      <c r="W157">
        <v>8</v>
      </c>
      <c r="X157">
        <v>34</v>
      </c>
      <c r="Y157">
        <v>25</v>
      </c>
      <c r="Z157">
        <v>68</v>
      </c>
      <c r="AA157">
        <v>60</v>
      </c>
      <c r="AB157">
        <v>25</v>
      </c>
      <c r="AC157">
        <v>8</v>
      </c>
      <c r="AD157">
        <v>34</v>
      </c>
      <c r="AE157">
        <v>17</v>
      </c>
      <c r="AF157">
        <v>0</v>
      </c>
      <c r="AG157">
        <v>8</v>
      </c>
      <c r="AH157">
        <v>0</v>
      </c>
      <c r="AI157">
        <v>17</v>
      </c>
      <c r="AJ157">
        <v>17</v>
      </c>
      <c r="AK157">
        <v>34</v>
      </c>
      <c r="AL157">
        <v>8</v>
      </c>
      <c r="AM157">
        <v>17</v>
      </c>
      <c r="AN157">
        <v>25</v>
      </c>
      <c r="AO157">
        <v>0</v>
      </c>
      <c r="AP157">
        <v>8</v>
      </c>
      <c r="AQ157">
        <v>8</v>
      </c>
      <c r="AR157">
        <v>94</v>
      </c>
      <c r="AS157">
        <v>8</v>
      </c>
      <c r="AT157">
        <v>42</v>
      </c>
      <c r="AU157">
        <v>34</v>
      </c>
      <c r="AV157">
        <v>8</v>
      </c>
      <c r="AW157">
        <v>42</v>
      </c>
      <c r="AX157">
        <v>0</v>
      </c>
      <c r="AY157">
        <v>34</v>
      </c>
      <c r="AZ157">
        <v>125</v>
      </c>
      <c r="BA157" s="42">
        <v>106.93</v>
      </c>
      <c r="BB157" s="12">
        <v>35813.29</v>
      </c>
      <c r="BC157" s="12">
        <v>26333.3</v>
      </c>
      <c r="BD157" s="12">
        <v>22119.97</v>
      </c>
      <c r="BE157" s="12">
        <v>12639.98</v>
      </c>
      <c r="BF157" s="12">
        <v>8426.66</v>
      </c>
      <c r="BG157" s="12">
        <v>32500</v>
      </c>
      <c r="BH157" s="12">
        <v>13750</v>
      </c>
      <c r="BI157" s="12">
        <v>8809</v>
      </c>
      <c r="BJ157" s="12">
        <v>17748</v>
      </c>
      <c r="BK157" s="12">
        <v>48286</v>
      </c>
      <c r="BL157" s="12">
        <v>22765</v>
      </c>
      <c r="BM157" s="12">
        <v>21425</v>
      </c>
      <c r="BN157" s="12">
        <v>11977</v>
      </c>
      <c r="BO157">
        <v>126000</v>
      </c>
      <c r="BP157">
        <v>5330</v>
      </c>
    </row>
    <row r="158" spans="1:68" x14ac:dyDescent="0.25">
      <c r="A158" s="4">
        <v>45448</v>
      </c>
      <c r="B158" s="4" t="str">
        <f t="shared" si="2"/>
        <v>JUNE</v>
      </c>
      <c r="C158" s="2">
        <f>MONTH(mydata[[#This Row],[Date]])</f>
        <v>6</v>
      </c>
      <c r="D158">
        <v>1035</v>
      </c>
      <c r="E158">
        <v>860</v>
      </c>
      <c r="F158">
        <v>227</v>
      </c>
      <c r="G158">
        <v>674</v>
      </c>
      <c r="H158">
        <v>134</v>
      </c>
      <c r="I158">
        <v>378</v>
      </c>
      <c r="J158">
        <v>336</v>
      </c>
      <c r="K158">
        <v>146</v>
      </c>
      <c r="L158">
        <v>237</v>
      </c>
      <c r="M158">
        <v>109</v>
      </c>
      <c r="N158">
        <v>51</v>
      </c>
      <c r="O158">
        <v>83</v>
      </c>
      <c r="P158">
        <v>32</v>
      </c>
      <c r="Q158">
        <v>180</v>
      </c>
      <c r="R158">
        <v>55</v>
      </c>
      <c r="S158">
        <v>47</v>
      </c>
      <c r="T158">
        <v>43</v>
      </c>
      <c r="U158">
        <v>198</v>
      </c>
      <c r="V158">
        <v>86</v>
      </c>
      <c r="W158">
        <v>8</v>
      </c>
      <c r="X158">
        <v>60</v>
      </c>
      <c r="Y158">
        <v>8</v>
      </c>
      <c r="Z158">
        <v>137</v>
      </c>
      <c r="AA158">
        <v>60</v>
      </c>
      <c r="AB158">
        <v>0</v>
      </c>
      <c r="AC158">
        <v>8</v>
      </c>
      <c r="AD158">
        <v>17</v>
      </c>
      <c r="AE158">
        <v>17</v>
      </c>
      <c r="AF158">
        <v>0</v>
      </c>
      <c r="AG158">
        <v>34</v>
      </c>
      <c r="AH158">
        <v>25</v>
      </c>
      <c r="AI158">
        <v>17</v>
      </c>
      <c r="AJ158">
        <v>0</v>
      </c>
      <c r="AK158">
        <v>43</v>
      </c>
      <c r="AL158">
        <v>17</v>
      </c>
      <c r="AM158">
        <v>43</v>
      </c>
      <c r="AN158">
        <v>25</v>
      </c>
      <c r="AO158">
        <v>8</v>
      </c>
      <c r="AP158">
        <v>8</v>
      </c>
      <c r="AQ158">
        <v>8</v>
      </c>
      <c r="AR158">
        <v>77</v>
      </c>
      <c r="AS158">
        <v>17</v>
      </c>
      <c r="AT158">
        <v>25</v>
      </c>
      <c r="AU158">
        <v>25</v>
      </c>
      <c r="AV158">
        <v>8</v>
      </c>
      <c r="AW158">
        <v>17</v>
      </c>
      <c r="AX158">
        <v>34</v>
      </c>
      <c r="AY158">
        <v>25</v>
      </c>
      <c r="AZ158">
        <v>3</v>
      </c>
      <c r="BA158" s="42">
        <v>109.08000000000001</v>
      </c>
      <c r="BB158" s="12">
        <v>29936.14</v>
      </c>
      <c r="BC158" s="12">
        <v>18175.509999999998</v>
      </c>
      <c r="BD158" s="12">
        <v>16037.22</v>
      </c>
      <c r="BE158" s="12">
        <v>12829.77</v>
      </c>
      <c r="BF158" s="12">
        <v>29936.14</v>
      </c>
      <c r="BG158" s="12">
        <v>32500</v>
      </c>
      <c r="BH158" s="12">
        <v>13750</v>
      </c>
      <c r="BI158" s="12">
        <v>8809</v>
      </c>
      <c r="BJ158" s="12">
        <v>17748</v>
      </c>
      <c r="BK158" s="12">
        <v>48286</v>
      </c>
      <c r="BL158" s="12">
        <v>22765</v>
      </c>
      <c r="BM158" s="12">
        <v>21425</v>
      </c>
      <c r="BN158" s="12">
        <v>11977</v>
      </c>
      <c r="BO158">
        <v>126000</v>
      </c>
      <c r="BP158">
        <v>6138</v>
      </c>
    </row>
    <row r="159" spans="1:68" x14ac:dyDescent="0.25">
      <c r="A159" s="4">
        <v>45449</v>
      </c>
      <c r="B159" s="4" t="str">
        <f t="shared" si="2"/>
        <v>JUNE</v>
      </c>
      <c r="C159" s="2">
        <f>MONTH(mydata[[#This Row],[Date]])</f>
        <v>6</v>
      </c>
      <c r="D159">
        <v>1031</v>
      </c>
      <c r="E159">
        <v>858</v>
      </c>
      <c r="F159">
        <v>257</v>
      </c>
      <c r="G159">
        <v>661</v>
      </c>
      <c r="H159">
        <v>113</v>
      </c>
      <c r="I159">
        <v>420</v>
      </c>
      <c r="J159">
        <v>224</v>
      </c>
      <c r="K159">
        <v>214</v>
      </c>
      <c r="L159">
        <v>274</v>
      </c>
      <c r="M159">
        <v>44</v>
      </c>
      <c r="N159">
        <v>44</v>
      </c>
      <c r="O159">
        <v>89</v>
      </c>
      <c r="P159">
        <v>25</v>
      </c>
      <c r="Q159">
        <v>144</v>
      </c>
      <c r="R159">
        <v>19</v>
      </c>
      <c r="S159">
        <v>27</v>
      </c>
      <c r="T159">
        <v>35</v>
      </c>
      <c r="U159">
        <v>330</v>
      </c>
      <c r="V159">
        <v>51</v>
      </c>
      <c r="W159">
        <v>25</v>
      </c>
      <c r="X159">
        <v>60</v>
      </c>
      <c r="Y159">
        <v>25</v>
      </c>
      <c r="Z159">
        <v>60</v>
      </c>
      <c r="AA159">
        <v>42</v>
      </c>
      <c r="AB159">
        <v>0</v>
      </c>
      <c r="AC159">
        <v>8</v>
      </c>
      <c r="AD159">
        <v>34</v>
      </c>
      <c r="AE159">
        <v>0</v>
      </c>
      <c r="AF159">
        <v>8</v>
      </c>
      <c r="AG159">
        <v>25</v>
      </c>
      <c r="AH159">
        <v>0</v>
      </c>
      <c r="AI159">
        <v>8</v>
      </c>
      <c r="AJ159">
        <v>0</v>
      </c>
      <c r="AK159">
        <v>85</v>
      </c>
      <c r="AL159">
        <v>17</v>
      </c>
      <c r="AM159">
        <v>34</v>
      </c>
      <c r="AN159">
        <v>0</v>
      </c>
      <c r="AO159">
        <v>8</v>
      </c>
      <c r="AP159">
        <v>8</v>
      </c>
      <c r="AQ159">
        <v>8</v>
      </c>
      <c r="AR159">
        <v>94</v>
      </c>
      <c r="AS159">
        <v>8</v>
      </c>
      <c r="AT159">
        <v>42</v>
      </c>
      <c r="AU159">
        <v>8</v>
      </c>
      <c r="AV159">
        <v>0</v>
      </c>
      <c r="AW159">
        <v>17</v>
      </c>
      <c r="AX159">
        <v>8</v>
      </c>
      <c r="AY159">
        <v>8</v>
      </c>
      <c r="AZ159">
        <v>167</v>
      </c>
      <c r="BA159" s="42">
        <v>112.58</v>
      </c>
      <c r="BB159" s="12">
        <v>27270.31</v>
      </c>
      <c r="BC159" s="12">
        <v>14180.56</v>
      </c>
      <c r="BD159" s="12">
        <v>23997.87</v>
      </c>
      <c r="BE159" s="12">
        <v>18543.810000000001</v>
      </c>
      <c r="BF159" s="12">
        <v>25088.69</v>
      </c>
      <c r="BG159" s="12">
        <v>32500</v>
      </c>
      <c r="BH159" s="12">
        <v>13750</v>
      </c>
      <c r="BI159" s="12">
        <v>8809</v>
      </c>
      <c r="BJ159" s="12">
        <v>17748</v>
      </c>
      <c r="BK159" s="12">
        <v>48286</v>
      </c>
      <c r="BL159" s="12">
        <v>22765</v>
      </c>
      <c r="BM159" s="12">
        <v>21425</v>
      </c>
      <c r="BN159" s="12">
        <v>11977</v>
      </c>
      <c r="BO159">
        <v>126000</v>
      </c>
      <c r="BP159">
        <v>5188</v>
      </c>
    </row>
    <row r="160" spans="1:68" x14ac:dyDescent="0.25">
      <c r="A160" s="4">
        <v>45450</v>
      </c>
      <c r="B160" s="4" t="str">
        <f t="shared" si="2"/>
        <v>JUNE</v>
      </c>
      <c r="C160" s="2">
        <f>MONTH(mydata[[#This Row],[Date]])</f>
        <v>6</v>
      </c>
      <c r="D160">
        <v>1037</v>
      </c>
      <c r="E160">
        <v>843</v>
      </c>
      <c r="F160">
        <v>466</v>
      </c>
      <c r="G160">
        <v>343</v>
      </c>
      <c r="H160">
        <v>228</v>
      </c>
      <c r="I160">
        <v>337</v>
      </c>
      <c r="J160">
        <v>372</v>
      </c>
      <c r="K160">
        <v>134</v>
      </c>
      <c r="L160">
        <v>282</v>
      </c>
      <c r="M160">
        <v>180</v>
      </c>
      <c r="N160">
        <v>90</v>
      </c>
      <c r="O160">
        <v>32</v>
      </c>
      <c r="P160">
        <v>51</v>
      </c>
      <c r="Q160">
        <v>212</v>
      </c>
      <c r="R160">
        <v>19</v>
      </c>
      <c r="S160">
        <v>35</v>
      </c>
      <c r="T160">
        <v>35</v>
      </c>
      <c r="U160">
        <v>101</v>
      </c>
      <c r="V160">
        <v>75</v>
      </c>
      <c r="W160">
        <v>16</v>
      </c>
      <c r="X160">
        <v>25</v>
      </c>
      <c r="Y160">
        <v>8</v>
      </c>
      <c r="Z160">
        <v>75</v>
      </c>
      <c r="AA160">
        <v>67</v>
      </c>
      <c r="AB160">
        <v>0</v>
      </c>
      <c r="AC160">
        <v>0</v>
      </c>
      <c r="AD160">
        <v>50</v>
      </c>
      <c r="AE160">
        <v>0</v>
      </c>
      <c r="AF160">
        <v>0</v>
      </c>
      <c r="AG160">
        <v>42</v>
      </c>
      <c r="AH160">
        <v>16</v>
      </c>
      <c r="AI160">
        <v>0</v>
      </c>
      <c r="AJ160">
        <v>16</v>
      </c>
      <c r="AK160">
        <v>33</v>
      </c>
      <c r="AL160">
        <v>33</v>
      </c>
      <c r="AM160">
        <v>8</v>
      </c>
      <c r="AN160">
        <v>25</v>
      </c>
      <c r="AO160">
        <v>0</v>
      </c>
      <c r="AP160">
        <v>0</v>
      </c>
      <c r="AQ160">
        <v>16</v>
      </c>
      <c r="AR160">
        <v>67</v>
      </c>
      <c r="AS160">
        <v>8</v>
      </c>
      <c r="AT160">
        <v>59</v>
      </c>
      <c r="AU160">
        <v>33</v>
      </c>
      <c r="AV160">
        <v>8</v>
      </c>
      <c r="AW160">
        <v>8</v>
      </c>
      <c r="AX160">
        <v>16</v>
      </c>
      <c r="AY160">
        <v>16</v>
      </c>
      <c r="AZ160">
        <v>123</v>
      </c>
      <c r="BA160" s="42">
        <v>116.45</v>
      </c>
      <c r="BB160" s="12">
        <v>30399.8</v>
      </c>
      <c r="BC160" s="12">
        <v>15762.86</v>
      </c>
      <c r="BD160" s="12">
        <v>21392.45</v>
      </c>
      <c r="BE160" s="12">
        <v>23644.29</v>
      </c>
      <c r="BF160" s="12">
        <v>21392.45</v>
      </c>
      <c r="BG160" s="12">
        <v>32500</v>
      </c>
      <c r="BH160" s="12">
        <v>13750</v>
      </c>
      <c r="BI160" s="12">
        <v>8809</v>
      </c>
      <c r="BJ160" s="12">
        <v>26687</v>
      </c>
      <c r="BK160" s="12">
        <v>48286</v>
      </c>
      <c r="BL160" s="12">
        <v>22765</v>
      </c>
      <c r="BM160" s="12">
        <v>21425</v>
      </c>
      <c r="BN160" s="12">
        <v>11977</v>
      </c>
      <c r="BO160">
        <v>126000</v>
      </c>
      <c r="BP160">
        <v>1213</v>
      </c>
    </row>
    <row r="161" spans="1:68" x14ac:dyDescent="0.25">
      <c r="A161" s="4">
        <v>45451</v>
      </c>
      <c r="B161" s="4" t="str">
        <f t="shared" si="2"/>
        <v>JUNE</v>
      </c>
      <c r="C161" s="2">
        <f>MONTH(mydata[[#This Row],[Date]])</f>
        <v>6</v>
      </c>
      <c r="D161">
        <v>1056</v>
      </c>
      <c r="E161">
        <v>826</v>
      </c>
      <c r="F161">
        <v>464</v>
      </c>
      <c r="G161">
        <v>424</v>
      </c>
      <c r="H161">
        <v>168</v>
      </c>
      <c r="I161">
        <v>396</v>
      </c>
      <c r="J161">
        <v>381</v>
      </c>
      <c r="K161">
        <v>49</v>
      </c>
      <c r="L161">
        <v>210</v>
      </c>
      <c r="M161">
        <v>229</v>
      </c>
      <c r="N161">
        <v>52</v>
      </c>
      <c r="O161">
        <v>78</v>
      </c>
      <c r="P161">
        <v>39</v>
      </c>
      <c r="Q161">
        <v>220</v>
      </c>
      <c r="R161">
        <v>124</v>
      </c>
      <c r="S161">
        <v>48</v>
      </c>
      <c r="T161">
        <v>56</v>
      </c>
      <c r="U161">
        <v>0</v>
      </c>
      <c r="V161">
        <v>99</v>
      </c>
      <c r="W161">
        <v>16</v>
      </c>
      <c r="X161">
        <v>57</v>
      </c>
      <c r="Y161">
        <v>8</v>
      </c>
      <c r="Z161">
        <v>19</v>
      </c>
      <c r="AA161">
        <v>66</v>
      </c>
      <c r="AB161">
        <v>0</v>
      </c>
      <c r="AC161">
        <v>16</v>
      </c>
      <c r="AD161">
        <v>49</v>
      </c>
      <c r="AE161">
        <v>8</v>
      </c>
      <c r="AF161">
        <v>8</v>
      </c>
      <c r="AG161">
        <v>33</v>
      </c>
      <c r="AH161">
        <v>24</v>
      </c>
      <c r="AI161">
        <v>0</v>
      </c>
      <c r="AJ161">
        <v>16</v>
      </c>
      <c r="AK161">
        <v>49</v>
      </c>
      <c r="AL161">
        <v>16</v>
      </c>
      <c r="AM161">
        <v>33</v>
      </c>
      <c r="AN161">
        <v>24</v>
      </c>
      <c r="AO161">
        <v>0</v>
      </c>
      <c r="AP161">
        <v>0</v>
      </c>
      <c r="AQ161">
        <v>16</v>
      </c>
      <c r="AR161">
        <v>74</v>
      </c>
      <c r="AS161">
        <v>16</v>
      </c>
      <c r="AT161">
        <v>74</v>
      </c>
      <c r="AU161">
        <v>33</v>
      </c>
      <c r="AV161">
        <v>8</v>
      </c>
      <c r="AW161">
        <v>16</v>
      </c>
      <c r="AX161">
        <v>24</v>
      </c>
      <c r="AY161">
        <v>24</v>
      </c>
      <c r="AZ161">
        <v>0</v>
      </c>
      <c r="BA161" s="42">
        <v>119.62</v>
      </c>
      <c r="BB161" s="12">
        <v>29114.99</v>
      </c>
      <c r="BC161" s="12">
        <v>20962.79</v>
      </c>
      <c r="BD161" s="12">
        <v>15139.79</v>
      </c>
      <c r="BE161" s="12">
        <v>19798.189999999999</v>
      </c>
      <c r="BF161" s="12">
        <v>31444.19</v>
      </c>
      <c r="BG161" s="12">
        <v>32500</v>
      </c>
      <c r="BH161" s="12">
        <v>13750</v>
      </c>
      <c r="BI161" s="12">
        <v>8809</v>
      </c>
      <c r="BJ161" s="12">
        <v>26687</v>
      </c>
      <c r="BK161" s="12">
        <v>48286</v>
      </c>
      <c r="BL161" s="12">
        <v>22765</v>
      </c>
      <c r="BM161" s="12">
        <v>21425</v>
      </c>
      <c r="BN161" s="12">
        <v>11977</v>
      </c>
      <c r="BO161">
        <v>126000</v>
      </c>
      <c r="BP161">
        <v>5694</v>
      </c>
    </row>
    <row r="162" spans="1:68" x14ac:dyDescent="0.25">
      <c r="A162" s="4">
        <v>45452</v>
      </c>
      <c r="B162" s="4" t="str">
        <f t="shared" si="2"/>
        <v>JUNE</v>
      </c>
      <c r="C162" s="2">
        <f>MONTH(mydata[[#This Row],[Date]])</f>
        <v>6</v>
      </c>
      <c r="D162">
        <v>1082</v>
      </c>
      <c r="E162">
        <v>800</v>
      </c>
      <c r="F162">
        <v>335</v>
      </c>
      <c r="G162">
        <v>574</v>
      </c>
      <c r="H162">
        <v>173</v>
      </c>
      <c r="I162">
        <v>240</v>
      </c>
      <c r="J162">
        <v>448</v>
      </c>
      <c r="K162">
        <v>112</v>
      </c>
      <c r="L162">
        <v>268</v>
      </c>
      <c r="M162">
        <v>134</v>
      </c>
      <c r="N162">
        <v>93</v>
      </c>
      <c r="O162">
        <v>53</v>
      </c>
      <c r="P162">
        <v>60</v>
      </c>
      <c r="Q162">
        <v>152</v>
      </c>
      <c r="R162">
        <v>74</v>
      </c>
      <c r="S162">
        <v>37</v>
      </c>
      <c r="T162">
        <v>41</v>
      </c>
      <c r="U162">
        <v>170</v>
      </c>
      <c r="V162">
        <v>40</v>
      </c>
      <c r="W162">
        <v>8</v>
      </c>
      <c r="X162">
        <v>56</v>
      </c>
      <c r="Y162">
        <v>0</v>
      </c>
      <c r="Z162">
        <v>112</v>
      </c>
      <c r="AA162">
        <v>40</v>
      </c>
      <c r="AB162">
        <v>8</v>
      </c>
      <c r="AC162">
        <v>0</v>
      </c>
      <c r="AD162">
        <v>40</v>
      </c>
      <c r="AE162">
        <v>16</v>
      </c>
      <c r="AF162">
        <v>8</v>
      </c>
      <c r="AG162">
        <v>16</v>
      </c>
      <c r="AH162">
        <v>16</v>
      </c>
      <c r="AI162">
        <v>0</v>
      </c>
      <c r="AJ162">
        <v>24</v>
      </c>
      <c r="AK162">
        <v>80</v>
      </c>
      <c r="AL162">
        <v>8</v>
      </c>
      <c r="AM162">
        <v>24</v>
      </c>
      <c r="AN162">
        <v>0</v>
      </c>
      <c r="AO162">
        <v>0</v>
      </c>
      <c r="AP162">
        <v>0</v>
      </c>
      <c r="AQ162">
        <v>16</v>
      </c>
      <c r="AR162">
        <v>56</v>
      </c>
      <c r="AS162">
        <v>8</v>
      </c>
      <c r="AT162">
        <v>56</v>
      </c>
      <c r="AU162">
        <v>8</v>
      </c>
      <c r="AV162">
        <v>8</v>
      </c>
      <c r="AW162">
        <v>24</v>
      </c>
      <c r="AX162">
        <v>32</v>
      </c>
      <c r="AY162">
        <v>32</v>
      </c>
      <c r="AZ162">
        <v>64</v>
      </c>
      <c r="BA162" s="42">
        <v>121.95</v>
      </c>
      <c r="BB162" s="12">
        <v>39476.129999999997</v>
      </c>
      <c r="BC162" s="12">
        <v>23924.93</v>
      </c>
      <c r="BD162" s="12">
        <v>17943.689999999999</v>
      </c>
      <c r="BE162" s="12">
        <v>27513.66</v>
      </c>
      <c r="BF162" s="12">
        <v>10766.22</v>
      </c>
      <c r="BG162" s="12">
        <v>32500</v>
      </c>
      <c r="BH162" s="12">
        <v>13750</v>
      </c>
      <c r="BI162" s="12">
        <v>8809</v>
      </c>
      <c r="BJ162" s="12">
        <v>26687</v>
      </c>
      <c r="BK162" s="12">
        <v>48286</v>
      </c>
      <c r="BL162" s="12">
        <v>22765</v>
      </c>
      <c r="BM162" s="12">
        <v>21425</v>
      </c>
      <c r="BN162" s="12">
        <v>11977</v>
      </c>
      <c r="BO162">
        <v>126000</v>
      </c>
      <c r="BP162">
        <v>5234</v>
      </c>
    </row>
    <row r="163" spans="1:68" x14ac:dyDescent="0.25">
      <c r="A163" s="4">
        <v>45453</v>
      </c>
      <c r="B163" s="4" t="str">
        <f t="shared" si="2"/>
        <v>JUNE</v>
      </c>
      <c r="C163" s="2">
        <f>MONTH(mydata[[#This Row],[Date]])</f>
        <v>6</v>
      </c>
      <c r="D163">
        <v>1095</v>
      </c>
      <c r="E163">
        <v>772</v>
      </c>
      <c r="F163">
        <v>569</v>
      </c>
      <c r="G163">
        <v>472</v>
      </c>
      <c r="H163">
        <v>54</v>
      </c>
      <c r="I163">
        <v>293</v>
      </c>
      <c r="J163">
        <v>402</v>
      </c>
      <c r="K163">
        <v>77</v>
      </c>
      <c r="L163">
        <v>271</v>
      </c>
      <c r="M163">
        <v>237</v>
      </c>
      <c r="N163">
        <v>101</v>
      </c>
      <c r="O163">
        <v>74</v>
      </c>
      <c r="P163">
        <v>27</v>
      </c>
      <c r="Q163">
        <v>166</v>
      </c>
      <c r="R163">
        <v>45</v>
      </c>
      <c r="S163">
        <v>41</v>
      </c>
      <c r="T163">
        <v>41</v>
      </c>
      <c r="U163">
        <v>92</v>
      </c>
      <c r="V163">
        <v>54</v>
      </c>
      <c r="W163">
        <v>7</v>
      </c>
      <c r="X163">
        <v>54</v>
      </c>
      <c r="Y163">
        <v>0</v>
      </c>
      <c r="Z163">
        <v>123</v>
      </c>
      <c r="AA163">
        <v>38</v>
      </c>
      <c r="AB163">
        <v>23</v>
      </c>
      <c r="AC163">
        <v>7</v>
      </c>
      <c r="AD163">
        <v>15</v>
      </c>
      <c r="AE163">
        <v>23</v>
      </c>
      <c r="AF163">
        <v>7</v>
      </c>
      <c r="AG163">
        <v>7</v>
      </c>
      <c r="AH163">
        <v>0</v>
      </c>
      <c r="AI163">
        <v>7</v>
      </c>
      <c r="AJ163">
        <v>15</v>
      </c>
      <c r="AK163">
        <v>30</v>
      </c>
      <c r="AL163">
        <v>15</v>
      </c>
      <c r="AM163">
        <v>38</v>
      </c>
      <c r="AN163">
        <v>23</v>
      </c>
      <c r="AO163">
        <v>0</v>
      </c>
      <c r="AP163">
        <v>7</v>
      </c>
      <c r="AQ163">
        <v>7</v>
      </c>
      <c r="AR163">
        <v>61</v>
      </c>
      <c r="AS163">
        <v>15</v>
      </c>
      <c r="AT163">
        <v>69</v>
      </c>
      <c r="AU163">
        <v>23</v>
      </c>
      <c r="AV163">
        <v>0</v>
      </c>
      <c r="AW163">
        <v>30</v>
      </c>
      <c r="AX163">
        <v>7</v>
      </c>
      <c r="AY163">
        <v>15</v>
      </c>
      <c r="AZ163">
        <v>52</v>
      </c>
      <c r="BA163" s="42">
        <v>122.46</v>
      </c>
      <c r="BB163" s="12">
        <v>40243.72</v>
      </c>
      <c r="BC163" s="12">
        <v>17073.09</v>
      </c>
      <c r="BD163" s="12">
        <v>12195.07</v>
      </c>
      <c r="BE163" s="12">
        <v>28048.65</v>
      </c>
      <c r="BF163" s="12">
        <v>24390.13</v>
      </c>
      <c r="BG163" s="12">
        <v>32500</v>
      </c>
      <c r="BH163" s="12">
        <v>13750</v>
      </c>
      <c r="BI163" s="12">
        <v>8809</v>
      </c>
      <c r="BJ163" s="12">
        <v>26687</v>
      </c>
      <c r="BK163" s="12">
        <v>48286</v>
      </c>
      <c r="BL163" s="12">
        <v>22765</v>
      </c>
      <c r="BM163" s="12">
        <v>21425</v>
      </c>
      <c r="BN163" s="12">
        <v>11977</v>
      </c>
      <c r="BO163">
        <v>126000</v>
      </c>
      <c r="BP163">
        <v>780</v>
      </c>
    </row>
    <row r="164" spans="1:68" x14ac:dyDescent="0.25">
      <c r="A164" s="4">
        <v>45454</v>
      </c>
      <c r="B164" s="4" t="str">
        <f t="shared" si="2"/>
        <v>JUNE</v>
      </c>
      <c r="C164" s="2">
        <f>MONTH(mydata[[#This Row],[Date]])</f>
        <v>6</v>
      </c>
      <c r="D164">
        <v>1101</v>
      </c>
      <c r="E164">
        <v>749</v>
      </c>
      <c r="F164">
        <v>319</v>
      </c>
      <c r="G164">
        <v>617</v>
      </c>
      <c r="H164">
        <v>165</v>
      </c>
      <c r="I164">
        <v>367</v>
      </c>
      <c r="J164">
        <v>263</v>
      </c>
      <c r="K164">
        <v>119</v>
      </c>
      <c r="L164">
        <v>245</v>
      </c>
      <c r="M164">
        <v>232</v>
      </c>
      <c r="N164">
        <v>61</v>
      </c>
      <c r="O164">
        <v>95</v>
      </c>
      <c r="P164">
        <v>47</v>
      </c>
      <c r="Q164">
        <v>150</v>
      </c>
      <c r="R164">
        <v>54</v>
      </c>
      <c r="S164">
        <v>37</v>
      </c>
      <c r="T164">
        <v>20</v>
      </c>
      <c r="U164">
        <v>160</v>
      </c>
      <c r="V164">
        <v>44</v>
      </c>
      <c r="W164">
        <v>14</v>
      </c>
      <c r="X164">
        <v>29</v>
      </c>
      <c r="Y164">
        <v>7</v>
      </c>
      <c r="Z164">
        <v>97</v>
      </c>
      <c r="AA164">
        <v>59</v>
      </c>
      <c r="AB164">
        <v>14</v>
      </c>
      <c r="AC164">
        <v>0</v>
      </c>
      <c r="AD164">
        <v>14</v>
      </c>
      <c r="AE164">
        <v>7</v>
      </c>
      <c r="AF164">
        <v>0</v>
      </c>
      <c r="AG164">
        <v>29</v>
      </c>
      <c r="AH164">
        <v>0</v>
      </c>
      <c r="AI164">
        <v>14</v>
      </c>
      <c r="AJ164">
        <v>0</v>
      </c>
      <c r="AK164">
        <v>29</v>
      </c>
      <c r="AL164">
        <v>44</v>
      </c>
      <c r="AM164">
        <v>14</v>
      </c>
      <c r="AN164">
        <v>0</v>
      </c>
      <c r="AO164">
        <v>7</v>
      </c>
      <c r="AP164">
        <v>22</v>
      </c>
      <c r="AQ164">
        <v>22</v>
      </c>
      <c r="AR164">
        <v>74</v>
      </c>
      <c r="AS164">
        <v>14</v>
      </c>
      <c r="AT164">
        <v>44</v>
      </c>
      <c r="AU164">
        <v>37</v>
      </c>
      <c r="AV164">
        <v>7</v>
      </c>
      <c r="AW164">
        <v>44</v>
      </c>
      <c r="AX164">
        <v>14</v>
      </c>
      <c r="AY164">
        <v>14</v>
      </c>
      <c r="AZ164">
        <v>35</v>
      </c>
      <c r="BA164" s="42">
        <v>122.63999999999999</v>
      </c>
      <c r="BB164" s="12">
        <v>42863.39</v>
      </c>
      <c r="BC164" s="12">
        <v>28167.37</v>
      </c>
      <c r="BD164" s="12">
        <v>15920.69</v>
      </c>
      <c r="BE164" s="12">
        <v>11022.01</v>
      </c>
      <c r="BF164" s="12">
        <v>24493.360000000001</v>
      </c>
      <c r="BG164" s="12">
        <v>32500</v>
      </c>
      <c r="BH164" s="12">
        <v>13750</v>
      </c>
      <c r="BI164" s="12">
        <v>8809</v>
      </c>
      <c r="BJ164" s="12">
        <v>26687</v>
      </c>
      <c r="BK164" s="12">
        <v>48286</v>
      </c>
      <c r="BL164" s="12">
        <v>22765</v>
      </c>
      <c r="BM164" s="12">
        <v>21425</v>
      </c>
      <c r="BN164" s="12">
        <v>11977</v>
      </c>
      <c r="BO164">
        <v>126000</v>
      </c>
      <c r="BP164">
        <v>8423</v>
      </c>
    </row>
    <row r="165" spans="1:68" x14ac:dyDescent="0.25">
      <c r="A165" s="4">
        <v>45455</v>
      </c>
      <c r="B165" s="4" t="str">
        <f t="shared" si="2"/>
        <v>JUNE</v>
      </c>
      <c r="C165" s="2">
        <f>MONTH(mydata[[#This Row],[Date]])</f>
        <v>6</v>
      </c>
      <c r="D165">
        <v>1101</v>
      </c>
      <c r="E165">
        <v>730</v>
      </c>
      <c r="F165">
        <v>462</v>
      </c>
      <c r="G165">
        <v>518</v>
      </c>
      <c r="H165">
        <v>121</v>
      </c>
      <c r="I165">
        <v>379</v>
      </c>
      <c r="J165">
        <v>286</v>
      </c>
      <c r="K165">
        <v>65</v>
      </c>
      <c r="L165">
        <v>286</v>
      </c>
      <c r="M165">
        <v>225</v>
      </c>
      <c r="N165">
        <v>81</v>
      </c>
      <c r="O165">
        <v>61</v>
      </c>
      <c r="P165">
        <v>47</v>
      </c>
      <c r="Q165">
        <v>146</v>
      </c>
      <c r="R165">
        <v>133</v>
      </c>
      <c r="S165">
        <v>62</v>
      </c>
      <c r="T165">
        <v>50</v>
      </c>
      <c r="U165">
        <v>10</v>
      </c>
      <c r="V165">
        <v>73</v>
      </c>
      <c r="W165">
        <v>21</v>
      </c>
      <c r="X165">
        <v>51</v>
      </c>
      <c r="Y165">
        <v>21</v>
      </c>
      <c r="Z165">
        <v>12</v>
      </c>
      <c r="AA165">
        <v>51</v>
      </c>
      <c r="AB165">
        <v>14</v>
      </c>
      <c r="AC165">
        <v>7</v>
      </c>
      <c r="AD165">
        <v>29</v>
      </c>
      <c r="AE165">
        <v>21</v>
      </c>
      <c r="AF165">
        <v>0</v>
      </c>
      <c r="AG165">
        <v>29</v>
      </c>
      <c r="AH165">
        <v>0</v>
      </c>
      <c r="AI165">
        <v>21</v>
      </c>
      <c r="AJ165">
        <v>0</v>
      </c>
      <c r="AK165">
        <v>51</v>
      </c>
      <c r="AL165">
        <v>21</v>
      </c>
      <c r="AM165">
        <v>7</v>
      </c>
      <c r="AN165">
        <v>21</v>
      </c>
      <c r="AO165">
        <v>7</v>
      </c>
      <c r="AP165">
        <v>29</v>
      </c>
      <c r="AQ165">
        <v>21</v>
      </c>
      <c r="AR165">
        <v>73</v>
      </c>
      <c r="AS165">
        <v>21</v>
      </c>
      <c r="AT165">
        <v>58</v>
      </c>
      <c r="AU165">
        <v>21</v>
      </c>
      <c r="AV165">
        <v>0</v>
      </c>
      <c r="AW165">
        <v>36</v>
      </c>
      <c r="AX165">
        <v>0</v>
      </c>
      <c r="AY165">
        <v>14</v>
      </c>
      <c r="AZ165">
        <v>0</v>
      </c>
      <c r="BA165" s="42">
        <v>121.93999999999998</v>
      </c>
      <c r="BB165" s="12">
        <v>41697.660000000003</v>
      </c>
      <c r="BC165" s="12">
        <v>29433.64</v>
      </c>
      <c r="BD165" s="12">
        <v>18396.03</v>
      </c>
      <c r="BE165" s="12">
        <v>23301.63</v>
      </c>
      <c r="BF165" s="12">
        <v>9811.2099999999991</v>
      </c>
      <c r="BG165" s="12">
        <v>32500</v>
      </c>
      <c r="BH165" s="12">
        <v>13750</v>
      </c>
      <c r="BI165" s="12">
        <v>8809</v>
      </c>
      <c r="BJ165" s="12">
        <v>26687</v>
      </c>
      <c r="BK165" s="12">
        <v>48286</v>
      </c>
      <c r="BL165" s="12">
        <v>22765</v>
      </c>
      <c r="BM165" s="12">
        <v>21425</v>
      </c>
      <c r="BN165" s="12">
        <v>11977</v>
      </c>
      <c r="BO165">
        <v>126000</v>
      </c>
      <c r="BP165">
        <v>8493</v>
      </c>
    </row>
    <row r="166" spans="1:68" x14ac:dyDescent="0.25">
      <c r="A166" s="4">
        <v>45456</v>
      </c>
      <c r="B166" s="4" t="str">
        <f t="shared" si="2"/>
        <v>JUNE</v>
      </c>
      <c r="C166" s="2">
        <f>MONTH(mydata[[#This Row],[Date]])</f>
        <v>6</v>
      </c>
      <c r="D166">
        <v>1097</v>
      </c>
      <c r="E166">
        <v>722</v>
      </c>
      <c r="F166">
        <v>383</v>
      </c>
      <c r="G166">
        <v>572</v>
      </c>
      <c r="H166">
        <v>142</v>
      </c>
      <c r="I166">
        <v>296</v>
      </c>
      <c r="J166">
        <v>282</v>
      </c>
      <c r="K166">
        <v>144</v>
      </c>
      <c r="L166">
        <v>258</v>
      </c>
      <c r="M166">
        <v>40</v>
      </c>
      <c r="N166">
        <v>81</v>
      </c>
      <c r="O166">
        <v>40</v>
      </c>
      <c r="P166">
        <v>54</v>
      </c>
      <c r="Q166">
        <v>191</v>
      </c>
      <c r="R166">
        <v>112</v>
      </c>
      <c r="S166">
        <v>58</v>
      </c>
      <c r="T166">
        <v>33</v>
      </c>
      <c r="U166">
        <v>230</v>
      </c>
      <c r="V166">
        <v>86</v>
      </c>
      <c r="W166">
        <v>21</v>
      </c>
      <c r="X166">
        <v>28</v>
      </c>
      <c r="Y166">
        <v>21</v>
      </c>
      <c r="Z166">
        <v>20</v>
      </c>
      <c r="AA166">
        <v>57</v>
      </c>
      <c r="AB166">
        <v>0</v>
      </c>
      <c r="AC166">
        <v>21</v>
      </c>
      <c r="AD166">
        <v>28</v>
      </c>
      <c r="AE166">
        <v>14</v>
      </c>
      <c r="AF166">
        <v>7</v>
      </c>
      <c r="AG166">
        <v>28</v>
      </c>
      <c r="AH166">
        <v>14</v>
      </c>
      <c r="AI166">
        <v>21</v>
      </c>
      <c r="AJ166">
        <v>0</v>
      </c>
      <c r="AK166">
        <v>36</v>
      </c>
      <c r="AL166">
        <v>36</v>
      </c>
      <c r="AM166">
        <v>14</v>
      </c>
      <c r="AN166">
        <v>21</v>
      </c>
      <c r="AO166">
        <v>7</v>
      </c>
      <c r="AP166">
        <v>7</v>
      </c>
      <c r="AQ166">
        <v>14</v>
      </c>
      <c r="AR166">
        <v>79</v>
      </c>
      <c r="AS166">
        <v>14</v>
      </c>
      <c r="AT166">
        <v>36</v>
      </c>
      <c r="AU166">
        <v>14</v>
      </c>
      <c r="AV166">
        <v>7</v>
      </c>
      <c r="AW166">
        <v>36</v>
      </c>
      <c r="AX166">
        <v>14</v>
      </c>
      <c r="AY166">
        <v>21</v>
      </c>
      <c r="AZ166">
        <v>0</v>
      </c>
      <c r="BA166" s="42">
        <v>120.73999999999998</v>
      </c>
      <c r="BB166" s="12">
        <v>41461.279999999999</v>
      </c>
      <c r="BC166" s="12">
        <v>23169.54</v>
      </c>
      <c r="BD166" s="12">
        <v>24388.99</v>
      </c>
      <c r="BE166" s="12">
        <v>17072.29</v>
      </c>
      <c r="BF166" s="12">
        <v>15852.84</v>
      </c>
      <c r="BG166" s="12">
        <v>32500</v>
      </c>
      <c r="BH166" s="12">
        <v>13750</v>
      </c>
      <c r="BI166" s="12">
        <v>8809</v>
      </c>
      <c r="BJ166" s="12">
        <v>26687</v>
      </c>
      <c r="BK166" s="12">
        <v>48286</v>
      </c>
      <c r="BL166" s="12">
        <v>22765</v>
      </c>
      <c r="BM166" s="12">
        <v>21425</v>
      </c>
      <c r="BN166" s="12">
        <v>11977</v>
      </c>
      <c r="BO166">
        <v>126000</v>
      </c>
      <c r="BP166">
        <v>3694</v>
      </c>
    </row>
    <row r="167" spans="1:68" x14ac:dyDescent="0.25">
      <c r="A167" s="4">
        <v>45457</v>
      </c>
      <c r="B167" s="4" t="str">
        <f t="shared" si="2"/>
        <v>JUNE</v>
      </c>
      <c r="C167" s="2">
        <f>MONTH(mydata[[#This Row],[Date]])</f>
        <v>6</v>
      </c>
      <c r="D167">
        <v>1079</v>
      </c>
      <c r="E167">
        <v>719</v>
      </c>
      <c r="F167">
        <v>366</v>
      </c>
      <c r="G167">
        <v>508</v>
      </c>
      <c r="H167">
        <v>205</v>
      </c>
      <c r="I167">
        <v>150</v>
      </c>
      <c r="J167">
        <v>411</v>
      </c>
      <c r="K167">
        <v>158</v>
      </c>
      <c r="L167">
        <v>247</v>
      </c>
      <c r="M167">
        <v>73</v>
      </c>
      <c r="N167">
        <v>53</v>
      </c>
      <c r="O167">
        <v>73</v>
      </c>
      <c r="P167">
        <v>13</v>
      </c>
      <c r="Q167">
        <v>147</v>
      </c>
      <c r="R167">
        <v>143</v>
      </c>
      <c r="S167">
        <v>45</v>
      </c>
      <c r="T167">
        <v>61</v>
      </c>
      <c r="U167">
        <v>224</v>
      </c>
      <c r="V167">
        <v>100</v>
      </c>
      <c r="W167">
        <v>0</v>
      </c>
      <c r="X167">
        <v>50</v>
      </c>
      <c r="Y167">
        <v>21</v>
      </c>
      <c r="Z167">
        <v>11</v>
      </c>
      <c r="AA167">
        <v>43</v>
      </c>
      <c r="AB167">
        <v>21</v>
      </c>
      <c r="AC167">
        <v>7</v>
      </c>
      <c r="AD167">
        <v>28</v>
      </c>
      <c r="AE167">
        <v>14</v>
      </c>
      <c r="AF167">
        <v>0</v>
      </c>
      <c r="AG167">
        <v>28</v>
      </c>
      <c r="AH167">
        <v>7</v>
      </c>
      <c r="AI167">
        <v>14</v>
      </c>
      <c r="AJ167">
        <v>0</v>
      </c>
      <c r="AK167">
        <v>50</v>
      </c>
      <c r="AL167">
        <v>35</v>
      </c>
      <c r="AM167">
        <v>21</v>
      </c>
      <c r="AN167">
        <v>14</v>
      </c>
      <c r="AO167">
        <v>0</v>
      </c>
      <c r="AP167">
        <v>28</v>
      </c>
      <c r="AQ167">
        <v>7</v>
      </c>
      <c r="AR167">
        <v>79</v>
      </c>
      <c r="AS167">
        <v>7</v>
      </c>
      <c r="AT167">
        <v>64</v>
      </c>
      <c r="AU167">
        <v>7</v>
      </c>
      <c r="AV167">
        <v>0</v>
      </c>
      <c r="AW167">
        <v>14</v>
      </c>
      <c r="AX167">
        <v>21</v>
      </c>
      <c r="AY167">
        <v>28</v>
      </c>
      <c r="AZ167">
        <v>0</v>
      </c>
      <c r="BA167" s="42">
        <v>119.04999999999998</v>
      </c>
      <c r="BB167" s="12">
        <v>38637</v>
      </c>
      <c r="BC167" s="12">
        <v>22940.720000000001</v>
      </c>
      <c r="BD167" s="12">
        <v>24148.13</v>
      </c>
      <c r="BE167" s="12">
        <v>18111.099999999999</v>
      </c>
      <c r="BF167" s="12">
        <v>16903.689999999999</v>
      </c>
      <c r="BG167" s="12">
        <v>32500</v>
      </c>
      <c r="BH167" s="12">
        <v>13750</v>
      </c>
      <c r="BI167" s="12">
        <v>8809</v>
      </c>
      <c r="BJ167" s="12">
        <v>26687</v>
      </c>
      <c r="BK167" s="12">
        <v>48286</v>
      </c>
      <c r="BL167" s="12">
        <v>22765</v>
      </c>
      <c r="BM167" s="12">
        <v>21425</v>
      </c>
      <c r="BN167" s="12">
        <v>11977</v>
      </c>
      <c r="BO167">
        <v>126000</v>
      </c>
      <c r="BP167">
        <v>2178</v>
      </c>
    </row>
    <row r="168" spans="1:68" x14ac:dyDescent="0.25">
      <c r="A168" s="4">
        <v>45458</v>
      </c>
      <c r="B168" s="4" t="str">
        <f t="shared" si="2"/>
        <v>JUNE</v>
      </c>
      <c r="C168" s="2">
        <f>MONTH(mydata[[#This Row],[Date]])</f>
        <v>6</v>
      </c>
      <c r="D168">
        <v>1048</v>
      </c>
      <c r="E168">
        <v>723</v>
      </c>
      <c r="F168">
        <v>471</v>
      </c>
      <c r="G168">
        <v>347</v>
      </c>
      <c r="H168">
        <v>230</v>
      </c>
      <c r="I168">
        <v>173</v>
      </c>
      <c r="J168">
        <v>478</v>
      </c>
      <c r="K168">
        <v>72</v>
      </c>
      <c r="L168">
        <v>266</v>
      </c>
      <c r="M168">
        <v>175</v>
      </c>
      <c r="N168">
        <v>71</v>
      </c>
      <c r="O168">
        <v>97</v>
      </c>
      <c r="P168">
        <v>19</v>
      </c>
      <c r="Q168">
        <v>179</v>
      </c>
      <c r="R168">
        <v>19</v>
      </c>
      <c r="S168">
        <v>27</v>
      </c>
      <c r="T168">
        <v>43</v>
      </c>
      <c r="U168">
        <v>152</v>
      </c>
      <c r="V168">
        <v>50</v>
      </c>
      <c r="W168">
        <v>7</v>
      </c>
      <c r="X168">
        <v>50</v>
      </c>
      <c r="Y168">
        <v>14</v>
      </c>
      <c r="Z168">
        <v>50</v>
      </c>
      <c r="AA168">
        <v>57</v>
      </c>
      <c r="AB168">
        <v>0</v>
      </c>
      <c r="AC168">
        <v>14</v>
      </c>
      <c r="AD168">
        <v>28</v>
      </c>
      <c r="AE168">
        <v>7</v>
      </c>
      <c r="AF168">
        <v>7</v>
      </c>
      <c r="AG168">
        <v>36</v>
      </c>
      <c r="AH168">
        <v>7</v>
      </c>
      <c r="AI168">
        <v>7</v>
      </c>
      <c r="AJ168">
        <v>7</v>
      </c>
      <c r="AK168">
        <v>43</v>
      </c>
      <c r="AL168">
        <v>36</v>
      </c>
      <c r="AM168">
        <v>14</v>
      </c>
      <c r="AN168">
        <v>0</v>
      </c>
      <c r="AO168">
        <v>0</v>
      </c>
      <c r="AP168">
        <v>14</v>
      </c>
      <c r="AQ168">
        <v>14</v>
      </c>
      <c r="AR168">
        <v>72</v>
      </c>
      <c r="AS168">
        <v>21</v>
      </c>
      <c r="AT168">
        <v>50</v>
      </c>
      <c r="AU168">
        <v>7</v>
      </c>
      <c r="AV168">
        <v>0</v>
      </c>
      <c r="AW168">
        <v>21</v>
      </c>
      <c r="AX168">
        <v>7</v>
      </c>
      <c r="AY168">
        <v>0</v>
      </c>
      <c r="AZ168">
        <v>83</v>
      </c>
      <c r="BA168" s="42">
        <v>116.75</v>
      </c>
      <c r="BB168" s="12">
        <v>38096.17</v>
      </c>
      <c r="BC168" s="12">
        <v>28572.13</v>
      </c>
      <c r="BD168" s="12">
        <v>28572.13</v>
      </c>
      <c r="BE168" s="12">
        <v>13095.56</v>
      </c>
      <c r="BF168" s="12">
        <v>10714.55</v>
      </c>
      <c r="BG168" s="12">
        <v>29000</v>
      </c>
      <c r="BH168" s="12">
        <v>13750</v>
      </c>
      <c r="BI168" s="12">
        <v>8809</v>
      </c>
      <c r="BJ168" s="12">
        <v>26687</v>
      </c>
      <c r="BK168" s="12">
        <v>48286</v>
      </c>
      <c r="BL168" s="12">
        <v>22765</v>
      </c>
      <c r="BM168" s="12">
        <v>21425</v>
      </c>
      <c r="BN168" s="12">
        <v>11977</v>
      </c>
      <c r="BO168">
        <v>126000</v>
      </c>
      <c r="BP168">
        <v>8729</v>
      </c>
    </row>
    <row r="169" spans="1:68" x14ac:dyDescent="0.25">
      <c r="A169" s="4">
        <v>45459</v>
      </c>
      <c r="B169" s="4" t="str">
        <f t="shared" si="2"/>
        <v>JUNE</v>
      </c>
      <c r="C169" s="2">
        <f>MONTH(mydata[[#This Row],[Date]])</f>
        <v>6</v>
      </c>
      <c r="D169">
        <v>1018</v>
      </c>
      <c r="E169">
        <v>737</v>
      </c>
      <c r="F169">
        <v>346</v>
      </c>
      <c r="G169">
        <v>550</v>
      </c>
      <c r="H169">
        <v>122</v>
      </c>
      <c r="I169">
        <v>154</v>
      </c>
      <c r="J169">
        <v>429</v>
      </c>
      <c r="K169">
        <v>154</v>
      </c>
      <c r="L169">
        <v>220</v>
      </c>
      <c r="M169">
        <v>138</v>
      </c>
      <c r="N169">
        <v>75</v>
      </c>
      <c r="O169">
        <v>88</v>
      </c>
      <c r="P169">
        <v>12</v>
      </c>
      <c r="Q169">
        <v>189</v>
      </c>
      <c r="R169">
        <v>108</v>
      </c>
      <c r="S169">
        <v>27</v>
      </c>
      <c r="T169">
        <v>23</v>
      </c>
      <c r="U169">
        <v>138</v>
      </c>
      <c r="V169">
        <v>44</v>
      </c>
      <c r="W169">
        <v>7</v>
      </c>
      <c r="X169">
        <v>51</v>
      </c>
      <c r="Y169">
        <v>7</v>
      </c>
      <c r="Z169">
        <v>79</v>
      </c>
      <c r="AA169">
        <v>36</v>
      </c>
      <c r="AB169">
        <v>7</v>
      </c>
      <c r="AC169">
        <v>0</v>
      </c>
      <c r="AD169">
        <v>14</v>
      </c>
      <c r="AE169">
        <v>7</v>
      </c>
      <c r="AF169">
        <v>7</v>
      </c>
      <c r="AG169">
        <v>36</v>
      </c>
      <c r="AH169">
        <v>0</v>
      </c>
      <c r="AI169">
        <v>22</v>
      </c>
      <c r="AJ169">
        <v>14</v>
      </c>
      <c r="AK169">
        <v>51</v>
      </c>
      <c r="AL169">
        <v>44</v>
      </c>
      <c r="AM169">
        <v>29</v>
      </c>
      <c r="AN169">
        <v>14</v>
      </c>
      <c r="AO169">
        <v>0</v>
      </c>
      <c r="AP169">
        <v>14</v>
      </c>
      <c r="AQ169">
        <v>22</v>
      </c>
      <c r="AR169">
        <v>73</v>
      </c>
      <c r="AS169">
        <v>7</v>
      </c>
      <c r="AT169">
        <v>58</v>
      </c>
      <c r="AU169">
        <v>14</v>
      </c>
      <c r="AV169">
        <v>0</v>
      </c>
      <c r="AW169">
        <v>44</v>
      </c>
      <c r="AX169">
        <v>22</v>
      </c>
      <c r="AY169">
        <v>14</v>
      </c>
      <c r="AZ169">
        <v>0</v>
      </c>
      <c r="BA169" s="42">
        <v>113.56</v>
      </c>
      <c r="BB169" s="12">
        <v>32688.14</v>
      </c>
      <c r="BC169" s="12">
        <v>22181.24</v>
      </c>
      <c r="BD169" s="12">
        <v>17511.5</v>
      </c>
      <c r="BE169" s="12">
        <v>10506.9</v>
      </c>
      <c r="BF169" s="12">
        <v>33855.57</v>
      </c>
      <c r="BG169" s="12">
        <v>29000</v>
      </c>
      <c r="BH169" s="12">
        <v>10000</v>
      </c>
      <c r="BI169" s="12">
        <v>8809</v>
      </c>
      <c r="BJ169" s="12">
        <v>12053</v>
      </c>
      <c r="BK169" s="12">
        <v>48286</v>
      </c>
      <c r="BL169" s="12">
        <v>22765</v>
      </c>
      <c r="BM169" s="12">
        <v>21425</v>
      </c>
      <c r="BN169" s="12">
        <v>11977</v>
      </c>
      <c r="BO169">
        <v>126000</v>
      </c>
      <c r="BP169">
        <v>7010</v>
      </c>
    </row>
    <row r="170" spans="1:68" x14ac:dyDescent="0.25">
      <c r="A170" s="4">
        <v>45460</v>
      </c>
      <c r="B170" s="4" t="str">
        <f t="shared" si="2"/>
        <v>JUNE</v>
      </c>
      <c r="C170" s="2">
        <f>MONTH(mydata[[#This Row],[Date]])</f>
        <v>6</v>
      </c>
      <c r="D170">
        <v>995</v>
      </c>
      <c r="E170">
        <v>764</v>
      </c>
      <c r="F170">
        <v>268</v>
      </c>
      <c r="G170">
        <v>668</v>
      </c>
      <c r="H170">
        <v>59</v>
      </c>
      <c r="I170">
        <v>313</v>
      </c>
      <c r="J170">
        <v>360</v>
      </c>
      <c r="K170">
        <v>91</v>
      </c>
      <c r="L170">
        <v>265</v>
      </c>
      <c r="M170">
        <v>141</v>
      </c>
      <c r="N170">
        <v>67</v>
      </c>
      <c r="O170">
        <v>67</v>
      </c>
      <c r="P170">
        <v>61</v>
      </c>
      <c r="Q170">
        <v>207</v>
      </c>
      <c r="R170">
        <v>120</v>
      </c>
      <c r="S170">
        <v>34</v>
      </c>
      <c r="T170">
        <v>26</v>
      </c>
      <c r="U170">
        <v>7</v>
      </c>
      <c r="V170">
        <v>99</v>
      </c>
      <c r="W170">
        <v>7</v>
      </c>
      <c r="X170">
        <v>38</v>
      </c>
      <c r="Y170">
        <v>0</v>
      </c>
      <c r="Z170">
        <v>67</v>
      </c>
      <c r="AA170">
        <v>68</v>
      </c>
      <c r="AB170">
        <v>15</v>
      </c>
      <c r="AC170">
        <v>7</v>
      </c>
      <c r="AD170">
        <v>15</v>
      </c>
      <c r="AE170">
        <v>0</v>
      </c>
      <c r="AF170">
        <v>7</v>
      </c>
      <c r="AG170">
        <v>7</v>
      </c>
      <c r="AH170">
        <v>7</v>
      </c>
      <c r="AI170">
        <v>0</v>
      </c>
      <c r="AJ170">
        <v>7</v>
      </c>
      <c r="AK170">
        <v>76</v>
      </c>
      <c r="AL170">
        <v>30</v>
      </c>
      <c r="AM170">
        <v>30</v>
      </c>
      <c r="AN170">
        <v>22</v>
      </c>
      <c r="AO170">
        <v>7</v>
      </c>
      <c r="AP170">
        <v>15</v>
      </c>
      <c r="AQ170">
        <v>22</v>
      </c>
      <c r="AR170">
        <v>53</v>
      </c>
      <c r="AS170">
        <v>7</v>
      </c>
      <c r="AT170">
        <v>30</v>
      </c>
      <c r="AU170">
        <v>38</v>
      </c>
      <c r="AV170">
        <v>0</v>
      </c>
      <c r="AW170">
        <v>30</v>
      </c>
      <c r="AX170">
        <v>30</v>
      </c>
      <c r="AY170">
        <v>30</v>
      </c>
      <c r="AZ170">
        <v>0</v>
      </c>
      <c r="BA170" s="42">
        <v>110.51999999999998</v>
      </c>
      <c r="BB170" s="12">
        <v>35203.79</v>
      </c>
      <c r="BC170" s="12">
        <v>18169.7</v>
      </c>
      <c r="BD170" s="12">
        <v>21576.51</v>
      </c>
      <c r="BE170" s="12">
        <v>20440.91</v>
      </c>
      <c r="BF170" s="12">
        <v>18169.7</v>
      </c>
      <c r="BG170" s="12">
        <v>29000</v>
      </c>
      <c r="BH170" s="12">
        <v>10000</v>
      </c>
      <c r="BI170" s="12">
        <v>8809</v>
      </c>
      <c r="BJ170" s="12">
        <v>12053</v>
      </c>
      <c r="BK170" s="12">
        <v>48286</v>
      </c>
      <c r="BL170" s="12">
        <v>22765</v>
      </c>
      <c r="BM170" s="12">
        <v>21425</v>
      </c>
      <c r="BN170" s="12">
        <v>11977</v>
      </c>
      <c r="BO170">
        <v>126000</v>
      </c>
      <c r="BP170">
        <v>6260</v>
      </c>
    </row>
    <row r="171" spans="1:68" x14ac:dyDescent="0.25">
      <c r="A171" s="4">
        <v>45461</v>
      </c>
      <c r="B171" s="4" t="str">
        <f t="shared" si="2"/>
        <v>JUNE</v>
      </c>
      <c r="C171" s="2">
        <f>MONTH(mydata[[#This Row],[Date]])</f>
        <v>6</v>
      </c>
      <c r="D171">
        <v>986</v>
      </c>
      <c r="E171">
        <v>796</v>
      </c>
      <c r="F171">
        <v>374</v>
      </c>
      <c r="G171">
        <v>405</v>
      </c>
      <c r="H171">
        <v>207</v>
      </c>
      <c r="I171">
        <v>358</v>
      </c>
      <c r="J171">
        <v>255</v>
      </c>
      <c r="K171">
        <v>183</v>
      </c>
      <c r="L171">
        <v>292</v>
      </c>
      <c r="M171">
        <v>134</v>
      </c>
      <c r="N171">
        <v>79</v>
      </c>
      <c r="O171">
        <v>79</v>
      </c>
      <c r="P171">
        <v>48</v>
      </c>
      <c r="Q171">
        <v>198</v>
      </c>
      <c r="R171">
        <v>97</v>
      </c>
      <c r="S171">
        <v>33</v>
      </c>
      <c r="T171">
        <v>26</v>
      </c>
      <c r="U171">
        <v>0</v>
      </c>
      <c r="V171">
        <v>55</v>
      </c>
      <c r="W171">
        <v>23</v>
      </c>
      <c r="X171">
        <v>55</v>
      </c>
      <c r="Y171">
        <v>0</v>
      </c>
      <c r="Z171">
        <v>79</v>
      </c>
      <c r="AA171">
        <v>55</v>
      </c>
      <c r="AB171">
        <v>15</v>
      </c>
      <c r="AC171">
        <v>15</v>
      </c>
      <c r="AD171">
        <v>39</v>
      </c>
      <c r="AE171">
        <v>15</v>
      </c>
      <c r="AF171">
        <v>0</v>
      </c>
      <c r="AG171">
        <v>23</v>
      </c>
      <c r="AH171">
        <v>7</v>
      </c>
      <c r="AI171">
        <v>7</v>
      </c>
      <c r="AJ171">
        <v>15</v>
      </c>
      <c r="AK171">
        <v>31</v>
      </c>
      <c r="AL171">
        <v>15</v>
      </c>
      <c r="AM171">
        <v>23</v>
      </c>
      <c r="AN171">
        <v>15</v>
      </c>
      <c r="AO171">
        <v>0</v>
      </c>
      <c r="AP171">
        <v>23</v>
      </c>
      <c r="AQ171">
        <v>23</v>
      </c>
      <c r="AR171">
        <v>71</v>
      </c>
      <c r="AS171">
        <v>23</v>
      </c>
      <c r="AT171">
        <v>39</v>
      </c>
      <c r="AU171">
        <v>7</v>
      </c>
      <c r="AV171">
        <v>0</v>
      </c>
      <c r="AW171">
        <v>39</v>
      </c>
      <c r="AX171">
        <v>31</v>
      </c>
      <c r="AY171">
        <v>31</v>
      </c>
      <c r="AZ171">
        <v>22</v>
      </c>
      <c r="BA171" s="42">
        <v>106.93</v>
      </c>
      <c r="BB171" s="12">
        <v>34264.519999999997</v>
      </c>
      <c r="BC171" s="12">
        <v>25422.06</v>
      </c>
      <c r="BD171" s="12">
        <v>23211.45</v>
      </c>
      <c r="BE171" s="12">
        <v>11053.07</v>
      </c>
      <c r="BF171" s="12">
        <v>16579.61</v>
      </c>
      <c r="BG171" s="12">
        <v>29000</v>
      </c>
      <c r="BH171" s="12">
        <v>10000</v>
      </c>
      <c r="BI171" s="12">
        <v>8809</v>
      </c>
      <c r="BJ171" s="12">
        <v>12053</v>
      </c>
      <c r="BK171" s="12">
        <v>48286</v>
      </c>
      <c r="BL171" s="12">
        <v>22765</v>
      </c>
      <c r="BM171" s="12">
        <v>21425</v>
      </c>
      <c r="BN171" s="12">
        <v>11977</v>
      </c>
      <c r="BO171">
        <v>126000</v>
      </c>
      <c r="BP171">
        <v>3057</v>
      </c>
    </row>
    <row r="172" spans="1:68" x14ac:dyDescent="0.25">
      <c r="A172" s="4">
        <v>45462</v>
      </c>
      <c r="B172" s="4" t="str">
        <f t="shared" si="2"/>
        <v>JUNE</v>
      </c>
      <c r="C172" s="2">
        <f>MONTH(mydata[[#This Row],[Date]])</f>
        <v>6</v>
      </c>
      <c r="D172">
        <v>983</v>
      </c>
      <c r="E172">
        <v>841</v>
      </c>
      <c r="F172">
        <v>452</v>
      </c>
      <c r="G172">
        <v>296</v>
      </c>
      <c r="H172">
        <v>235</v>
      </c>
      <c r="I172">
        <v>227</v>
      </c>
      <c r="J172">
        <v>455</v>
      </c>
      <c r="K172">
        <v>159</v>
      </c>
      <c r="L172">
        <v>292</v>
      </c>
      <c r="M172">
        <v>182</v>
      </c>
      <c r="N172">
        <v>54</v>
      </c>
      <c r="O172">
        <v>48</v>
      </c>
      <c r="P172">
        <v>12</v>
      </c>
      <c r="Q172">
        <v>179</v>
      </c>
      <c r="R172">
        <v>97</v>
      </c>
      <c r="S172">
        <v>52</v>
      </c>
      <c r="T172">
        <v>37</v>
      </c>
      <c r="U172">
        <v>30</v>
      </c>
      <c r="V172">
        <v>117</v>
      </c>
      <c r="W172">
        <v>8</v>
      </c>
      <c r="X172">
        <v>33</v>
      </c>
      <c r="Y172">
        <v>0</v>
      </c>
      <c r="Z172">
        <v>58</v>
      </c>
      <c r="AA172">
        <v>58</v>
      </c>
      <c r="AB172">
        <v>0</v>
      </c>
      <c r="AC172">
        <v>0</v>
      </c>
      <c r="AD172">
        <v>42</v>
      </c>
      <c r="AE172">
        <v>25</v>
      </c>
      <c r="AF172">
        <v>8</v>
      </c>
      <c r="AG172">
        <v>8</v>
      </c>
      <c r="AH172">
        <v>8</v>
      </c>
      <c r="AI172">
        <v>16</v>
      </c>
      <c r="AJ172">
        <v>16</v>
      </c>
      <c r="AK172">
        <v>42</v>
      </c>
      <c r="AL172">
        <v>33</v>
      </c>
      <c r="AM172">
        <v>42</v>
      </c>
      <c r="AN172">
        <v>0</v>
      </c>
      <c r="AO172">
        <v>0</v>
      </c>
      <c r="AP172">
        <v>33</v>
      </c>
      <c r="AQ172">
        <v>8</v>
      </c>
      <c r="AR172">
        <v>67</v>
      </c>
      <c r="AS172">
        <v>8</v>
      </c>
      <c r="AT172">
        <v>33</v>
      </c>
      <c r="AU172">
        <v>33</v>
      </c>
      <c r="AV172">
        <v>0</v>
      </c>
      <c r="AW172">
        <v>50</v>
      </c>
      <c r="AX172">
        <v>25</v>
      </c>
      <c r="AY172">
        <v>8</v>
      </c>
      <c r="AZ172">
        <v>62</v>
      </c>
      <c r="BA172" s="42">
        <v>103.52</v>
      </c>
      <c r="BB172" s="12">
        <v>36353.279999999999</v>
      </c>
      <c r="BC172" s="12">
        <v>17107.43</v>
      </c>
      <c r="BD172" s="12">
        <v>20315.07</v>
      </c>
      <c r="BE172" s="12">
        <v>20315.07</v>
      </c>
      <c r="BF172" s="12">
        <v>12830.57</v>
      </c>
      <c r="BG172" s="12">
        <v>29000</v>
      </c>
      <c r="BH172" s="12">
        <v>10000</v>
      </c>
      <c r="BI172" s="12">
        <v>8809</v>
      </c>
      <c r="BJ172" s="12">
        <v>12053</v>
      </c>
      <c r="BK172" s="12">
        <v>48286</v>
      </c>
      <c r="BL172" s="12">
        <v>22765</v>
      </c>
      <c r="BM172" s="12">
        <v>21425</v>
      </c>
      <c r="BN172" s="12">
        <v>11977</v>
      </c>
      <c r="BO172">
        <v>126000</v>
      </c>
      <c r="BP172">
        <v>6203</v>
      </c>
    </row>
    <row r="173" spans="1:68" x14ac:dyDescent="0.25">
      <c r="A173" s="4">
        <v>45463</v>
      </c>
      <c r="B173" s="4" t="str">
        <f t="shared" si="2"/>
        <v>JUNE</v>
      </c>
      <c r="C173" s="2">
        <f>MONTH(mydata[[#This Row],[Date]])</f>
        <v>6</v>
      </c>
      <c r="D173">
        <v>985</v>
      </c>
      <c r="E173">
        <v>874</v>
      </c>
      <c r="F173">
        <v>275</v>
      </c>
      <c r="G173">
        <v>533</v>
      </c>
      <c r="H173">
        <v>177</v>
      </c>
      <c r="I173">
        <v>209</v>
      </c>
      <c r="J173">
        <v>578</v>
      </c>
      <c r="K173">
        <v>87</v>
      </c>
      <c r="L173">
        <v>335</v>
      </c>
      <c r="M173">
        <v>122</v>
      </c>
      <c r="N173">
        <v>91</v>
      </c>
      <c r="O173">
        <v>54</v>
      </c>
      <c r="P173">
        <v>24</v>
      </c>
      <c r="Q173">
        <v>160</v>
      </c>
      <c r="R173">
        <v>37</v>
      </c>
      <c r="S173">
        <v>33</v>
      </c>
      <c r="T173">
        <v>26</v>
      </c>
      <c r="U173">
        <v>103</v>
      </c>
      <c r="V173">
        <v>96</v>
      </c>
      <c r="W173">
        <v>26</v>
      </c>
      <c r="X173">
        <v>61</v>
      </c>
      <c r="Y173">
        <v>0</v>
      </c>
      <c r="Z173">
        <v>78</v>
      </c>
      <c r="AA173">
        <v>43</v>
      </c>
      <c r="AB173">
        <v>0</v>
      </c>
      <c r="AC173">
        <v>17</v>
      </c>
      <c r="AD173">
        <v>52</v>
      </c>
      <c r="AE173">
        <v>17</v>
      </c>
      <c r="AF173">
        <v>8</v>
      </c>
      <c r="AG173">
        <v>26</v>
      </c>
      <c r="AH173">
        <v>17</v>
      </c>
      <c r="AI173">
        <v>17</v>
      </c>
      <c r="AJ173">
        <v>8</v>
      </c>
      <c r="AK173">
        <v>61</v>
      </c>
      <c r="AL173">
        <v>8</v>
      </c>
      <c r="AM173">
        <v>17</v>
      </c>
      <c r="AN173">
        <v>8</v>
      </c>
      <c r="AO173">
        <v>8</v>
      </c>
      <c r="AP173">
        <v>17</v>
      </c>
      <c r="AQ173">
        <v>34</v>
      </c>
      <c r="AR173">
        <v>69</v>
      </c>
      <c r="AS173">
        <v>17</v>
      </c>
      <c r="AT173">
        <v>43</v>
      </c>
      <c r="AU173">
        <v>17</v>
      </c>
      <c r="AV173">
        <v>0</v>
      </c>
      <c r="AW173">
        <v>52</v>
      </c>
      <c r="AX173">
        <v>0</v>
      </c>
      <c r="AY173">
        <v>26</v>
      </c>
      <c r="AZ173">
        <v>31</v>
      </c>
      <c r="BA173" s="42">
        <v>100.31</v>
      </c>
      <c r="BB173" s="12">
        <v>25879.72</v>
      </c>
      <c r="BC173" s="12">
        <v>16563.02</v>
      </c>
      <c r="BD173" s="12">
        <v>11387.08</v>
      </c>
      <c r="BE173" s="12">
        <v>14492.64</v>
      </c>
      <c r="BF173" s="12">
        <v>35196.42</v>
      </c>
      <c r="BG173" s="12">
        <v>29000</v>
      </c>
      <c r="BH173" s="12">
        <v>10000</v>
      </c>
      <c r="BI173" s="12">
        <v>8809</v>
      </c>
      <c r="BJ173" s="12">
        <v>12053</v>
      </c>
      <c r="BK173" s="12">
        <v>48286</v>
      </c>
      <c r="BL173" s="12">
        <v>22765</v>
      </c>
      <c r="BM173" s="12">
        <v>21425</v>
      </c>
      <c r="BN173" s="12">
        <v>11977</v>
      </c>
      <c r="BO173">
        <v>126000</v>
      </c>
      <c r="BP173">
        <v>7443</v>
      </c>
    </row>
    <row r="174" spans="1:68" x14ac:dyDescent="0.25">
      <c r="A174" s="4">
        <v>45464</v>
      </c>
      <c r="B174" s="4" t="str">
        <f t="shared" si="2"/>
        <v>JUNE</v>
      </c>
      <c r="C174" s="2">
        <f>MONTH(mydata[[#This Row],[Date]])</f>
        <v>6</v>
      </c>
      <c r="D174">
        <v>998</v>
      </c>
      <c r="E174">
        <v>902</v>
      </c>
      <c r="F174">
        <v>399</v>
      </c>
      <c r="G174">
        <v>390</v>
      </c>
      <c r="H174">
        <v>209</v>
      </c>
      <c r="I174">
        <v>315</v>
      </c>
      <c r="J174">
        <v>425</v>
      </c>
      <c r="K174">
        <v>162</v>
      </c>
      <c r="L174">
        <v>228</v>
      </c>
      <c r="M174">
        <v>167</v>
      </c>
      <c r="N174">
        <v>61</v>
      </c>
      <c r="O174">
        <v>86</v>
      </c>
      <c r="P174">
        <v>24</v>
      </c>
      <c r="Q174">
        <v>151</v>
      </c>
      <c r="R174">
        <v>18</v>
      </c>
      <c r="S174">
        <v>30</v>
      </c>
      <c r="T174">
        <v>18</v>
      </c>
      <c r="U174">
        <v>215</v>
      </c>
      <c r="V174">
        <v>45</v>
      </c>
      <c r="W174">
        <v>18</v>
      </c>
      <c r="X174">
        <v>36</v>
      </c>
      <c r="Y174">
        <v>18</v>
      </c>
      <c r="Z174">
        <v>126</v>
      </c>
      <c r="AA174">
        <v>54</v>
      </c>
      <c r="AB174">
        <v>27</v>
      </c>
      <c r="AC174">
        <v>27</v>
      </c>
      <c r="AD174">
        <v>36</v>
      </c>
      <c r="AE174">
        <v>0</v>
      </c>
      <c r="AF174">
        <v>0</v>
      </c>
      <c r="AG174">
        <v>9</v>
      </c>
      <c r="AH174">
        <v>18</v>
      </c>
      <c r="AI174">
        <v>27</v>
      </c>
      <c r="AJ174">
        <v>9</v>
      </c>
      <c r="AK174">
        <v>72</v>
      </c>
      <c r="AL174">
        <v>45</v>
      </c>
      <c r="AM174">
        <v>36</v>
      </c>
      <c r="AN174">
        <v>0</v>
      </c>
      <c r="AO174">
        <v>9</v>
      </c>
      <c r="AP174">
        <v>36</v>
      </c>
      <c r="AQ174">
        <v>36</v>
      </c>
      <c r="AR174">
        <v>81</v>
      </c>
      <c r="AS174">
        <v>9</v>
      </c>
      <c r="AT174">
        <v>36</v>
      </c>
      <c r="AU174">
        <v>36</v>
      </c>
      <c r="AV174">
        <v>9</v>
      </c>
      <c r="AW174">
        <v>9</v>
      </c>
      <c r="AX174">
        <v>0</v>
      </c>
      <c r="AY174">
        <v>36</v>
      </c>
      <c r="AZ174">
        <v>2</v>
      </c>
      <c r="BA174" s="42">
        <v>97.16</v>
      </c>
      <c r="BB174" s="12">
        <v>27082.73</v>
      </c>
      <c r="BC174" s="12">
        <v>16049.02</v>
      </c>
      <c r="BD174" s="12">
        <v>12036.77</v>
      </c>
      <c r="BE174" s="12">
        <v>17052.09</v>
      </c>
      <c r="BF174" s="12">
        <v>28085.79</v>
      </c>
      <c r="BG174" s="12">
        <v>29000</v>
      </c>
      <c r="BH174" s="12">
        <v>10000</v>
      </c>
      <c r="BI174" s="12">
        <v>8809</v>
      </c>
      <c r="BJ174" s="12">
        <v>12053</v>
      </c>
      <c r="BK174" s="12">
        <v>48286</v>
      </c>
      <c r="BL174" s="12">
        <v>22765</v>
      </c>
      <c r="BM174" s="12">
        <v>21425</v>
      </c>
      <c r="BN174" s="12">
        <v>11977</v>
      </c>
      <c r="BO174">
        <v>126000</v>
      </c>
      <c r="BP174">
        <v>7169</v>
      </c>
    </row>
    <row r="175" spans="1:68" x14ac:dyDescent="0.25">
      <c r="A175" s="4">
        <v>45465</v>
      </c>
      <c r="B175" s="4" t="str">
        <f t="shared" si="2"/>
        <v>JUNE</v>
      </c>
      <c r="C175" s="2">
        <f>MONTH(mydata[[#This Row],[Date]])</f>
        <v>6</v>
      </c>
      <c r="D175">
        <v>1032</v>
      </c>
      <c r="E175">
        <v>910</v>
      </c>
      <c r="F175">
        <v>495</v>
      </c>
      <c r="G175">
        <v>465</v>
      </c>
      <c r="H175">
        <v>72</v>
      </c>
      <c r="I175">
        <v>473</v>
      </c>
      <c r="J175">
        <v>346</v>
      </c>
      <c r="K175">
        <v>91</v>
      </c>
      <c r="L175">
        <v>217</v>
      </c>
      <c r="M175">
        <v>159</v>
      </c>
      <c r="N175">
        <v>95</v>
      </c>
      <c r="O175">
        <v>76</v>
      </c>
      <c r="P175">
        <v>51</v>
      </c>
      <c r="Q175">
        <v>207</v>
      </c>
      <c r="R175">
        <v>35</v>
      </c>
      <c r="S175">
        <v>27</v>
      </c>
      <c r="T175">
        <v>54</v>
      </c>
      <c r="U175">
        <v>111</v>
      </c>
      <c r="V175">
        <v>91</v>
      </c>
      <c r="W175">
        <v>0</v>
      </c>
      <c r="X175">
        <v>45</v>
      </c>
      <c r="Y175">
        <v>27</v>
      </c>
      <c r="Z175">
        <v>54</v>
      </c>
      <c r="AA175">
        <v>63</v>
      </c>
      <c r="AB175">
        <v>9</v>
      </c>
      <c r="AC175">
        <v>27</v>
      </c>
      <c r="AD175">
        <v>18</v>
      </c>
      <c r="AE175">
        <v>18</v>
      </c>
      <c r="AF175">
        <v>0</v>
      </c>
      <c r="AG175">
        <v>45</v>
      </c>
      <c r="AH175">
        <v>9</v>
      </c>
      <c r="AI175">
        <v>18</v>
      </c>
      <c r="AJ175">
        <v>0</v>
      </c>
      <c r="AK175">
        <v>45</v>
      </c>
      <c r="AL175">
        <v>45</v>
      </c>
      <c r="AM175">
        <v>45</v>
      </c>
      <c r="AN175">
        <v>0</v>
      </c>
      <c r="AO175">
        <v>0</v>
      </c>
      <c r="AP175">
        <v>18</v>
      </c>
      <c r="AQ175">
        <v>9</v>
      </c>
      <c r="AR175">
        <v>63</v>
      </c>
      <c r="AS175">
        <v>27</v>
      </c>
      <c r="AT175">
        <v>72</v>
      </c>
      <c r="AU175">
        <v>18</v>
      </c>
      <c r="AV175">
        <v>0</v>
      </c>
      <c r="AW175">
        <v>45</v>
      </c>
      <c r="AX175">
        <v>27</v>
      </c>
      <c r="AY175">
        <v>9</v>
      </c>
      <c r="AZ175">
        <v>63</v>
      </c>
      <c r="BA175" s="42">
        <v>94.62</v>
      </c>
      <c r="BB175" s="12">
        <v>24286.880000000001</v>
      </c>
      <c r="BC175" s="12">
        <v>23315.41</v>
      </c>
      <c r="BD175" s="12">
        <v>19429.509999999998</v>
      </c>
      <c r="BE175" s="12">
        <v>17486.560000000001</v>
      </c>
      <c r="BF175" s="12">
        <v>12629.18</v>
      </c>
      <c r="BG175" s="12">
        <v>29000</v>
      </c>
      <c r="BH175" s="12">
        <v>10000</v>
      </c>
      <c r="BI175" s="12">
        <v>8809</v>
      </c>
      <c r="BJ175" s="12">
        <v>12053</v>
      </c>
      <c r="BK175" s="12">
        <v>48286</v>
      </c>
      <c r="BL175" s="12">
        <v>22765</v>
      </c>
      <c r="BM175" s="12">
        <v>21425</v>
      </c>
      <c r="BN175" s="12">
        <v>11977</v>
      </c>
      <c r="BO175">
        <v>126000</v>
      </c>
      <c r="BP175">
        <v>219</v>
      </c>
    </row>
    <row r="176" spans="1:68" x14ac:dyDescent="0.25">
      <c r="A176" s="4">
        <v>45466</v>
      </c>
      <c r="B176" s="4" t="str">
        <f t="shared" si="2"/>
        <v>JUNE</v>
      </c>
      <c r="C176" s="2">
        <f>MONTH(mydata[[#This Row],[Date]])</f>
        <v>6</v>
      </c>
      <c r="D176">
        <v>1047</v>
      </c>
      <c r="E176">
        <v>912</v>
      </c>
      <c r="F176">
        <v>366</v>
      </c>
      <c r="G176">
        <v>451</v>
      </c>
      <c r="H176">
        <v>230</v>
      </c>
      <c r="I176">
        <v>355</v>
      </c>
      <c r="J176">
        <v>375</v>
      </c>
      <c r="K176">
        <v>182</v>
      </c>
      <c r="L176">
        <v>246</v>
      </c>
      <c r="M176">
        <v>142</v>
      </c>
      <c r="N176">
        <v>97</v>
      </c>
      <c r="O176">
        <v>64</v>
      </c>
      <c r="P176">
        <v>32</v>
      </c>
      <c r="Q176">
        <v>206</v>
      </c>
      <c r="R176">
        <v>59</v>
      </c>
      <c r="S176">
        <v>31</v>
      </c>
      <c r="T176">
        <v>43</v>
      </c>
      <c r="U176">
        <v>127</v>
      </c>
      <c r="V176">
        <v>36</v>
      </c>
      <c r="W176">
        <v>9</v>
      </c>
      <c r="X176">
        <v>36</v>
      </c>
      <c r="Y176">
        <v>27</v>
      </c>
      <c r="Z176">
        <v>100</v>
      </c>
      <c r="AA176">
        <v>54</v>
      </c>
      <c r="AB176">
        <v>0</v>
      </c>
      <c r="AC176">
        <v>9</v>
      </c>
      <c r="AD176">
        <v>54</v>
      </c>
      <c r="AE176">
        <v>18</v>
      </c>
      <c r="AF176">
        <v>0</v>
      </c>
      <c r="AG176">
        <v>9</v>
      </c>
      <c r="AH176">
        <v>27</v>
      </c>
      <c r="AI176">
        <v>0</v>
      </c>
      <c r="AJ176">
        <v>9</v>
      </c>
      <c r="AK176">
        <v>36</v>
      </c>
      <c r="AL176">
        <v>54</v>
      </c>
      <c r="AM176">
        <v>18</v>
      </c>
      <c r="AN176">
        <v>9</v>
      </c>
      <c r="AO176">
        <v>0</v>
      </c>
      <c r="AP176">
        <v>36</v>
      </c>
      <c r="AQ176">
        <v>36</v>
      </c>
      <c r="AR176">
        <v>91</v>
      </c>
      <c r="AS176">
        <v>18</v>
      </c>
      <c r="AT176">
        <v>82</v>
      </c>
      <c r="AU176">
        <v>45</v>
      </c>
      <c r="AV176">
        <v>0</v>
      </c>
      <c r="AW176">
        <v>18</v>
      </c>
      <c r="AX176">
        <v>36</v>
      </c>
      <c r="AY176">
        <v>9</v>
      </c>
      <c r="AZ176">
        <v>36</v>
      </c>
      <c r="BA176" s="42">
        <v>92.32</v>
      </c>
      <c r="BB176" s="12">
        <v>24601.83</v>
      </c>
      <c r="BC176" s="12">
        <v>20816.93</v>
      </c>
      <c r="BD176" s="12">
        <v>14193.36</v>
      </c>
      <c r="BE176" s="12">
        <v>18924.490000000002</v>
      </c>
      <c r="BF176" s="12">
        <v>16085.81</v>
      </c>
      <c r="BG176" s="12">
        <v>29000</v>
      </c>
      <c r="BH176" s="12">
        <v>13750</v>
      </c>
      <c r="BI176" s="12">
        <v>8809</v>
      </c>
      <c r="BJ176" s="12">
        <v>17694</v>
      </c>
      <c r="BK176" s="12">
        <v>48286</v>
      </c>
      <c r="BL176" s="12">
        <v>22765</v>
      </c>
      <c r="BM176" s="12">
        <v>21425</v>
      </c>
      <c r="BN176" s="12">
        <v>11977</v>
      </c>
      <c r="BO176">
        <v>126000</v>
      </c>
      <c r="BP176">
        <v>8320</v>
      </c>
    </row>
    <row r="177" spans="1:68" x14ac:dyDescent="0.25">
      <c r="A177" s="4">
        <v>45467</v>
      </c>
      <c r="B177" s="4" t="str">
        <f t="shared" si="2"/>
        <v>JUNE</v>
      </c>
      <c r="C177" s="2">
        <f>MONTH(mydata[[#This Row],[Date]])</f>
        <v>6</v>
      </c>
      <c r="D177">
        <v>1051</v>
      </c>
      <c r="E177">
        <v>912</v>
      </c>
      <c r="F177">
        <v>536</v>
      </c>
      <c r="G177">
        <v>421</v>
      </c>
      <c r="H177">
        <v>94</v>
      </c>
      <c r="I177">
        <v>218</v>
      </c>
      <c r="J177">
        <v>549</v>
      </c>
      <c r="K177">
        <v>145</v>
      </c>
      <c r="L177">
        <v>247</v>
      </c>
      <c r="M177">
        <v>58</v>
      </c>
      <c r="N177">
        <v>78</v>
      </c>
      <c r="O177">
        <v>97</v>
      </c>
      <c r="P177">
        <v>32</v>
      </c>
      <c r="Q177">
        <v>195</v>
      </c>
      <c r="R177">
        <v>47</v>
      </c>
      <c r="S177">
        <v>31</v>
      </c>
      <c r="T177">
        <v>23</v>
      </c>
      <c r="U177">
        <v>243</v>
      </c>
      <c r="V177">
        <v>127</v>
      </c>
      <c r="W177">
        <v>0</v>
      </c>
      <c r="X177">
        <v>27</v>
      </c>
      <c r="Y177">
        <v>9</v>
      </c>
      <c r="Z177">
        <v>118</v>
      </c>
      <c r="AA177">
        <v>82</v>
      </c>
      <c r="AB177">
        <v>18</v>
      </c>
      <c r="AC177">
        <v>0</v>
      </c>
      <c r="AD177">
        <v>18</v>
      </c>
      <c r="AE177">
        <v>18</v>
      </c>
      <c r="AF177">
        <v>0</v>
      </c>
      <c r="AG177">
        <v>18</v>
      </c>
      <c r="AH177">
        <v>18</v>
      </c>
      <c r="AI177">
        <v>18</v>
      </c>
      <c r="AJ177">
        <v>9</v>
      </c>
      <c r="AK177">
        <v>63</v>
      </c>
      <c r="AL177">
        <v>54</v>
      </c>
      <c r="AM177">
        <v>45</v>
      </c>
      <c r="AN177">
        <v>0</v>
      </c>
      <c r="AO177">
        <v>0</v>
      </c>
      <c r="AP177">
        <v>18</v>
      </c>
      <c r="AQ177">
        <v>27</v>
      </c>
      <c r="AR177">
        <v>72</v>
      </c>
      <c r="AS177">
        <v>9</v>
      </c>
      <c r="AT177">
        <v>54</v>
      </c>
      <c r="AU177">
        <v>9</v>
      </c>
      <c r="AV177">
        <v>9</v>
      </c>
      <c r="AW177">
        <v>9</v>
      </c>
      <c r="AX177">
        <v>9</v>
      </c>
      <c r="AY177">
        <v>9</v>
      </c>
      <c r="AZ177">
        <v>45</v>
      </c>
      <c r="BA177" s="42">
        <v>90.85</v>
      </c>
      <c r="BB177" s="12">
        <v>32312.9</v>
      </c>
      <c r="BC177" s="12">
        <v>23080.639999999999</v>
      </c>
      <c r="BD177" s="12">
        <v>11078.71</v>
      </c>
      <c r="BE177" s="12">
        <v>11078.71</v>
      </c>
      <c r="BF177" s="12">
        <v>14771.61</v>
      </c>
      <c r="BG177" s="12">
        <v>29000</v>
      </c>
      <c r="BH177" s="12">
        <v>13750</v>
      </c>
      <c r="BI177" s="12">
        <v>6498</v>
      </c>
      <c r="BJ177" s="12">
        <v>17694</v>
      </c>
      <c r="BK177" s="12">
        <v>48286</v>
      </c>
      <c r="BL177" s="12">
        <v>22765</v>
      </c>
      <c r="BM177" s="12">
        <v>21425</v>
      </c>
      <c r="BN177" s="12">
        <v>11977</v>
      </c>
      <c r="BO177">
        <v>126000</v>
      </c>
      <c r="BP177">
        <v>2216</v>
      </c>
    </row>
    <row r="178" spans="1:68" x14ac:dyDescent="0.25">
      <c r="A178" s="4">
        <v>45468</v>
      </c>
      <c r="B178" s="4" t="str">
        <f t="shared" si="2"/>
        <v>JUNE</v>
      </c>
      <c r="C178" s="2">
        <f>MONTH(mydata[[#This Row],[Date]])</f>
        <v>6</v>
      </c>
      <c r="D178">
        <v>1051</v>
      </c>
      <c r="E178">
        <v>905</v>
      </c>
      <c r="F178">
        <v>399</v>
      </c>
      <c r="G178">
        <v>589</v>
      </c>
      <c r="H178">
        <v>63</v>
      </c>
      <c r="I178">
        <v>416</v>
      </c>
      <c r="J178">
        <v>308</v>
      </c>
      <c r="K178">
        <v>181</v>
      </c>
      <c r="L178">
        <v>319</v>
      </c>
      <c r="M178">
        <v>162</v>
      </c>
      <c r="N178">
        <v>91</v>
      </c>
      <c r="O178">
        <v>39</v>
      </c>
      <c r="P178">
        <v>32</v>
      </c>
      <c r="Q178">
        <v>219</v>
      </c>
      <c r="R178">
        <v>23</v>
      </c>
      <c r="S178">
        <v>59</v>
      </c>
      <c r="T178">
        <v>23</v>
      </c>
      <c r="U178">
        <v>84</v>
      </c>
      <c r="V178">
        <v>117</v>
      </c>
      <c r="W178">
        <v>18</v>
      </c>
      <c r="X178">
        <v>27</v>
      </c>
      <c r="Y178">
        <v>9</v>
      </c>
      <c r="Z178">
        <v>72</v>
      </c>
      <c r="AA178">
        <v>72</v>
      </c>
      <c r="AB178">
        <v>9</v>
      </c>
      <c r="AC178">
        <v>27</v>
      </c>
      <c r="AD178">
        <v>45</v>
      </c>
      <c r="AE178">
        <v>18</v>
      </c>
      <c r="AF178">
        <v>0</v>
      </c>
      <c r="AG178">
        <v>36</v>
      </c>
      <c r="AH178">
        <v>9</v>
      </c>
      <c r="AI178">
        <v>18</v>
      </c>
      <c r="AJ178">
        <v>0</v>
      </c>
      <c r="AK178">
        <v>72</v>
      </c>
      <c r="AL178">
        <v>63</v>
      </c>
      <c r="AM178">
        <v>36</v>
      </c>
      <c r="AN178">
        <v>9</v>
      </c>
      <c r="AO178">
        <v>9</v>
      </c>
      <c r="AP178">
        <v>0</v>
      </c>
      <c r="AQ178">
        <v>18</v>
      </c>
      <c r="AR178">
        <v>0</v>
      </c>
      <c r="AS178">
        <v>9</v>
      </c>
      <c r="AT178">
        <v>77</v>
      </c>
      <c r="AU178">
        <v>9</v>
      </c>
      <c r="AV178">
        <v>9</v>
      </c>
      <c r="AW178">
        <v>63</v>
      </c>
      <c r="AX178">
        <v>36</v>
      </c>
      <c r="AY178">
        <v>18</v>
      </c>
      <c r="AZ178">
        <v>0</v>
      </c>
      <c r="BA178" s="42">
        <v>89.63</v>
      </c>
      <c r="BB178" s="12">
        <v>26347.99</v>
      </c>
      <c r="BC178" s="12">
        <v>16353.93</v>
      </c>
      <c r="BD178" s="12">
        <v>12719.72</v>
      </c>
      <c r="BE178" s="12">
        <v>22713.79</v>
      </c>
      <c r="BF178" s="12">
        <v>12719.72</v>
      </c>
      <c r="BG178" s="12">
        <v>29000</v>
      </c>
      <c r="BH178" s="12">
        <v>13750</v>
      </c>
      <c r="BI178" s="12">
        <v>6498</v>
      </c>
      <c r="BJ178" s="12">
        <v>17694</v>
      </c>
      <c r="BK178" s="12">
        <v>48286</v>
      </c>
      <c r="BL178" s="12">
        <v>22765</v>
      </c>
      <c r="BM178" s="12">
        <v>21425</v>
      </c>
      <c r="BN178" s="12">
        <v>11977</v>
      </c>
      <c r="BO178">
        <v>126000</v>
      </c>
      <c r="BP178">
        <v>973</v>
      </c>
    </row>
    <row r="179" spans="1:68" x14ac:dyDescent="0.25">
      <c r="A179" s="4">
        <v>45469</v>
      </c>
      <c r="B179" s="4" t="str">
        <f t="shared" si="2"/>
        <v>JUNE</v>
      </c>
      <c r="C179" s="2">
        <f>MONTH(mydata[[#This Row],[Date]])</f>
        <v>6</v>
      </c>
      <c r="D179">
        <v>1039</v>
      </c>
      <c r="E179">
        <v>897</v>
      </c>
      <c r="F179">
        <v>529</v>
      </c>
      <c r="G179">
        <v>396</v>
      </c>
      <c r="H179">
        <v>114</v>
      </c>
      <c r="I179">
        <v>233</v>
      </c>
      <c r="J179">
        <v>503</v>
      </c>
      <c r="K179">
        <v>161</v>
      </c>
      <c r="L179">
        <v>309</v>
      </c>
      <c r="M179">
        <v>51</v>
      </c>
      <c r="N179">
        <v>57</v>
      </c>
      <c r="O179">
        <v>70</v>
      </c>
      <c r="P179">
        <v>51</v>
      </c>
      <c r="Q179">
        <v>169</v>
      </c>
      <c r="R179">
        <v>19</v>
      </c>
      <c r="S179">
        <v>43</v>
      </c>
      <c r="T179">
        <v>27</v>
      </c>
      <c r="U179">
        <v>243</v>
      </c>
      <c r="V179">
        <v>53</v>
      </c>
      <c r="W179">
        <v>26</v>
      </c>
      <c r="X179">
        <v>53</v>
      </c>
      <c r="Y179">
        <v>8</v>
      </c>
      <c r="Z179">
        <v>94</v>
      </c>
      <c r="AA179">
        <v>71</v>
      </c>
      <c r="AB179">
        <v>0</v>
      </c>
      <c r="AC179">
        <v>26</v>
      </c>
      <c r="AD179">
        <v>44</v>
      </c>
      <c r="AE179">
        <v>17</v>
      </c>
      <c r="AF179">
        <v>8</v>
      </c>
      <c r="AG179">
        <v>17</v>
      </c>
      <c r="AH179">
        <v>26</v>
      </c>
      <c r="AI179">
        <v>26</v>
      </c>
      <c r="AJ179">
        <v>0</v>
      </c>
      <c r="AK179">
        <v>80</v>
      </c>
      <c r="AL179">
        <v>53</v>
      </c>
      <c r="AM179">
        <v>8</v>
      </c>
      <c r="AN179">
        <v>26</v>
      </c>
      <c r="AO179">
        <v>8</v>
      </c>
      <c r="AP179">
        <v>0</v>
      </c>
      <c r="AQ179">
        <v>26</v>
      </c>
      <c r="AR179">
        <v>71</v>
      </c>
      <c r="AS179">
        <v>17</v>
      </c>
      <c r="AT179">
        <v>26</v>
      </c>
      <c r="AU179">
        <v>17</v>
      </c>
      <c r="AV179">
        <v>0</v>
      </c>
      <c r="AW179">
        <v>35</v>
      </c>
      <c r="AX179">
        <v>35</v>
      </c>
      <c r="AY179">
        <v>26</v>
      </c>
      <c r="AZ179">
        <v>0</v>
      </c>
      <c r="BA179" s="42">
        <v>88.94</v>
      </c>
      <c r="BB179" s="12">
        <v>31371.51</v>
      </c>
      <c r="BC179" s="12">
        <v>15237.59</v>
      </c>
      <c r="BD179" s="12">
        <v>14341.26</v>
      </c>
      <c r="BE179" s="12">
        <v>8963.2900000000009</v>
      </c>
      <c r="BF179" s="12">
        <v>19719.23</v>
      </c>
      <c r="BG179" s="12">
        <v>29000</v>
      </c>
      <c r="BH179" s="12">
        <v>13750</v>
      </c>
      <c r="BI179" s="12">
        <v>6498</v>
      </c>
      <c r="BJ179" s="12">
        <v>17694</v>
      </c>
      <c r="BK179" s="12">
        <v>48286</v>
      </c>
      <c r="BL179" s="12">
        <v>22765</v>
      </c>
      <c r="BM179" s="12">
        <v>21425</v>
      </c>
      <c r="BN179" s="12">
        <v>11977</v>
      </c>
      <c r="BO179">
        <v>126000</v>
      </c>
      <c r="BP179">
        <v>2616</v>
      </c>
    </row>
    <row r="180" spans="1:68" x14ac:dyDescent="0.25">
      <c r="A180" s="4">
        <v>45470</v>
      </c>
      <c r="B180" s="4" t="str">
        <f t="shared" si="2"/>
        <v>JUNE</v>
      </c>
      <c r="C180" s="2">
        <f>MONTH(mydata[[#This Row],[Date]])</f>
        <v>6</v>
      </c>
      <c r="D180">
        <v>1022</v>
      </c>
      <c r="E180">
        <v>882</v>
      </c>
      <c r="F180">
        <v>265</v>
      </c>
      <c r="G180">
        <v>614</v>
      </c>
      <c r="H180">
        <v>143</v>
      </c>
      <c r="I180">
        <v>273</v>
      </c>
      <c r="J180">
        <v>460</v>
      </c>
      <c r="K180">
        <v>149</v>
      </c>
      <c r="L180">
        <v>259</v>
      </c>
      <c r="M180">
        <v>139</v>
      </c>
      <c r="N180">
        <v>57</v>
      </c>
      <c r="O180">
        <v>76</v>
      </c>
      <c r="P180">
        <v>50</v>
      </c>
      <c r="Q180">
        <v>174</v>
      </c>
      <c r="R180">
        <v>135</v>
      </c>
      <c r="S180">
        <v>27</v>
      </c>
      <c r="T180">
        <v>38</v>
      </c>
      <c r="U180">
        <v>67</v>
      </c>
      <c r="V180">
        <v>52</v>
      </c>
      <c r="W180">
        <v>8</v>
      </c>
      <c r="X180">
        <v>52</v>
      </c>
      <c r="Y180">
        <v>17</v>
      </c>
      <c r="Z180">
        <v>86</v>
      </c>
      <c r="AA180">
        <v>79</v>
      </c>
      <c r="AB180">
        <v>8</v>
      </c>
      <c r="AC180">
        <v>8</v>
      </c>
      <c r="AD180">
        <v>35</v>
      </c>
      <c r="AE180">
        <v>26</v>
      </c>
      <c r="AF180">
        <v>8</v>
      </c>
      <c r="AG180">
        <v>26</v>
      </c>
      <c r="AH180">
        <v>26</v>
      </c>
      <c r="AI180">
        <v>26</v>
      </c>
      <c r="AJ180">
        <v>0</v>
      </c>
      <c r="AK180">
        <v>44</v>
      </c>
      <c r="AL180">
        <v>17</v>
      </c>
      <c r="AM180">
        <v>17</v>
      </c>
      <c r="AN180">
        <v>26</v>
      </c>
      <c r="AO180">
        <v>8</v>
      </c>
      <c r="AP180">
        <v>17</v>
      </c>
      <c r="AQ180">
        <v>8</v>
      </c>
      <c r="AR180">
        <v>88</v>
      </c>
      <c r="AS180">
        <v>8</v>
      </c>
      <c r="AT180">
        <v>44</v>
      </c>
      <c r="AU180">
        <v>44</v>
      </c>
      <c r="AV180">
        <v>0</v>
      </c>
      <c r="AW180">
        <v>52</v>
      </c>
      <c r="AX180">
        <v>17</v>
      </c>
      <c r="AY180">
        <v>35</v>
      </c>
      <c r="AZ180">
        <v>0</v>
      </c>
      <c r="BA180" s="42">
        <v>88.54</v>
      </c>
      <c r="BB180" s="12">
        <v>27570.46</v>
      </c>
      <c r="BC180" s="12">
        <v>17787.39</v>
      </c>
      <c r="BD180" s="12">
        <v>18676.759999999998</v>
      </c>
      <c r="BE180" s="12">
        <v>16008.65</v>
      </c>
      <c r="BF180" s="12">
        <v>8893.7000000000007</v>
      </c>
      <c r="BG180" s="12">
        <v>29000</v>
      </c>
      <c r="BH180" s="12">
        <v>13750</v>
      </c>
      <c r="BI180" s="12">
        <v>6498</v>
      </c>
      <c r="BJ180" s="12">
        <v>17694</v>
      </c>
      <c r="BK180" s="12">
        <v>48286</v>
      </c>
      <c r="BL180" s="12">
        <v>22765</v>
      </c>
      <c r="BM180" s="12">
        <v>21425</v>
      </c>
      <c r="BN180" s="12">
        <v>11977</v>
      </c>
      <c r="BO180">
        <v>126000</v>
      </c>
      <c r="BP180">
        <v>4893</v>
      </c>
    </row>
    <row r="181" spans="1:68" x14ac:dyDescent="0.25">
      <c r="A181" s="4">
        <v>45471</v>
      </c>
      <c r="B181" s="4" t="str">
        <f t="shared" si="2"/>
        <v>JUNE</v>
      </c>
      <c r="C181" s="2">
        <f>MONTH(mydata[[#This Row],[Date]])</f>
        <v>6</v>
      </c>
      <c r="D181">
        <v>1000</v>
      </c>
      <c r="E181">
        <v>863</v>
      </c>
      <c r="F181">
        <v>220</v>
      </c>
      <c r="G181">
        <v>540</v>
      </c>
      <c r="H181">
        <v>240</v>
      </c>
      <c r="I181">
        <v>431</v>
      </c>
      <c r="J181">
        <v>294</v>
      </c>
      <c r="K181">
        <v>138</v>
      </c>
      <c r="L181">
        <v>260</v>
      </c>
      <c r="M181">
        <v>148</v>
      </c>
      <c r="N181">
        <v>68</v>
      </c>
      <c r="O181">
        <v>93</v>
      </c>
      <c r="P181">
        <v>43</v>
      </c>
      <c r="Q181">
        <v>163</v>
      </c>
      <c r="R181">
        <v>30</v>
      </c>
      <c r="S181">
        <v>49</v>
      </c>
      <c r="T181">
        <v>45</v>
      </c>
      <c r="U181">
        <v>101</v>
      </c>
      <c r="V181">
        <v>86</v>
      </c>
      <c r="W181">
        <v>25</v>
      </c>
      <c r="X181">
        <v>43</v>
      </c>
      <c r="Y181">
        <v>8</v>
      </c>
      <c r="Z181">
        <v>65</v>
      </c>
      <c r="AA181">
        <v>43</v>
      </c>
      <c r="AB181">
        <v>25</v>
      </c>
      <c r="AC181">
        <v>0</v>
      </c>
      <c r="AD181">
        <v>34</v>
      </c>
      <c r="AE181">
        <v>25</v>
      </c>
      <c r="AF181">
        <v>0</v>
      </c>
      <c r="AG181">
        <v>43</v>
      </c>
      <c r="AH181">
        <v>25</v>
      </c>
      <c r="AI181">
        <v>8</v>
      </c>
      <c r="AJ181">
        <v>25</v>
      </c>
      <c r="AK181">
        <v>86</v>
      </c>
      <c r="AL181">
        <v>60</v>
      </c>
      <c r="AM181">
        <v>25</v>
      </c>
      <c r="AN181">
        <v>0</v>
      </c>
      <c r="AO181">
        <v>0</v>
      </c>
      <c r="AP181">
        <v>0</v>
      </c>
      <c r="AQ181">
        <v>17</v>
      </c>
      <c r="AR181">
        <v>77</v>
      </c>
      <c r="AS181">
        <v>8</v>
      </c>
      <c r="AT181">
        <v>34</v>
      </c>
      <c r="AU181">
        <v>8</v>
      </c>
      <c r="AV181">
        <v>8</v>
      </c>
      <c r="AW181">
        <v>51</v>
      </c>
      <c r="AX181">
        <v>17</v>
      </c>
      <c r="AY181">
        <v>17</v>
      </c>
      <c r="AZ181">
        <v>0</v>
      </c>
      <c r="BA181" s="42">
        <v>88.449999999999989</v>
      </c>
      <c r="BB181" s="12">
        <v>24792.55</v>
      </c>
      <c r="BC181" s="12">
        <v>13281.72</v>
      </c>
      <c r="BD181" s="12">
        <v>21250.76</v>
      </c>
      <c r="BE181" s="12">
        <v>15052.62</v>
      </c>
      <c r="BF181" s="12">
        <v>14167.17</v>
      </c>
      <c r="BG181" s="12">
        <v>29000</v>
      </c>
      <c r="BH181" s="12">
        <v>13750</v>
      </c>
      <c r="BI181" s="12">
        <v>6498</v>
      </c>
      <c r="BJ181" s="12">
        <v>17694</v>
      </c>
      <c r="BK181" s="12">
        <v>48286</v>
      </c>
      <c r="BL181" s="12">
        <v>22765</v>
      </c>
      <c r="BM181" s="12">
        <v>21425</v>
      </c>
      <c r="BN181" s="12">
        <v>11977</v>
      </c>
      <c r="BO181">
        <v>126000</v>
      </c>
      <c r="BP181">
        <v>4957</v>
      </c>
    </row>
    <row r="182" spans="1:68" x14ac:dyDescent="0.25">
      <c r="A182" s="4">
        <v>45472</v>
      </c>
      <c r="B182" s="4" t="str">
        <f t="shared" si="2"/>
        <v>JUNE</v>
      </c>
      <c r="C182" s="2">
        <f>MONTH(mydata[[#This Row],[Date]])</f>
        <v>6</v>
      </c>
      <c r="D182">
        <v>973</v>
      </c>
      <c r="E182">
        <v>837</v>
      </c>
      <c r="F182">
        <v>496</v>
      </c>
      <c r="G182">
        <v>429</v>
      </c>
      <c r="H182">
        <v>48</v>
      </c>
      <c r="I182">
        <v>259</v>
      </c>
      <c r="J182">
        <v>428</v>
      </c>
      <c r="K182">
        <v>150</v>
      </c>
      <c r="L182">
        <v>265</v>
      </c>
      <c r="M182">
        <v>180</v>
      </c>
      <c r="N182">
        <v>54</v>
      </c>
      <c r="O182">
        <v>72</v>
      </c>
      <c r="P182">
        <v>42</v>
      </c>
      <c r="Q182">
        <v>129</v>
      </c>
      <c r="R182">
        <v>33</v>
      </c>
      <c r="S182">
        <v>40</v>
      </c>
      <c r="T182">
        <v>25</v>
      </c>
      <c r="U182">
        <v>133</v>
      </c>
      <c r="V182">
        <v>117</v>
      </c>
      <c r="W182">
        <v>16</v>
      </c>
      <c r="X182">
        <v>33</v>
      </c>
      <c r="Y182">
        <v>25</v>
      </c>
      <c r="Z182">
        <v>133</v>
      </c>
      <c r="AA182">
        <v>58</v>
      </c>
      <c r="AB182">
        <v>0</v>
      </c>
      <c r="AC182">
        <v>8</v>
      </c>
      <c r="AD182">
        <v>16</v>
      </c>
      <c r="AE182">
        <v>0</v>
      </c>
      <c r="AF182">
        <v>0</v>
      </c>
      <c r="AG182">
        <v>41</v>
      </c>
      <c r="AH182">
        <v>0</v>
      </c>
      <c r="AI182">
        <v>8</v>
      </c>
      <c r="AJ182">
        <v>25</v>
      </c>
      <c r="AK182">
        <v>33</v>
      </c>
      <c r="AL182">
        <v>8</v>
      </c>
      <c r="AM182">
        <v>16</v>
      </c>
      <c r="AN182">
        <v>0</v>
      </c>
      <c r="AO182">
        <v>8</v>
      </c>
      <c r="AP182">
        <v>25</v>
      </c>
      <c r="AQ182">
        <v>8</v>
      </c>
      <c r="AR182">
        <v>58</v>
      </c>
      <c r="AS182">
        <v>16</v>
      </c>
      <c r="AT182">
        <v>58</v>
      </c>
      <c r="AU182">
        <v>25</v>
      </c>
      <c r="AV182">
        <v>0</v>
      </c>
      <c r="AW182">
        <v>50</v>
      </c>
      <c r="AX182">
        <v>8</v>
      </c>
      <c r="AY182">
        <v>0</v>
      </c>
      <c r="AZ182">
        <v>44</v>
      </c>
      <c r="BA182" s="42">
        <v>89</v>
      </c>
      <c r="BB182" s="12">
        <v>30956.65</v>
      </c>
      <c r="BC182" s="12">
        <v>18573.990000000002</v>
      </c>
      <c r="BD182" s="12">
        <v>15036.09</v>
      </c>
      <c r="BE182" s="12">
        <v>10613.71</v>
      </c>
      <c r="BF182" s="12">
        <v>13267.14</v>
      </c>
      <c r="BG182" s="12">
        <v>29000</v>
      </c>
      <c r="BH182" s="12">
        <v>13750</v>
      </c>
      <c r="BI182" s="12">
        <v>6498</v>
      </c>
      <c r="BJ182" s="12">
        <v>17694</v>
      </c>
      <c r="BK182" s="12">
        <v>48286</v>
      </c>
      <c r="BL182" s="12">
        <v>22765</v>
      </c>
      <c r="BM182" s="12">
        <v>21425</v>
      </c>
      <c r="BN182" s="12">
        <v>11977</v>
      </c>
      <c r="BO182">
        <v>126000</v>
      </c>
      <c r="BP182">
        <v>2460</v>
      </c>
    </row>
    <row r="183" spans="1:68" x14ac:dyDescent="0.25">
      <c r="A183" s="4">
        <v>45473</v>
      </c>
      <c r="B183" s="4" t="str">
        <f t="shared" si="2"/>
        <v>JUNE</v>
      </c>
      <c r="C183" s="2">
        <f>MONTH(mydata[[#This Row],[Date]])</f>
        <v>6</v>
      </c>
      <c r="D183">
        <v>951</v>
      </c>
      <c r="E183">
        <v>809</v>
      </c>
      <c r="F183">
        <v>408</v>
      </c>
      <c r="G183">
        <v>467</v>
      </c>
      <c r="H183">
        <v>76</v>
      </c>
      <c r="I183">
        <v>428</v>
      </c>
      <c r="J183">
        <v>244</v>
      </c>
      <c r="K183">
        <v>137</v>
      </c>
      <c r="L183">
        <v>277</v>
      </c>
      <c r="M183">
        <v>53</v>
      </c>
      <c r="N183">
        <v>70</v>
      </c>
      <c r="O183">
        <v>58</v>
      </c>
      <c r="P183">
        <v>58</v>
      </c>
      <c r="Q183">
        <v>191</v>
      </c>
      <c r="R183">
        <v>93</v>
      </c>
      <c r="S183">
        <v>39</v>
      </c>
      <c r="T183">
        <v>25</v>
      </c>
      <c r="U183">
        <v>87</v>
      </c>
      <c r="V183">
        <v>105</v>
      </c>
      <c r="W183">
        <v>16</v>
      </c>
      <c r="X183">
        <v>48</v>
      </c>
      <c r="Y183">
        <v>16</v>
      </c>
      <c r="Z183">
        <v>16</v>
      </c>
      <c r="AA183">
        <v>64</v>
      </c>
      <c r="AB183">
        <v>16</v>
      </c>
      <c r="AC183">
        <v>8</v>
      </c>
      <c r="AD183">
        <v>24</v>
      </c>
      <c r="AE183">
        <v>24</v>
      </c>
      <c r="AF183">
        <v>0</v>
      </c>
      <c r="AG183">
        <v>8</v>
      </c>
      <c r="AH183">
        <v>24</v>
      </c>
      <c r="AI183">
        <v>0</v>
      </c>
      <c r="AJ183">
        <v>24</v>
      </c>
      <c r="AK183">
        <v>48</v>
      </c>
      <c r="AL183">
        <v>32</v>
      </c>
      <c r="AM183">
        <v>16</v>
      </c>
      <c r="AN183">
        <v>8</v>
      </c>
      <c r="AO183">
        <v>0</v>
      </c>
      <c r="AP183">
        <v>32</v>
      </c>
      <c r="AQ183">
        <v>32</v>
      </c>
      <c r="AR183">
        <v>64</v>
      </c>
      <c r="AS183">
        <v>24</v>
      </c>
      <c r="AT183">
        <v>48</v>
      </c>
      <c r="AU183">
        <v>8</v>
      </c>
      <c r="AV183">
        <v>8</v>
      </c>
      <c r="AW183">
        <v>32</v>
      </c>
      <c r="AX183">
        <v>32</v>
      </c>
      <c r="AY183">
        <v>32</v>
      </c>
      <c r="AZ183">
        <v>0</v>
      </c>
      <c r="BA183" s="42">
        <v>89.22</v>
      </c>
      <c r="BB183" s="12">
        <v>27590</v>
      </c>
      <c r="BC183" s="12">
        <v>12460</v>
      </c>
      <c r="BD183" s="12">
        <v>22250</v>
      </c>
      <c r="BE183" s="12">
        <v>13350</v>
      </c>
      <c r="BF183" s="12">
        <v>13350</v>
      </c>
      <c r="BG183" s="12">
        <v>29000</v>
      </c>
      <c r="BH183" s="12">
        <v>13750</v>
      </c>
      <c r="BI183" s="12">
        <v>6498</v>
      </c>
      <c r="BJ183" s="12">
        <v>17694</v>
      </c>
      <c r="BK183" s="12">
        <v>48286</v>
      </c>
      <c r="BL183" s="12">
        <v>22765</v>
      </c>
      <c r="BM183" s="12">
        <v>21425</v>
      </c>
      <c r="BN183" s="12">
        <v>11977</v>
      </c>
      <c r="BO183">
        <v>126000</v>
      </c>
      <c r="BP183">
        <v>714</v>
      </c>
    </row>
    <row r="184" spans="1:68" x14ac:dyDescent="0.25">
      <c r="A184" s="4">
        <v>45474</v>
      </c>
      <c r="B184" s="4" t="str">
        <f t="shared" si="2"/>
        <v>JULY</v>
      </c>
      <c r="C184" s="2">
        <f>MONTH(mydata[[#This Row],[Date]])</f>
        <v>7</v>
      </c>
      <c r="D184">
        <v>946</v>
      </c>
      <c r="E184">
        <v>778</v>
      </c>
      <c r="F184">
        <v>236</v>
      </c>
      <c r="G184">
        <v>540</v>
      </c>
      <c r="H184">
        <v>170</v>
      </c>
      <c r="I184">
        <v>396</v>
      </c>
      <c r="J184">
        <v>196</v>
      </c>
      <c r="K184">
        <v>186</v>
      </c>
      <c r="L184">
        <v>299</v>
      </c>
      <c r="M184">
        <v>105</v>
      </c>
      <c r="N184">
        <v>87</v>
      </c>
      <c r="O184">
        <v>41</v>
      </c>
      <c r="P184">
        <v>29</v>
      </c>
      <c r="Q184">
        <v>150</v>
      </c>
      <c r="R184">
        <v>46</v>
      </c>
      <c r="S184">
        <v>28</v>
      </c>
      <c r="T184">
        <v>17</v>
      </c>
      <c r="U184">
        <v>144</v>
      </c>
      <c r="V184">
        <v>108</v>
      </c>
      <c r="W184">
        <v>7</v>
      </c>
      <c r="X184">
        <v>31</v>
      </c>
      <c r="Y184">
        <v>0</v>
      </c>
      <c r="Z184">
        <v>6</v>
      </c>
      <c r="AA184">
        <v>54</v>
      </c>
      <c r="AB184">
        <v>15</v>
      </c>
      <c r="AC184">
        <v>23</v>
      </c>
      <c r="AD184">
        <v>46</v>
      </c>
      <c r="AE184">
        <v>23</v>
      </c>
      <c r="AF184">
        <v>0</v>
      </c>
      <c r="AG184">
        <v>38</v>
      </c>
      <c r="AH184">
        <v>23</v>
      </c>
      <c r="AI184">
        <v>23</v>
      </c>
      <c r="AJ184">
        <v>15</v>
      </c>
      <c r="AK184">
        <v>70</v>
      </c>
      <c r="AL184">
        <v>38</v>
      </c>
      <c r="AM184">
        <v>7</v>
      </c>
      <c r="AN184">
        <v>15</v>
      </c>
      <c r="AO184">
        <v>7</v>
      </c>
      <c r="AP184">
        <v>23</v>
      </c>
      <c r="AQ184">
        <v>23</v>
      </c>
      <c r="AR184">
        <v>54</v>
      </c>
      <c r="AS184">
        <v>23</v>
      </c>
      <c r="AT184">
        <v>31</v>
      </c>
      <c r="AU184">
        <v>23</v>
      </c>
      <c r="AV184">
        <v>7</v>
      </c>
      <c r="AW184">
        <v>31</v>
      </c>
      <c r="AX184">
        <v>7</v>
      </c>
      <c r="AY184">
        <v>7</v>
      </c>
      <c r="AZ184">
        <v>0</v>
      </c>
      <c r="BA184" s="42">
        <v>89</v>
      </c>
      <c r="BB184" s="12">
        <v>24982.75</v>
      </c>
      <c r="BC184" s="12">
        <v>11599.13</v>
      </c>
      <c r="BD184" s="12">
        <v>18737.060000000001</v>
      </c>
      <c r="BE184" s="12">
        <v>9814.65</v>
      </c>
      <c r="BF184" s="12">
        <v>24090.51</v>
      </c>
      <c r="BG184" s="12">
        <v>29000</v>
      </c>
      <c r="BH184" s="12">
        <v>12500</v>
      </c>
      <c r="BI184" s="12">
        <v>6498</v>
      </c>
      <c r="BJ184" s="12">
        <v>17694</v>
      </c>
      <c r="BK184" s="12">
        <v>49237</v>
      </c>
      <c r="BL184" s="12">
        <v>30576</v>
      </c>
      <c r="BM184" s="12">
        <v>23946</v>
      </c>
      <c r="BN184" s="12">
        <v>13866</v>
      </c>
      <c r="BO184">
        <v>133000</v>
      </c>
      <c r="BP184">
        <v>8235</v>
      </c>
    </row>
    <row r="185" spans="1:68" x14ac:dyDescent="0.25">
      <c r="A185" s="4">
        <v>45475</v>
      </c>
      <c r="B185" s="4" t="str">
        <f t="shared" si="2"/>
        <v>JULY</v>
      </c>
      <c r="C185" s="2">
        <f>MONTH(mydata[[#This Row],[Date]])</f>
        <v>7</v>
      </c>
      <c r="D185">
        <v>937</v>
      </c>
      <c r="E185">
        <v>745</v>
      </c>
      <c r="F185">
        <v>206</v>
      </c>
      <c r="G185">
        <v>525</v>
      </c>
      <c r="H185">
        <v>206</v>
      </c>
      <c r="I185">
        <v>238</v>
      </c>
      <c r="J185">
        <v>351</v>
      </c>
      <c r="K185">
        <v>156</v>
      </c>
      <c r="L185">
        <v>238</v>
      </c>
      <c r="M185">
        <v>92</v>
      </c>
      <c r="N185">
        <v>46</v>
      </c>
      <c r="O185">
        <v>40</v>
      </c>
      <c r="P185">
        <v>58</v>
      </c>
      <c r="Q185">
        <v>178</v>
      </c>
      <c r="R185">
        <v>24</v>
      </c>
      <c r="S185">
        <v>24</v>
      </c>
      <c r="T185">
        <v>53</v>
      </c>
      <c r="U185">
        <v>184</v>
      </c>
      <c r="V185">
        <v>44</v>
      </c>
      <c r="W185">
        <v>22</v>
      </c>
      <c r="X185">
        <v>29</v>
      </c>
      <c r="Y185">
        <v>14</v>
      </c>
      <c r="Z185">
        <v>74</v>
      </c>
      <c r="AA185">
        <v>52</v>
      </c>
      <c r="AB185">
        <v>22</v>
      </c>
      <c r="AC185">
        <v>14</v>
      </c>
      <c r="AD185">
        <v>22</v>
      </c>
      <c r="AE185">
        <v>22</v>
      </c>
      <c r="AF185">
        <v>7</v>
      </c>
      <c r="AG185">
        <v>7</v>
      </c>
      <c r="AH185">
        <v>0</v>
      </c>
      <c r="AI185">
        <v>7</v>
      </c>
      <c r="AJ185">
        <v>0</v>
      </c>
      <c r="AK185">
        <v>67</v>
      </c>
      <c r="AL185">
        <v>14</v>
      </c>
      <c r="AM185">
        <v>7</v>
      </c>
      <c r="AN185">
        <v>14</v>
      </c>
      <c r="AO185">
        <v>7</v>
      </c>
      <c r="AP185">
        <v>7</v>
      </c>
      <c r="AQ185">
        <v>22</v>
      </c>
      <c r="AR185">
        <v>67</v>
      </c>
      <c r="AS185">
        <v>7</v>
      </c>
      <c r="AT185">
        <v>52</v>
      </c>
      <c r="AU185">
        <v>22</v>
      </c>
      <c r="AV185">
        <v>0</v>
      </c>
      <c r="AW185">
        <v>44</v>
      </c>
      <c r="AX185">
        <v>14</v>
      </c>
      <c r="AY185">
        <v>14</v>
      </c>
      <c r="AZ185">
        <v>51</v>
      </c>
      <c r="BA185" s="42">
        <v>87.949999999999989</v>
      </c>
      <c r="BB185" s="12">
        <v>27590</v>
      </c>
      <c r="BC185" s="12">
        <v>12460</v>
      </c>
      <c r="BD185" s="12">
        <v>22250</v>
      </c>
      <c r="BE185" s="12">
        <v>13350</v>
      </c>
      <c r="BF185" s="12">
        <v>13350</v>
      </c>
      <c r="BG185" s="12">
        <v>29000</v>
      </c>
      <c r="BH185" s="12">
        <v>12500</v>
      </c>
      <c r="BI185" s="12">
        <v>6498</v>
      </c>
      <c r="BJ185" s="12">
        <v>17694</v>
      </c>
      <c r="BK185" s="12">
        <v>49237</v>
      </c>
      <c r="BL185" s="12">
        <v>30576</v>
      </c>
      <c r="BM185" s="12">
        <v>23946</v>
      </c>
      <c r="BN185" s="12">
        <v>13866</v>
      </c>
      <c r="BO185">
        <v>133000</v>
      </c>
      <c r="BP185">
        <v>1572</v>
      </c>
    </row>
    <row r="186" spans="1:68" x14ac:dyDescent="0.25">
      <c r="A186" s="4">
        <v>45476</v>
      </c>
      <c r="B186" s="4" t="str">
        <f t="shared" si="2"/>
        <v>JULY</v>
      </c>
      <c r="C186" s="2">
        <f>MONTH(mydata[[#This Row],[Date]])</f>
        <v>7</v>
      </c>
      <c r="D186">
        <v>931</v>
      </c>
      <c r="E186">
        <v>705</v>
      </c>
      <c r="F186">
        <v>288</v>
      </c>
      <c r="G186">
        <v>588</v>
      </c>
      <c r="H186">
        <v>55</v>
      </c>
      <c r="I186">
        <v>190</v>
      </c>
      <c r="J186">
        <v>339</v>
      </c>
      <c r="K186">
        <v>176</v>
      </c>
      <c r="L186">
        <v>242</v>
      </c>
      <c r="M186">
        <v>161</v>
      </c>
      <c r="N186">
        <v>75</v>
      </c>
      <c r="O186">
        <v>86</v>
      </c>
      <c r="P186">
        <v>23</v>
      </c>
      <c r="Q186">
        <v>162</v>
      </c>
      <c r="R186">
        <v>91</v>
      </c>
      <c r="S186">
        <v>24</v>
      </c>
      <c r="T186">
        <v>17</v>
      </c>
      <c r="U186">
        <v>50</v>
      </c>
      <c r="V186">
        <v>63</v>
      </c>
      <c r="W186">
        <v>21</v>
      </c>
      <c r="X186">
        <v>28</v>
      </c>
      <c r="Y186">
        <v>14</v>
      </c>
      <c r="Z186">
        <v>70</v>
      </c>
      <c r="AA186">
        <v>35</v>
      </c>
      <c r="AB186">
        <v>7</v>
      </c>
      <c r="AC186">
        <v>21</v>
      </c>
      <c r="AD186">
        <v>42</v>
      </c>
      <c r="AE186">
        <v>21</v>
      </c>
      <c r="AF186">
        <v>7</v>
      </c>
      <c r="AG186">
        <v>35</v>
      </c>
      <c r="AH186">
        <v>14</v>
      </c>
      <c r="AI186">
        <v>0</v>
      </c>
      <c r="AJ186">
        <v>7</v>
      </c>
      <c r="AK186">
        <v>49</v>
      </c>
      <c r="AL186">
        <v>21</v>
      </c>
      <c r="AM186">
        <v>7</v>
      </c>
      <c r="AN186">
        <v>7</v>
      </c>
      <c r="AO186">
        <v>7</v>
      </c>
      <c r="AP186">
        <v>28</v>
      </c>
      <c r="AQ186">
        <v>14</v>
      </c>
      <c r="AR186">
        <v>63</v>
      </c>
      <c r="AS186">
        <v>14</v>
      </c>
      <c r="AT186">
        <v>21</v>
      </c>
      <c r="AU186">
        <v>21</v>
      </c>
      <c r="AV186">
        <v>0</v>
      </c>
      <c r="AW186">
        <v>14</v>
      </c>
      <c r="AX186">
        <v>7</v>
      </c>
      <c r="AY186">
        <v>28</v>
      </c>
      <c r="AZ186">
        <v>19</v>
      </c>
      <c r="BA186" s="42">
        <v>86.610000000000014</v>
      </c>
      <c r="BB186" s="12">
        <v>22866.55</v>
      </c>
      <c r="BC186" s="12">
        <v>11433.27</v>
      </c>
      <c r="BD186" s="12">
        <v>17589.650000000001</v>
      </c>
      <c r="BE186" s="12">
        <v>11433.27</v>
      </c>
      <c r="BF186" s="12">
        <v>24625.51</v>
      </c>
      <c r="BG186" s="12">
        <v>29000</v>
      </c>
      <c r="BH186" s="12">
        <v>12500</v>
      </c>
      <c r="BI186" s="12">
        <v>6498</v>
      </c>
      <c r="BJ186" s="12">
        <v>17694</v>
      </c>
      <c r="BK186" s="12">
        <v>49237</v>
      </c>
      <c r="BL186" s="12">
        <v>30576</v>
      </c>
      <c r="BM186" s="12">
        <v>23946</v>
      </c>
      <c r="BN186" s="12">
        <v>13866</v>
      </c>
      <c r="BO186">
        <v>133000</v>
      </c>
      <c r="BP186">
        <v>34</v>
      </c>
    </row>
    <row r="187" spans="1:68" x14ac:dyDescent="0.25">
      <c r="A187" s="4">
        <v>45477</v>
      </c>
      <c r="B187" s="4" t="str">
        <f t="shared" si="2"/>
        <v>JULY</v>
      </c>
      <c r="C187" s="2">
        <f>MONTH(mydata[[#This Row],[Date]])</f>
        <v>7</v>
      </c>
      <c r="D187">
        <v>928</v>
      </c>
      <c r="E187">
        <v>672</v>
      </c>
      <c r="F187">
        <v>259</v>
      </c>
      <c r="G187">
        <v>447</v>
      </c>
      <c r="H187">
        <v>222</v>
      </c>
      <c r="I187">
        <v>221</v>
      </c>
      <c r="J187">
        <v>331</v>
      </c>
      <c r="K187">
        <v>120</v>
      </c>
      <c r="L187">
        <v>270</v>
      </c>
      <c r="M187">
        <v>178</v>
      </c>
      <c r="N187">
        <v>74</v>
      </c>
      <c r="O187">
        <v>51</v>
      </c>
      <c r="P187">
        <v>34</v>
      </c>
      <c r="Q187">
        <v>169</v>
      </c>
      <c r="R187">
        <v>52</v>
      </c>
      <c r="S187">
        <v>24</v>
      </c>
      <c r="T187">
        <v>45</v>
      </c>
      <c r="U187">
        <v>31</v>
      </c>
      <c r="V187">
        <v>60</v>
      </c>
      <c r="W187">
        <v>20</v>
      </c>
      <c r="X187">
        <v>47</v>
      </c>
      <c r="Y187">
        <v>0</v>
      </c>
      <c r="Z187">
        <v>87</v>
      </c>
      <c r="AA187">
        <v>47</v>
      </c>
      <c r="AB187">
        <v>20</v>
      </c>
      <c r="AC187">
        <v>0</v>
      </c>
      <c r="AD187">
        <v>33</v>
      </c>
      <c r="AE187">
        <v>6</v>
      </c>
      <c r="AF187">
        <v>6</v>
      </c>
      <c r="AG187">
        <v>6</v>
      </c>
      <c r="AH187">
        <v>6</v>
      </c>
      <c r="AI187">
        <v>20</v>
      </c>
      <c r="AJ187">
        <v>13</v>
      </c>
      <c r="AK187">
        <v>33</v>
      </c>
      <c r="AL187">
        <v>26</v>
      </c>
      <c r="AM187">
        <v>20</v>
      </c>
      <c r="AN187">
        <v>0</v>
      </c>
      <c r="AO187">
        <v>0</v>
      </c>
      <c r="AP187">
        <v>26</v>
      </c>
      <c r="AQ187">
        <v>13</v>
      </c>
      <c r="AR187">
        <v>60</v>
      </c>
      <c r="AS187">
        <v>6</v>
      </c>
      <c r="AT187">
        <v>47</v>
      </c>
      <c r="AU187">
        <v>20</v>
      </c>
      <c r="AV187">
        <v>6</v>
      </c>
      <c r="AW187">
        <v>13</v>
      </c>
      <c r="AX187">
        <v>20</v>
      </c>
      <c r="AY187">
        <v>6</v>
      </c>
      <c r="AZ187">
        <v>5</v>
      </c>
      <c r="BA187" s="42">
        <v>85.820000000000007</v>
      </c>
      <c r="BB187" s="12">
        <v>26852.38</v>
      </c>
      <c r="BC187" s="12">
        <v>19922.73</v>
      </c>
      <c r="BD187" s="12">
        <v>11260.68</v>
      </c>
      <c r="BE187" s="12">
        <v>15591.7</v>
      </c>
      <c r="BF187" s="12">
        <v>12993.09</v>
      </c>
      <c r="BG187" s="12">
        <v>29000</v>
      </c>
      <c r="BH187" s="12">
        <v>12500</v>
      </c>
      <c r="BI187" s="12">
        <v>6498</v>
      </c>
      <c r="BJ187" s="12">
        <v>17694</v>
      </c>
      <c r="BK187" s="12">
        <v>49237</v>
      </c>
      <c r="BL187" s="12">
        <v>30576</v>
      </c>
      <c r="BM187" s="12">
        <v>23946</v>
      </c>
      <c r="BN187" s="12">
        <v>13866</v>
      </c>
      <c r="BO187">
        <v>133000</v>
      </c>
      <c r="BP187">
        <v>1604</v>
      </c>
    </row>
    <row r="188" spans="1:68" x14ac:dyDescent="0.25">
      <c r="A188" s="4">
        <v>45478</v>
      </c>
      <c r="B188" s="4" t="str">
        <f t="shared" si="2"/>
        <v>JULY</v>
      </c>
      <c r="C188" s="2">
        <f>MONTH(mydata[[#This Row],[Date]])</f>
        <v>7</v>
      </c>
      <c r="D188">
        <v>940</v>
      </c>
      <c r="E188">
        <v>635</v>
      </c>
      <c r="F188">
        <v>376</v>
      </c>
      <c r="G188">
        <v>442</v>
      </c>
      <c r="H188">
        <v>122</v>
      </c>
      <c r="I188">
        <v>158</v>
      </c>
      <c r="J188">
        <v>357</v>
      </c>
      <c r="K188">
        <v>120</v>
      </c>
      <c r="L188">
        <v>285</v>
      </c>
      <c r="M188">
        <v>180</v>
      </c>
      <c r="N188">
        <v>40</v>
      </c>
      <c r="O188">
        <v>40</v>
      </c>
      <c r="P188">
        <v>40</v>
      </c>
      <c r="Q188">
        <v>196</v>
      </c>
      <c r="R188">
        <v>42</v>
      </c>
      <c r="S188">
        <v>28</v>
      </c>
      <c r="T188">
        <v>25</v>
      </c>
      <c r="U188">
        <v>64</v>
      </c>
      <c r="V188">
        <v>25</v>
      </c>
      <c r="W188">
        <v>0</v>
      </c>
      <c r="X188">
        <v>44</v>
      </c>
      <c r="Y188">
        <v>12</v>
      </c>
      <c r="Z188">
        <v>63</v>
      </c>
      <c r="AA188">
        <v>31</v>
      </c>
      <c r="AB188">
        <v>6</v>
      </c>
      <c r="AC188">
        <v>0</v>
      </c>
      <c r="AD188">
        <v>25</v>
      </c>
      <c r="AE188">
        <v>6</v>
      </c>
      <c r="AF188">
        <v>6</v>
      </c>
      <c r="AG188">
        <v>25</v>
      </c>
      <c r="AH188">
        <v>0</v>
      </c>
      <c r="AI188">
        <v>6</v>
      </c>
      <c r="AJ188">
        <v>19</v>
      </c>
      <c r="AK188">
        <v>63</v>
      </c>
      <c r="AL188">
        <v>31</v>
      </c>
      <c r="AM188">
        <v>31</v>
      </c>
      <c r="AN188">
        <v>12</v>
      </c>
      <c r="AO188">
        <v>0</v>
      </c>
      <c r="AP188">
        <v>0</v>
      </c>
      <c r="AQ188">
        <v>12</v>
      </c>
      <c r="AR188">
        <v>63</v>
      </c>
      <c r="AS188">
        <v>12</v>
      </c>
      <c r="AT188">
        <v>19</v>
      </c>
      <c r="AU188">
        <v>12</v>
      </c>
      <c r="AV188">
        <v>6</v>
      </c>
      <c r="AW188">
        <v>44</v>
      </c>
      <c r="AX188">
        <v>0</v>
      </c>
      <c r="AY188">
        <v>0</v>
      </c>
      <c r="AZ188">
        <v>62</v>
      </c>
      <c r="BA188" s="42">
        <v>85.37</v>
      </c>
      <c r="BB188" s="12">
        <v>24027.88</v>
      </c>
      <c r="BC188" s="12">
        <v>14588.36</v>
      </c>
      <c r="BD188" s="12">
        <v>12872.08</v>
      </c>
      <c r="BE188" s="12">
        <v>19737.189999999999</v>
      </c>
      <c r="BF188" s="12">
        <v>14588.36</v>
      </c>
      <c r="BG188" s="12">
        <v>29000</v>
      </c>
      <c r="BH188" s="12">
        <v>12500</v>
      </c>
      <c r="BI188" s="12">
        <v>6498</v>
      </c>
      <c r="BJ188" s="12">
        <v>17694</v>
      </c>
      <c r="BK188" s="12">
        <v>49237</v>
      </c>
      <c r="BL188" s="12">
        <v>30576</v>
      </c>
      <c r="BM188" s="12">
        <v>23946</v>
      </c>
      <c r="BN188" s="12">
        <v>13866</v>
      </c>
      <c r="BO188">
        <v>133000</v>
      </c>
      <c r="BP188">
        <v>8202</v>
      </c>
    </row>
    <row r="189" spans="1:68" x14ac:dyDescent="0.25">
      <c r="A189" s="4">
        <v>45479</v>
      </c>
      <c r="B189" s="4" t="str">
        <f t="shared" si="2"/>
        <v>JULY</v>
      </c>
      <c r="C189" s="2">
        <f>MONTH(mydata[[#This Row],[Date]])</f>
        <v>7</v>
      </c>
      <c r="D189">
        <v>965</v>
      </c>
      <c r="E189">
        <v>608</v>
      </c>
      <c r="F189">
        <v>386</v>
      </c>
      <c r="G189">
        <v>358</v>
      </c>
      <c r="H189">
        <v>221</v>
      </c>
      <c r="I189">
        <v>127</v>
      </c>
      <c r="J189">
        <v>342</v>
      </c>
      <c r="K189">
        <v>139</v>
      </c>
      <c r="L189">
        <v>293</v>
      </c>
      <c r="M189">
        <v>65</v>
      </c>
      <c r="N189">
        <v>89</v>
      </c>
      <c r="O189">
        <v>65</v>
      </c>
      <c r="P189">
        <v>47</v>
      </c>
      <c r="Q189">
        <v>183</v>
      </c>
      <c r="R189">
        <v>44</v>
      </c>
      <c r="S189">
        <v>51</v>
      </c>
      <c r="T189">
        <v>36</v>
      </c>
      <c r="U189">
        <v>92</v>
      </c>
      <c r="V189">
        <v>30</v>
      </c>
      <c r="W189">
        <v>0</v>
      </c>
      <c r="X189">
        <v>24</v>
      </c>
      <c r="Y189">
        <v>18</v>
      </c>
      <c r="Z189">
        <v>79</v>
      </c>
      <c r="AA189">
        <v>48</v>
      </c>
      <c r="AB189">
        <v>0</v>
      </c>
      <c r="AC189">
        <v>0</v>
      </c>
      <c r="AD189">
        <v>18</v>
      </c>
      <c r="AE189">
        <v>12</v>
      </c>
      <c r="AF189">
        <v>0</v>
      </c>
      <c r="AG189">
        <v>24</v>
      </c>
      <c r="AH189">
        <v>0</v>
      </c>
      <c r="AI189">
        <v>6</v>
      </c>
      <c r="AJ189">
        <v>18</v>
      </c>
      <c r="AK189">
        <v>48</v>
      </c>
      <c r="AL189">
        <v>12</v>
      </c>
      <c r="AM189">
        <v>30</v>
      </c>
      <c r="AN189">
        <v>0</v>
      </c>
      <c r="AO189">
        <v>6</v>
      </c>
      <c r="AP189">
        <v>12</v>
      </c>
      <c r="AQ189">
        <v>12</v>
      </c>
      <c r="AR189">
        <v>66</v>
      </c>
      <c r="AS189">
        <v>18</v>
      </c>
      <c r="AT189">
        <v>30</v>
      </c>
      <c r="AU189">
        <v>6</v>
      </c>
      <c r="AV189">
        <v>0</v>
      </c>
      <c r="AW189">
        <v>42</v>
      </c>
      <c r="AX189">
        <v>0</v>
      </c>
      <c r="AY189">
        <v>6</v>
      </c>
      <c r="AZ189">
        <v>43</v>
      </c>
      <c r="BA189" s="42">
        <v>85.18</v>
      </c>
      <c r="BB189" s="12">
        <v>28169.53</v>
      </c>
      <c r="BC189" s="12">
        <v>11097.09</v>
      </c>
      <c r="BD189" s="12">
        <v>21340.55</v>
      </c>
      <c r="BE189" s="12">
        <v>8536.2199999999993</v>
      </c>
      <c r="BF189" s="12">
        <v>16218.82</v>
      </c>
      <c r="BG189" s="12">
        <v>29000</v>
      </c>
      <c r="BH189" s="12">
        <v>12500</v>
      </c>
      <c r="BI189" s="12">
        <v>6498</v>
      </c>
      <c r="BJ189" s="12">
        <v>17694</v>
      </c>
      <c r="BK189" s="12">
        <v>49237</v>
      </c>
      <c r="BL189" s="12">
        <v>30576</v>
      </c>
      <c r="BM189" s="12">
        <v>23946</v>
      </c>
      <c r="BN189" s="12">
        <v>13866</v>
      </c>
      <c r="BO189">
        <v>133000</v>
      </c>
      <c r="BP189">
        <v>1630</v>
      </c>
    </row>
    <row r="190" spans="1:68" x14ac:dyDescent="0.25">
      <c r="A190" s="4">
        <v>45480</v>
      </c>
      <c r="B190" s="4" t="str">
        <f t="shared" si="2"/>
        <v>JULY</v>
      </c>
      <c r="C190" s="2">
        <f>MONTH(mydata[[#This Row],[Date]])</f>
        <v>7</v>
      </c>
      <c r="D190">
        <v>984</v>
      </c>
      <c r="E190">
        <v>585</v>
      </c>
      <c r="F190">
        <v>403</v>
      </c>
      <c r="G190">
        <v>463</v>
      </c>
      <c r="H190">
        <v>118</v>
      </c>
      <c r="I190">
        <v>187</v>
      </c>
      <c r="J190">
        <v>369</v>
      </c>
      <c r="K190">
        <v>29</v>
      </c>
      <c r="L190">
        <v>323</v>
      </c>
      <c r="M190">
        <v>30</v>
      </c>
      <c r="N190">
        <v>85</v>
      </c>
      <c r="O190">
        <v>48</v>
      </c>
      <c r="P190">
        <v>54</v>
      </c>
      <c r="Q190">
        <v>198</v>
      </c>
      <c r="R190">
        <v>78</v>
      </c>
      <c r="S190">
        <v>29</v>
      </c>
      <c r="T190">
        <v>29</v>
      </c>
      <c r="U190">
        <v>110</v>
      </c>
      <c r="V190">
        <v>58</v>
      </c>
      <c r="W190">
        <v>17</v>
      </c>
      <c r="X190">
        <v>23</v>
      </c>
      <c r="Y190">
        <v>11</v>
      </c>
      <c r="Z190">
        <v>4</v>
      </c>
      <c r="AA190">
        <v>40</v>
      </c>
      <c r="AB190">
        <v>17</v>
      </c>
      <c r="AC190">
        <v>11</v>
      </c>
      <c r="AD190">
        <v>11</v>
      </c>
      <c r="AE190">
        <v>0</v>
      </c>
      <c r="AF190">
        <v>0</v>
      </c>
      <c r="AG190">
        <v>11</v>
      </c>
      <c r="AH190">
        <v>17</v>
      </c>
      <c r="AI190">
        <v>5</v>
      </c>
      <c r="AJ190">
        <v>11</v>
      </c>
      <c r="AK190">
        <v>52</v>
      </c>
      <c r="AL190">
        <v>29</v>
      </c>
      <c r="AM190">
        <v>23</v>
      </c>
      <c r="AN190">
        <v>5</v>
      </c>
      <c r="AO190">
        <v>0</v>
      </c>
      <c r="AP190">
        <v>23</v>
      </c>
      <c r="AQ190">
        <v>17</v>
      </c>
      <c r="AR190">
        <v>64</v>
      </c>
      <c r="AS190">
        <v>17</v>
      </c>
      <c r="AT190">
        <v>52</v>
      </c>
      <c r="AU190">
        <v>17</v>
      </c>
      <c r="AV190">
        <v>5</v>
      </c>
      <c r="AW190">
        <v>5</v>
      </c>
      <c r="AX190">
        <v>17</v>
      </c>
      <c r="AY190">
        <v>23</v>
      </c>
      <c r="AZ190">
        <v>0</v>
      </c>
      <c r="BA190" s="42">
        <v>85.460000000000008</v>
      </c>
      <c r="BB190" s="12">
        <v>22998.81</v>
      </c>
      <c r="BC190" s="12">
        <v>12777.11</v>
      </c>
      <c r="BD190" s="12">
        <v>11073.5</v>
      </c>
      <c r="BE190" s="12">
        <v>9369.8799999999992</v>
      </c>
      <c r="BF190" s="12">
        <v>28961.46</v>
      </c>
      <c r="BG190" s="12">
        <v>29000</v>
      </c>
      <c r="BH190" s="12">
        <v>12500</v>
      </c>
      <c r="BI190" s="12">
        <v>6498</v>
      </c>
      <c r="BJ190" s="12">
        <v>17694</v>
      </c>
      <c r="BK190" s="12">
        <v>49237</v>
      </c>
      <c r="BL190" s="12">
        <v>30576</v>
      </c>
      <c r="BM190" s="12">
        <v>23946</v>
      </c>
      <c r="BN190" s="12">
        <v>13866</v>
      </c>
      <c r="BO190">
        <v>133000</v>
      </c>
      <c r="BP190">
        <v>6694</v>
      </c>
    </row>
    <row r="191" spans="1:68" x14ac:dyDescent="0.25">
      <c r="A191" s="4">
        <v>45481</v>
      </c>
      <c r="B191" s="4" t="str">
        <f t="shared" si="2"/>
        <v>JULY</v>
      </c>
      <c r="C191" s="2">
        <f>MONTH(mydata[[#This Row],[Date]])</f>
        <v>7</v>
      </c>
      <c r="D191">
        <v>989</v>
      </c>
      <c r="E191">
        <v>570</v>
      </c>
      <c r="F191">
        <v>484</v>
      </c>
      <c r="G191">
        <v>288</v>
      </c>
      <c r="H191">
        <v>217</v>
      </c>
      <c r="I191">
        <v>165</v>
      </c>
      <c r="J191">
        <v>343</v>
      </c>
      <c r="K191">
        <v>62</v>
      </c>
      <c r="L191">
        <v>275</v>
      </c>
      <c r="M191">
        <v>165</v>
      </c>
      <c r="N191">
        <v>42</v>
      </c>
      <c r="O191">
        <v>42</v>
      </c>
      <c r="P191">
        <v>49</v>
      </c>
      <c r="Q191">
        <v>165</v>
      </c>
      <c r="R191">
        <v>131</v>
      </c>
      <c r="S191">
        <v>33</v>
      </c>
      <c r="T191">
        <v>41</v>
      </c>
      <c r="U191">
        <v>46</v>
      </c>
      <c r="V191">
        <v>79</v>
      </c>
      <c r="W191">
        <v>11</v>
      </c>
      <c r="X191">
        <v>28</v>
      </c>
      <c r="Y191">
        <v>11</v>
      </c>
      <c r="Z191">
        <v>74</v>
      </c>
      <c r="AA191">
        <v>34</v>
      </c>
      <c r="AB191">
        <v>17</v>
      </c>
      <c r="AC191">
        <v>5</v>
      </c>
      <c r="AD191">
        <v>22</v>
      </c>
      <c r="AE191">
        <v>11</v>
      </c>
      <c r="AF191">
        <v>5</v>
      </c>
      <c r="AG191">
        <v>17</v>
      </c>
      <c r="AH191">
        <v>11</v>
      </c>
      <c r="AI191">
        <v>0</v>
      </c>
      <c r="AJ191">
        <v>0</v>
      </c>
      <c r="AK191">
        <v>28</v>
      </c>
      <c r="AL191">
        <v>5</v>
      </c>
      <c r="AM191">
        <v>22</v>
      </c>
      <c r="AN191">
        <v>5</v>
      </c>
      <c r="AO191">
        <v>5</v>
      </c>
      <c r="AP191">
        <v>5</v>
      </c>
      <c r="AQ191">
        <v>17</v>
      </c>
      <c r="AR191">
        <v>39</v>
      </c>
      <c r="AS191">
        <v>5</v>
      </c>
      <c r="AT191">
        <v>17</v>
      </c>
      <c r="AU191">
        <v>11</v>
      </c>
      <c r="AV191">
        <v>0</v>
      </c>
      <c r="AW191">
        <v>39</v>
      </c>
      <c r="AX191">
        <v>22</v>
      </c>
      <c r="AY191">
        <v>22</v>
      </c>
      <c r="AZ191">
        <v>3</v>
      </c>
      <c r="BA191" s="42">
        <v>86.31</v>
      </c>
      <c r="BB191" s="12">
        <v>27345.09</v>
      </c>
      <c r="BC191" s="12">
        <v>21363.35</v>
      </c>
      <c r="BD191" s="12">
        <v>17945.22</v>
      </c>
      <c r="BE191" s="12">
        <v>8799.75</v>
      </c>
      <c r="BF191" s="12">
        <v>10000</v>
      </c>
      <c r="BG191" s="12">
        <v>29000</v>
      </c>
      <c r="BH191" s="12">
        <v>10000</v>
      </c>
      <c r="BI191" s="12">
        <v>5044</v>
      </c>
      <c r="BJ191" s="12">
        <v>10717</v>
      </c>
      <c r="BK191" s="12">
        <v>49237</v>
      </c>
      <c r="BL191" s="12">
        <v>30576</v>
      </c>
      <c r="BM191" s="12">
        <v>23946</v>
      </c>
      <c r="BN191" s="12">
        <v>13866</v>
      </c>
      <c r="BO191">
        <v>133000</v>
      </c>
      <c r="BP191">
        <v>6394</v>
      </c>
    </row>
    <row r="192" spans="1:68" x14ac:dyDescent="0.25">
      <c r="A192" s="4">
        <v>45482</v>
      </c>
      <c r="B192" s="4" t="str">
        <f t="shared" si="2"/>
        <v>JULY</v>
      </c>
      <c r="C192" s="2">
        <f>MONTH(mydata[[#This Row],[Date]])</f>
        <v>7</v>
      </c>
      <c r="D192">
        <v>984</v>
      </c>
      <c r="E192">
        <v>557</v>
      </c>
      <c r="F192">
        <v>265</v>
      </c>
      <c r="G192">
        <v>523</v>
      </c>
      <c r="H192">
        <v>196</v>
      </c>
      <c r="I192">
        <v>206</v>
      </c>
      <c r="J192">
        <v>296</v>
      </c>
      <c r="K192">
        <v>55</v>
      </c>
      <c r="L192">
        <v>225</v>
      </c>
      <c r="M192">
        <v>189</v>
      </c>
      <c r="N192">
        <v>79</v>
      </c>
      <c r="O192">
        <v>85</v>
      </c>
      <c r="P192">
        <v>42</v>
      </c>
      <c r="Q192">
        <v>175</v>
      </c>
      <c r="R192">
        <v>59</v>
      </c>
      <c r="S192">
        <v>44</v>
      </c>
      <c r="T192">
        <v>56</v>
      </c>
      <c r="U192">
        <v>30</v>
      </c>
      <c r="V192">
        <v>27</v>
      </c>
      <c r="W192">
        <v>0</v>
      </c>
      <c r="X192">
        <v>27</v>
      </c>
      <c r="Y192">
        <v>0</v>
      </c>
      <c r="Z192">
        <v>44</v>
      </c>
      <c r="AA192">
        <v>50</v>
      </c>
      <c r="AB192">
        <v>0</v>
      </c>
      <c r="AC192">
        <v>0</v>
      </c>
      <c r="AD192">
        <v>16</v>
      </c>
      <c r="AE192">
        <v>16</v>
      </c>
      <c r="AF192">
        <v>0</v>
      </c>
      <c r="AG192">
        <v>5</v>
      </c>
      <c r="AH192">
        <v>16</v>
      </c>
      <c r="AI192">
        <v>11</v>
      </c>
      <c r="AJ192">
        <v>11</v>
      </c>
      <c r="AK192">
        <v>22</v>
      </c>
      <c r="AL192">
        <v>38</v>
      </c>
      <c r="AM192">
        <v>22</v>
      </c>
      <c r="AN192">
        <v>0</v>
      </c>
      <c r="AO192">
        <v>0</v>
      </c>
      <c r="AP192">
        <v>5</v>
      </c>
      <c r="AQ192">
        <v>5</v>
      </c>
      <c r="AR192">
        <v>44</v>
      </c>
      <c r="AS192">
        <v>11</v>
      </c>
      <c r="AT192">
        <v>50</v>
      </c>
      <c r="AU192">
        <v>11</v>
      </c>
      <c r="AV192">
        <v>5</v>
      </c>
      <c r="AW192">
        <v>5</v>
      </c>
      <c r="AX192">
        <v>11</v>
      </c>
      <c r="AY192">
        <v>0</v>
      </c>
      <c r="AZ192">
        <v>105</v>
      </c>
      <c r="BA192" s="42">
        <v>87.490000000000009</v>
      </c>
      <c r="BB192" s="12">
        <v>29346.94</v>
      </c>
      <c r="BC192" s="12">
        <v>14673.47</v>
      </c>
      <c r="BD192" s="12">
        <v>12084.03</v>
      </c>
      <c r="BE192" s="12">
        <v>12947.18</v>
      </c>
      <c r="BF192" s="12">
        <v>17262.91</v>
      </c>
      <c r="BG192" s="12">
        <v>29000</v>
      </c>
      <c r="BH192" s="12">
        <v>10000</v>
      </c>
      <c r="BI192" s="12">
        <v>5044</v>
      </c>
      <c r="BJ192" s="12">
        <v>10717</v>
      </c>
      <c r="BK192" s="12">
        <v>49237</v>
      </c>
      <c r="BL192" s="12">
        <v>30576</v>
      </c>
      <c r="BM192" s="12">
        <v>23946</v>
      </c>
      <c r="BN192" s="12">
        <v>13866</v>
      </c>
      <c r="BO192">
        <v>133000</v>
      </c>
      <c r="BP192">
        <v>8714</v>
      </c>
    </row>
    <row r="193" spans="1:68" x14ac:dyDescent="0.25">
      <c r="A193" s="4">
        <v>45483</v>
      </c>
      <c r="B193" s="4" t="str">
        <f t="shared" si="2"/>
        <v>JULY</v>
      </c>
      <c r="C193" s="2">
        <f>MONTH(mydata[[#This Row],[Date]])</f>
        <v>7</v>
      </c>
      <c r="D193">
        <v>962</v>
      </c>
      <c r="E193">
        <v>550</v>
      </c>
      <c r="F193">
        <v>240</v>
      </c>
      <c r="G193">
        <v>540</v>
      </c>
      <c r="H193">
        <v>182</v>
      </c>
      <c r="I193">
        <v>225</v>
      </c>
      <c r="J193">
        <v>199</v>
      </c>
      <c r="K193">
        <v>126</v>
      </c>
      <c r="L193">
        <v>292</v>
      </c>
      <c r="M193">
        <v>172</v>
      </c>
      <c r="N193">
        <v>53</v>
      </c>
      <c r="O193">
        <v>83</v>
      </c>
      <c r="P193">
        <v>11</v>
      </c>
      <c r="Q193">
        <v>127</v>
      </c>
      <c r="R193">
        <v>69</v>
      </c>
      <c r="S193">
        <v>36</v>
      </c>
      <c r="T193">
        <v>36</v>
      </c>
      <c r="U193">
        <v>83</v>
      </c>
      <c r="V193">
        <v>71</v>
      </c>
      <c r="W193">
        <v>0</v>
      </c>
      <c r="X193">
        <v>33</v>
      </c>
      <c r="Y193">
        <v>11</v>
      </c>
      <c r="Z193">
        <v>23</v>
      </c>
      <c r="AA193">
        <v>33</v>
      </c>
      <c r="AB193">
        <v>5</v>
      </c>
      <c r="AC193">
        <v>16</v>
      </c>
      <c r="AD193">
        <v>22</v>
      </c>
      <c r="AE193">
        <v>16</v>
      </c>
      <c r="AF193">
        <v>0</v>
      </c>
      <c r="AG193">
        <v>16</v>
      </c>
      <c r="AH193">
        <v>11</v>
      </c>
      <c r="AI193">
        <v>0</v>
      </c>
      <c r="AJ193">
        <v>0</v>
      </c>
      <c r="AK193">
        <v>44</v>
      </c>
      <c r="AL193">
        <v>27</v>
      </c>
      <c r="AM193">
        <v>5</v>
      </c>
      <c r="AN193">
        <v>0</v>
      </c>
      <c r="AO193">
        <v>5</v>
      </c>
      <c r="AP193">
        <v>16</v>
      </c>
      <c r="AQ193">
        <v>16</v>
      </c>
      <c r="AR193">
        <v>49</v>
      </c>
      <c r="AS193">
        <v>16</v>
      </c>
      <c r="AT193">
        <v>38</v>
      </c>
      <c r="AU193">
        <v>22</v>
      </c>
      <c r="AV193">
        <v>0</v>
      </c>
      <c r="AW193">
        <v>33</v>
      </c>
      <c r="AX193">
        <v>11</v>
      </c>
      <c r="AY193">
        <v>11</v>
      </c>
      <c r="AZ193">
        <v>0</v>
      </c>
      <c r="BA193" s="42">
        <v>88.06</v>
      </c>
      <c r="BB193" s="12">
        <v>23620.51</v>
      </c>
      <c r="BC193" s="12">
        <v>20996.01</v>
      </c>
      <c r="BD193" s="12">
        <v>20121.18</v>
      </c>
      <c r="BE193" s="12">
        <v>13997.34</v>
      </c>
      <c r="BF193" s="12">
        <v>8748.34</v>
      </c>
      <c r="BG193" s="12">
        <v>29000</v>
      </c>
      <c r="BH193" s="12">
        <v>10000</v>
      </c>
      <c r="BI193" s="12">
        <v>5044</v>
      </c>
      <c r="BJ193" s="12">
        <v>10717</v>
      </c>
      <c r="BK193" s="12">
        <v>49237</v>
      </c>
      <c r="BL193" s="12">
        <v>30576</v>
      </c>
      <c r="BM193" s="12">
        <v>23946</v>
      </c>
      <c r="BN193" s="12">
        <v>13866</v>
      </c>
      <c r="BO193">
        <v>133000</v>
      </c>
      <c r="BP193">
        <v>1353</v>
      </c>
    </row>
    <row r="194" spans="1:68" x14ac:dyDescent="0.25">
      <c r="A194" s="4">
        <v>45484</v>
      </c>
      <c r="B194" s="4" t="str">
        <f t="shared" ref="B194:B257" si="3">CHOOSE(C194,
"JANUARY",
"FEBRUARY",
"MARCH",
"APRIL",
"MAY",
"JUNE",
"JULY",
"AUGUST",
"SEPTEMBER",
"OCTOBER",
"NOVEMBER",
"DECEMBER")</f>
        <v>JULY</v>
      </c>
      <c r="C194" s="2">
        <f>MONTH(mydata[[#This Row],[Date]])</f>
        <v>7</v>
      </c>
      <c r="D194">
        <v>937</v>
      </c>
      <c r="E194">
        <v>548</v>
      </c>
      <c r="F194">
        <v>412</v>
      </c>
      <c r="G194">
        <v>394</v>
      </c>
      <c r="H194">
        <v>131</v>
      </c>
      <c r="I194">
        <v>235</v>
      </c>
      <c r="J194">
        <v>231</v>
      </c>
      <c r="K194">
        <v>82</v>
      </c>
      <c r="L194">
        <v>197</v>
      </c>
      <c r="M194">
        <v>121</v>
      </c>
      <c r="N194">
        <v>46</v>
      </c>
      <c r="O194">
        <v>29</v>
      </c>
      <c r="P194">
        <v>23</v>
      </c>
      <c r="Q194">
        <v>145</v>
      </c>
      <c r="R194">
        <v>121</v>
      </c>
      <c r="S194">
        <v>35</v>
      </c>
      <c r="T194">
        <v>28</v>
      </c>
      <c r="U194">
        <v>192</v>
      </c>
      <c r="V194">
        <v>38</v>
      </c>
      <c r="W194">
        <v>16</v>
      </c>
      <c r="X194">
        <v>27</v>
      </c>
      <c r="Y194">
        <v>0</v>
      </c>
      <c r="Z194">
        <v>47</v>
      </c>
      <c r="AA194">
        <v>27</v>
      </c>
      <c r="AB194">
        <v>0</v>
      </c>
      <c r="AC194">
        <v>16</v>
      </c>
      <c r="AD194">
        <v>27</v>
      </c>
      <c r="AE194">
        <v>5</v>
      </c>
      <c r="AF194">
        <v>0</v>
      </c>
      <c r="AG194">
        <v>27</v>
      </c>
      <c r="AH194">
        <v>16</v>
      </c>
      <c r="AI194">
        <v>5</v>
      </c>
      <c r="AJ194">
        <v>5</v>
      </c>
      <c r="AK194">
        <v>27</v>
      </c>
      <c r="AL194">
        <v>38</v>
      </c>
      <c r="AM194">
        <v>16</v>
      </c>
      <c r="AN194">
        <v>5</v>
      </c>
      <c r="AO194">
        <v>5</v>
      </c>
      <c r="AP194">
        <v>21</v>
      </c>
      <c r="AQ194">
        <v>5</v>
      </c>
      <c r="AR194">
        <v>54</v>
      </c>
      <c r="AS194">
        <v>16</v>
      </c>
      <c r="AT194">
        <v>43</v>
      </c>
      <c r="AU194">
        <v>5</v>
      </c>
      <c r="AV194">
        <v>5</v>
      </c>
      <c r="AW194">
        <v>32</v>
      </c>
      <c r="AX194">
        <v>10</v>
      </c>
      <c r="AY194">
        <v>10</v>
      </c>
      <c r="AZ194">
        <v>0</v>
      </c>
      <c r="BA194" s="42">
        <v>88.320000000000007</v>
      </c>
      <c r="BB194" s="12">
        <v>26418.44</v>
      </c>
      <c r="BC194" s="12">
        <v>21134.75</v>
      </c>
      <c r="BD194" s="12">
        <v>17612.3</v>
      </c>
      <c r="BE194" s="12">
        <v>12328.61</v>
      </c>
      <c r="BF194" s="12">
        <v>10567.38</v>
      </c>
      <c r="BG194" s="12">
        <v>29000</v>
      </c>
      <c r="BH194" s="12">
        <v>10000</v>
      </c>
      <c r="BI194" s="12">
        <v>5044</v>
      </c>
      <c r="BJ194" s="12">
        <v>10717</v>
      </c>
      <c r="BK194" s="12">
        <v>49237</v>
      </c>
      <c r="BL194" s="12">
        <v>30576</v>
      </c>
      <c r="BM194" s="12">
        <v>23946</v>
      </c>
      <c r="BN194" s="12">
        <v>13866</v>
      </c>
      <c r="BO194">
        <v>133000</v>
      </c>
      <c r="BP194">
        <v>7781</v>
      </c>
    </row>
    <row r="195" spans="1:68" x14ac:dyDescent="0.25">
      <c r="A195" s="4">
        <v>45485</v>
      </c>
      <c r="B195" s="4" t="str">
        <f t="shared" si="3"/>
        <v>JULY</v>
      </c>
      <c r="C195" s="2">
        <f>MONTH(mydata[[#This Row],[Date]])</f>
        <v>7</v>
      </c>
      <c r="D195">
        <v>916</v>
      </c>
      <c r="E195">
        <v>548</v>
      </c>
      <c r="F195">
        <v>348</v>
      </c>
      <c r="G195">
        <v>376</v>
      </c>
      <c r="H195">
        <v>192</v>
      </c>
      <c r="I195">
        <v>197</v>
      </c>
      <c r="J195">
        <v>220</v>
      </c>
      <c r="K195">
        <v>131</v>
      </c>
      <c r="L195">
        <v>238</v>
      </c>
      <c r="M195">
        <v>130</v>
      </c>
      <c r="N195">
        <v>85</v>
      </c>
      <c r="O195">
        <v>85</v>
      </c>
      <c r="P195">
        <v>39</v>
      </c>
      <c r="Q195">
        <v>132</v>
      </c>
      <c r="R195">
        <v>20</v>
      </c>
      <c r="S195">
        <v>38</v>
      </c>
      <c r="T195">
        <v>20</v>
      </c>
      <c r="U195">
        <v>129</v>
      </c>
      <c r="V195">
        <v>76</v>
      </c>
      <c r="W195">
        <v>0</v>
      </c>
      <c r="X195">
        <v>16</v>
      </c>
      <c r="Y195">
        <v>5</v>
      </c>
      <c r="Z195">
        <v>56</v>
      </c>
      <c r="AA195">
        <v>49</v>
      </c>
      <c r="AB195">
        <v>16</v>
      </c>
      <c r="AC195">
        <v>10</v>
      </c>
      <c r="AD195">
        <v>21</v>
      </c>
      <c r="AE195">
        <v>5</v>
      </c>
      <c r="AF195">
        <v>5</v>
      </c>
      <c r="AG195">
        <v>16</v>
      </c>
      <c r="AH195">
        <v>5</v>
      </c>
      <c r="AI195">
        <v>5</v>
      </c>
      <c r="AJ195">
        <v>5</v>
      </c>
      <c r="AK195">
        <v>49</v>
      </c>
      <c r="AL195">
        <v>32</v>
      </c>
      <c r="AM195">
        <v>27</v>
      </c>
      <c r="AN195">
        <v>0</v>
      </c>
      <c r="AO195">
        <v>0</v>
      </c>
      <c r="AP195">
        <v>0</v>
      </c>
      <c r="AQ195">
        <v>16</v>
      </c>
      <c r="AR195">
        <v>49</v>
      </c>
      <c r="AS195">
        <v>16</v>
      </c>
      <c r="AT195">
        <v>32</v>
      </c>
      <c r="AU195">
        <v>5</v>
      </c>
      <c r="AV195">
        <v>0</v>
      </c>
      <c r="AW195">
        <v>27</v>
      </c>
      <c r="AX195">
        <v>5</v>
      </c>
      <c r="AY195">
        <v>0</v>
      </c>
      <c r="AZ195">
        <v>0</v>
      </c>
      <c r="BA195" s="42">
        <v>88.33</v>
      </c>
      <c r="BB195" s="12">
        <v>26498.06</v>
      </c>
      <c r="BC195" s="12">
        <v>11482.49</v>
      </c>
      <c r="BD195" s="12">
        <v>16782.11</v>
      </c>
      <c r="BE195" s="12">
        <v>14132.3</v>
      </c>
      <c r="BF195" s="12">
        <v>19431.91</v>
      </c>
      <c r="BG195" s="12">
        <v>29000</v>
      </c>
      <c r="BH195" s="12">
        <v>10000</v>
      </c>
      <c r="BI195" s="12">
        <v>5044</v>
      </c>
      <c r="BJ195" s="12">
        <v>10717</v>
      </c>
      <c r="BK195" s="12">
        <v>49237</v>
      </c>
      <c r="BL195" s="12">
        <v>30576</v>
      </c>
      <c r="BM195" s="12">
        <v>23946</v>
      </c>
      <c r="BN195" s="12">
        <v>13866</v>
      </c>
      <c r="BO195">
        <v>133000</v>
      </c>
      <c r="BP195">
        <v>7524</v>
      </c>
    </row>
    <row r="196" spans="1:68" x14ac:dyDescent="0.25">
      <c r="A196" s="4">
        <v>45486</v>
      </c>
      <c r="B196" s="4" t="str">
        <f t="shared" si="3"/>
        <v>JULY</v>
      </c>
      <c r="C196" s="2">
        <f>MONTH(mydata[[#This Row],[Date]])</f>
        <v>7</v>
      </c>
      <c r="D196">
        <v>908</v>
      </c>
      <c r="E196">
        <v>550</v>
      </c>
      <c r="F196">
        <v>254</v>
      </c>
      <c r="G196">
        <v>546</v>
      </c>
      <c r="H196">
        <v>108</v>
      </c>
      <c r="I196">
        <v>192</v>
      </c>
      <c r="J196">
        <v>221</v>
      </c>
      <c r="K196">
        <v>137</v>
      </c>
      <c r="L196">
        <v>299</v>
      </c>
      <c r="M196">
        <v>151</v>
      </c>
      <c r="N196">
        <v>84</v>
      </c>
      <c r="O196">
        <v>39</v>
      </c>
      <c r="P196">
        <v>16</v>
      </c>
      <c r="Q196">
        <v>162</v>
      </c>
      <c r="R196">
        <v>62</v>
      </c>
      <c r="S196">
        <v>51</v>
      </c>
      <c r="T196">
        <v>44</v>
      </c>
      <c r="U196">
        <v>0</v>
      </c>
      <c r="V196">
        <v>77</v>
      </c>
      <c r="W196">
        <v>11</v>
      </c>
      <c r="X196">
        <v>22</v>
      </c>
      <c r="Y196">
        <v>5</v>
      </c>
      <c r="Z196">
        <v>1</v>
      </c>
      <c r="AA196">
        <v>49</v>
      </c>
      <c r="AB196">
        <v>5</v>
      </c>
      <c r="AC196">
        <v>0</v>
      </c>
      <c r="AD196">
        <v>33</v>
      </c>
      <c r="AE196">
        <v>16</v>
      </c>
      <c r="AF196">
        <v>0</v>
      </c>
      <c r="AG196">
        <v>27</v>
      </c>
      <c r="AH196">
        <v>0</v>
      </c>
      <c r="AI196">
        <v>11</v>
      </c>
      <c r="AJ196">
        <v>16</v>
      </c>
      <c r="AK196">
        <v>33</v>
      </c>
      <c r="AL196">
        <v>16</v>
      </c>
      <c r="AM196">
        <v>22</v>
      </c>
      <c r="AN196">
        <v>5</v>
      </c>
      <c r="AO196">
        <v>0</v>
      </c>
      <c r="AP196">
        <v>16</v>
      </c>
      <c r="AQ196">
        <v>22</v>
      </c>
      <c r="AR196">
        <v>60</v>
      </c>
      <c r="AS196">
        <v>5</v>
      </c>
      <c r="AT196">
        <v>22</v>
      </c>
      <c r="AU196">
        <v>16</v>
      </c>
      <c r="AV196">
        <v>5</v>
      </c>
      <c r="AW196">
        <v>33</v>
      </c>
      <c r="AX196">
        <v>0</v>
      </c>
      <c r="AY196">
        <v>22</v>
      </c>
      <c r="AZ196">
        <v>0</v>
      </c>
      <c r="BA196" s="42">
        <v>88.139999999999986</v>
      </c>
      <c r="BB196" s="12">
        <v>22081.72</v>
      </c>
      <c r="BC196" s="12">
        <v>18548.64</v>
      </c>
      <c r="BD196" s="12">
        <v>13249.03</v>
      </c>
      <c r="BE196" s="12">
        <v>9715.9599999999991</v>
      </c>
      <c r="BF196" s="12">
        <v>24731.52</v>
      </c>
      <c r="BG196" s="12">
        <v>29000</v>
      </c>
      <c r="BH196" s="12">
        <v>10000</v>
      </c>
      <c r="BI196" s="12">
        <v>5044</v>
      </c>
      <c r="BJ196" s="12">
        <v>10717</v>
      </c>
      <c r="BK196" s="12">
        <v>49237</v>
      </c>
      <c r="BL196" s="12">
        <v>30576</v>
      </c>
      <c r="BM196" s="12">
        <v>23946</v>
      </c>
      <c r="BN196" s="12">
        <v>13866</v>
      </c>
      <c r="BO196">
        <v>133000</v>
      </c>
      <c r="BP196">
        <v>1110</v>
      </c>
    </row>
    <row r="197" spans="1:68" x14ac:dyDescent="0.25">
      <c r="A197" s="4">
        <v>45487</v>
      </c>
      <c r="B197" s="4" t="str">
        <f t="shared" si="3"/>
        <v>JULY</v>
      </c>
      <c r="C197" s="2">
        <f>MONTH(mydata[[#This Row],[Date]])</f>
        <v>7</v>
      </c>
      <c r="D197">
        <v>905</v>
      </c>
      <c r="E197">
        <v>560</v>
      </c>
      <c r="F197">
        <v>217</v>
      </c>
      <c r="G197">
        <v>480</v>
      </c>
      <c r="H197">
        <v>208</v>
      </c>
      <c r="I197">
        <v>296</v>
      </c>
      <c r="J197">
        <v>214</v>
      </c>
      <c r="K197">
        <v>50</v>
      </c>
      <c r="L197">
        <v>201</v>
      </c>
      <c r="M197">
        <v>39</v>
      </c>
      <c r="N197">
        <v>61</v>
      </c>
      <c r="O197">
        <v>78</v>
      </c>
      <c r="P197">
        <v>44</v>
      </c>
      <c r="Q197">
        <v>151</v>
      </c>
      <c r="R197">
        <v>89</v>
      </c>
      <c r="S197">
        <v>27</v>
      </c>
      <c r="T197">
        <v>34</v>
      </c>
      <c r="U197">
        <v>181</v>
      </c>
      <c r="V197">
        <v>39</v>
      </c>
      <c r="W197">
        <v>11</v>
      </c>
      <c r="X197">
        <v>16</v>
      </c>
      <c r="Y197">
        <v>11</v>
      </c>
      <c r="Z197">
        <v>61</v>
      </c>
      <c r="AA197">
        <v>44</v>
      </c>
      <c r="AB197">
        <v>0</v>
      </c>
      <c r="AC197">
        <v>0</v>
      </c>
      <c r="AD197">
        <v>28</v>
      </c>
      <c r="AE197">
        <v>5</v>
      </c>
      <c r="AF197">
        <v>5</v>
      </c>
      <c r="AG197">
        <v>28</v>
      </c>
      <c r="AH197">
        <v>11</v>
      </c>
      <c r="AI197">
        <v>16</v>
      </c>
      <c r="AJ197">
        <v>0</v>
      </c>
      <c r="AK197">
        <v>28</v>
      </c>
      <c r="AL197">
        <v>33</v>
      </c>
      <c r="AM197">
        <v>28</v>
      </c>
      <c r="AN197">
        <v>11</v>
      </c>
      <c r="AO197">
        <v>0</v>
      </c>
      <c r="AP197">
        <v>5</v>
      </c>
      <c r="AQ197">
        <v>16</v>
      </c>
      <c r="AR197">
        <v>39</v>
      </c>
      <c r="AS197">
        <v>11</v>
      </c>
      <c r="AT197">
        <v>44</v>
      </c>
      <c r="AU197">
        <v>11</v>
      </c>
      <c r="AV197">
        <v>0</v>
      </c>
      <c r="AW197">
        <v>11</v>
      </c>
      <c r="AX197">
        <v>0</v>
      </c>
      <c r="AY197">
        <v>16</v>
      </c>
      <c r="AZ197">
        <v>32</v>
      </c>
      <c r="BA197" s="42">
        <v>87.360000000000014</v>
      </c>
      <c r="BB197" s="12">
        <v>29089.62</v>
      </c>
      <c r="BC197" s="12">
        <v>20274.59</v>
      </c>
      <c r="BD197" s="12">
        <v>11459.55</v>
      </c>
      <c r="BE197" s="12">
        <v>7052.03</v>
      </c>
      <c r="BF197" s="12">
        <v>20274.59</v>
      </c>
      <c r="BG197" s="12">
        <v>29000</v>
      </c>
      <c r="BH197" s="12">
        <v>10000</v>
      </c>
      <c r="BI197" s="12">
        <v>5044</v>
      </c>
      <c r="BJ197" s="12">
        <v>10717</v>
      </c>
      <c r="BK197" s="12">
        <v>49237</v>
      </c>
      <c r="BL197" s="12">
        <v>30576</v>
      </c>
      <c r="BM197" s="12">
        <v>23946</v>
      </c>
      <c r="BN197" s="12">
        <v>13866</v>
      </c>
      <c r="BO197">
        <v>133000</v>
      </c>
      <c r="BP197">
        <v>4190</v>
      </c>
    </row>
    <row r="198" spans="1:68" x14ac:dyDescent="0.25">
      <c r="A198" s="4">
        <v>45488</v>
      </c>
      <c r="B198" s="4" t="str">
        <f t="shared" si="3"/>
        <v>JULY</v>
      </c>
      <c r="C198" s="2">
        <f>MONTH(mydata[[#This Row],[Date]])</f>
        <v>7</v>
      </c>
      <c r="D198">
        <v>910</v>
      </c>
      <c r="E198">
        <v>575</v>
      </c>
      <c r="F198">
        <v>354</v>
      </c>
      <c r="G198">
        <v>365</v>
      </c>
      <c r="H198">
        <v>191</v>
      </c>
      <c r="I198">
        <v>264</v>
      </c>
      <c r="J198">
        <v>283</v>
      </c>
      <c r="K198">
        <v>28</v>
      </c>
      <c r="L198">
        <v>191</v>
      </c>
      <c r="M198">
        <v>39</v>
      </c>
      <c r="N198">
        <v>56</v>
      </c>
      <c r="O198">
        <v>28</v>
      </c>
      <c r="P198">
        <v>16</v>
      </c>
      <c r="Q198">
        <v>169</v>
      </c>
      <c r="R198">
        <v>93</v>
      </c>
      <c r="S198">
        <v>41</v>
      </c>
      <c r="T198">
        <v>20</v>
      </c>
      <c r="U198">
        <v>257</v>
      </c>
      <c r="V198">
        <v>28</v>
      </c>
      <c r="W198">
        <v>17</v>
      </c>
      <c r="X198">
        <v>40</v>
      </c>
      <c r="Y198">
        <v>0</v>
      </c>
      <c r="Z198">
        <v>34</v>
      </c>
      <c r="AA198">
        <v>51</v>
      </c>
      <c r="AB198">
        <v>11</v>
      </c>
      <c r="AC198">
        <v>5</v>
      </c>
      <c r="AD198">
        <v>34</v>
      </c>
      <c r="AE198">
        <v>0</v>
      </c>
      <c r="AF198">
        <v>5</v>
      </c>
      <c r="AG198">
        <v>11</v>
      </c>
      <c r="AH198">
        <v>11</v>
      </c>
      <c r="AI198">
        <v>11</v>
      </c>
      <c r="AJ198">
        <v>5</v>
      </c>
      <c r="AK198">
        <v>46</v>
      </c>
      <c r="AL198">
        <v>23</v>
      </c>
      <c r="AM198">
        <v>5</v>
      </c>
      <c r="AN198">
        <v>17</v>
      </c>
      <c r="AO198">
        <v>0</v>
      </c>
      <c r="AP198">
        <v>23</v>
      </c>
      <c r="AQ198">
        <v>17</v>
      </c>
      <c r="AR198">
        <v>46</v>
      </c>
      <c r="AS198">
        <v>11</v>
      </c>
      <c r="AT198">
        <v>23</v>
      </c>
      <c r="AU198">
        <v>23</v>
      </c>
      <c r="AV198">
        <v>5</v>
      </c>
      <c r="AW198">
        <v>23</v>
      </c>
      <c r="AX198">
        <v>17</v>
      </c>
      <c r="AY198">
        <v>23</v>
      </c>
      <c r="AZ198">
        <v>10</v>
      </c>
      <c r="BA198" s="42">
        <v>85.98</v>
      </c>
      <c r="BB198" s="12">
        <v>28827.1</v>
      </c>
      <c r="BC198" s="12">
        <v>20091.62</v>
      </c>
      <c r="BD198" s="12">
        <v>9609.0300000000007</v>
      </c>
      <c r="BE198" s="12">
        <v>12229.68</v>
      </c>
      <c r="BF198" s="12">
        <v>16597.419999999998</v>
      </c>
      <c r="BG198" s="12">
        <v>25500</v>
      </c>
      <c r="BH198" s="12">
        <v>10000</v>
      </c>
      <c r="BI198" s="12">
        <v>8956</v>
      </c>
      <c r="BJ198" s="12">
        <v>10717</v>
      </c>
      <c r="BK198" s="12">
        <v>49237</v>
      </c>
      <c r="BL198" s="12">
        <v>30576</v>
      </c>
      <c r="BM198" s="12">
        <v>23946</v>
      </c>
      <c r="BN198" s="12">
        <v>13866</v>
      </c>
      <c r="BO198">
        <v>133000</v>
      </c>
      <c r="BP198">
        <v>3635</v>
      </c>
    </row>
    <row r="199" spans="1:68" x14ac:dyDescent="0.25">
      <c r="A199" s="4">
        <v>45489</v>
      </c>
      <c r="B199" s="4" t="str">
        <f t="shared" si="3"/>
        <v>JULY</v>
      </c>
      <c r="C199" s="2">
        <f>MONTH(mydata[[#This Row],[Date]])</f>
        <v>7</v>
      </c>
      <c r="D199">
        <v>917</v>
      </c>
      <c r="E199">
        <v>593</v>
      </c>
      <c r="F199">
        <v>265</v>
      </c>
      <c r="G199">
        <v>460</v>
      </c>
      <c r="H199">
        <v>192</v>
      </c>
      <c r="I199">
        <v>308</v>
      </c>
      <c r="J199">
        <v>244</v>
      </c>
      <c r="K199">
        <v>41</v>
      </c>
      <c r="L199">
        <v>233</v>
      </c>
      <c r="M199">
        <v>28</v>
      </c>
      <c r="N199">
        <v>56</v>
      </c>
      <c r="O199">
        <v>85</v>
      </c>
      <c r="P199">
        <v>45</v>
      </c>
      <c r="Q199">
        <v>177</v>
      </c>
      <c r="R199">
        <v>83</v>
      </c>
      <c r="S199">
        <v>38</v>
      </c>
      <c r="T199">
        <v>34</v>
      </c>
      <c r="U199">
        <v>138</v>
      </c>
      <c r="V199">
        <v>29</v>
      </c>
      <c r="W199">
        <v>5</v>
      </c>
      <c r="X199">
        <v>35</v>
      </c>
      <c r="Y199">
        <v>0</v>
      </c>
      <c r="Z199">
        <v>7</v>
      </c>
      <c r="AA199">
        <v>41</v>
      </c>
      <c r="AB199">
        <v>17</v>
      </c>
      <c r="AC199">
        <v>11</v>
      </c>
      <c r="AD199">
        <v>35</v>
      </c>
      <c r="AE199">
        <v>5</v>
      </c>
      <c r="AF199">
        <v>0</v>
      </c>
      <c r="AG199">
        <v>29</v>
      </c>
      <c r="AH199">
        <v>5</v>
      </c>
      <c r="AI199">
        <v>17</v>
      </c>
      <c r="AJ199">
        <v>11</v>
      </c>
      <c r="AK199">
        <v>53</v>
      </c>
      <c r="AL199">
        <v>11</v>
      </c>
      <c r="AM199">
        <v>23</v>
      </c>
      <c r="AN199">
        <v>5</v>
      </c>
      <c r="AO199">
        <v>0</v>
      </c>
      <c r="AP199">
        <v>17</v>
      </c>
      <c r="AQ199">
        <v>23</v>
      </c>
      <c r="AR199">
        <v>65</v>
      </c>
      <c r="AS199">
        <v>11</v>
      </c>
      <c r="AT199">
        <v>53</v>
      </c>
      <c r="AU199">
        <v>23</v>
      </c>
      <c r="AV199">
        <v>5</v>
      </c>
      <c r="AW199">
        <v>29</v>
      </c>
      <c r="AX199">
        <v>23</v>
      </c>
      <c r="AY199">
        <v>5</v>
      </c>
      <c r="AZ199">
        <v>0</v>
      </c>
      <c r="BA199" s="42">
        <v>84.63000000000001</v>
      </c>
      <c r="BB199" s="12">
        <v>22353.37</v>
      </c>
      <c r="BC199" s="12">
        <v>12036.43</v>
      </c>
      <c r="BD199" s="12">
        <v>16335.16</v>
      </c>
      <c r="BE199" s="12">
        <v>19774.14</v>
      </c>
      <c r="BF199" s="12">
        <v>15475.41</v>
      </c>
      <c r="BG199" s="12">
        <v>25500</v>
      </c>
      <c r="BH199" s="12">
        <v>10000</v>
      </c>
      <c r="BI199" s="12">
        <v>8956</v>
      </c>
      <c r="BJ199" s="12">
        <v>10717</v>
      </c>
      <c r="BK199" s="12">
        <v>49237</v>
      </c>
      <c r="BL199" s="12">
        <v>30576</v>
      </c>
      <c r="BM199" s="12">
        <v>23946</v>
      </c>
      <c r="BN199" s="12">
        <v>13866</v>
      </c>
      <c r="BO199">
        <v>133000</v>
      </c>
      <c r="BP199">
        <v>1279</v>
      </c>
    </row>
    <row r="200" spans="1:68" x14ac:dyDescent="0.25">
      <c r="A200" s="4">
        <v>45490</v>
      </c>
      <c r="B200" s="4" t="str">
        <f t="shared" si="3"/>
        <v>JULY</v>
      </c>
      <c r="C200" s="2">
        <f>MONTH(mydata[[#This Row],[Date]])</f>
        <v>7</v>
      </c>
      <c r="D200">
        <v>937</v>
      </c>
      <c r="E200">
        <v>624</v>
      </c>
      <c r="F200">
        <v>440</v>
      </c>
      <c r="G200">
        <v>338</v>
      </c>
      <c r="H200">
        <v>159</v>
      </c>
      <c r="I200">
        <v>230</v>
      </c>
      <c r="J200">
        <v>332</v>
      </c>
      <c r="K200">
        <v>62</v>
      </c>
      <c r="L200">
        <v>197</v>
      </c>
      <c r="M200">
        <v>168</v>
      </c>
      <c r="N200">
        <v>40</v>
      </c>
      <c r="O200">
        <v>40</v>
      </c>
      <c r="P200">
        <v>46</v>
      </c>
      <c r="Q200">
        <v>135</v>
      </c>
      <c r="R200">
        <v>106</v>
      </c>
      <c r="S200">
        <v>24</v>
      </c>
      <c r="T200">
        <v>28</v>
      </c>
      <c r="U200">
        <v>153</v>
      </c>
      <c r="V200">
        <v>62</v>
      </c>
      <c r="W200">
        <v>0</v>
      </c>
      <c r="X200">
        <v>37</v>
      </c>
      <c r="Y200">
        <v>12</v>
      </c>
      <c r="Z200">
        <v>62</v>
      </c>
      <c r="AA200">
        <v>43</v>
      </c>
      <c r="AB200">
        <v>0</v>
      </c>
      <c r="AC200">
        <v>18</v>
      </c>
      <c r="AD200">
        <v>37</v>
      </c>
      <c r="AE200">
        <v>18</v>
      </c>
      <c r="AF200">
        <v>0</v>
      </c>
      <c r="AG200">
        <v>6</v>
      </c>
      <c r="AH200">
        <v>18</v>
      </c>
      <c r="AI200">
        <v>6</v>
      </c>
      <c r="AJ200">
        <v>6</v>
      </c>
      <c r="AK200">
        <v>37</v>
      </c>
      <c r="AL200">
        <v>24</v>
      </c>
      <c r="AM200">
        <v>31</v>
      </c>
      <c r="AN200">
        <v>0</v>
      </c>
      <c r="AO200">
        <v>0</v>
      </c>
      <c r="AP200">
        <v>0</v>
      </c>
      <c r="AQ200">
        <v>12</v>
      </c>
      <c r="AR200">
        <v>49</v>
      </c>
      <c r="AS200">
        <v>6</v>
      </c>
      <c r="AT200">
        <v>37</v>
      </c>
      <c r="AU200">
        <v>12</v>
      </c>
      <c r="AV200">
        <v>6</v>
      </c>
      <c r="AW200">
        <v>12</v>
      </c>
      <c r="AX200">
        <v>12</v>
      </c>
      <c r="AY200">
        <v>12</v>
      </c>
      <c r="AZ200">
        <v>49</v>
      </c>
      <c r="BA200" s="42">
        <v>83.570000000000007</v>
      </c>
      <c r="BB200" s="12">
        <v>29617.31</v>
      </c>
      <c r="BC200" s="12">
        <v>11000.72</v>
      </c>
      <c r="BD200" s="12">
        <v>18616.599999999999</v>
      </c>
      <c r="BE200" s="12">
        <v>18616.599999999999</v>
      </c>
      <c r="BF200" s="12">
        <v>6769.67</v>
      </c>
      <c r="BG200" s="12">
        <v>25500</v>
      </c>
      <c r="BH200" s="12">
        <v>10000</v>
      </c>
      <c r="BI200" s="12">
        <v>8956</v>
      </c>
      <c r="BJ200" s="12">
        <v>10717</v>
      </c>
      <c r="BK200" s="12">
        <v>49237</v>
      </c>
      <c r="BL200" s="12">
        <v>30576</v>
      </c>
      <c r="BM200" s="12">
        <v>23946</v>
      </c>
      <c r="BN200" s="12">
        <v>13866</v>
      </c>
      <c r="BO200">
        <v>133000</v>
      </c>
      <c r="BP200">
        <v>4237</v>
      </c>
    </row>
    <row r="201" spans="1:68" x14ac:dyDescent="0.25">
      <c r="A201" s="4">
        <v>45491</v>
      </c>
      <c r="B201" s="4" t="str">
        <f t="shared" si="3"/>
        <v>JULY</v>
      </c>
      <c r="C201" s="2">
        <f>MONTH(mydata[[#This Row],[Date]])</f>
        <v>7</v>
      </c>
      <c r="D201">
        <v>960</v>
      </c>
      <c r="E201">
        <v>658</v>
      </c>
      <c r="F201">
        <v>288</v>
      </c>
      <c r="G201">
        <v>500</v>
      </c>
      <c r="H201">
        <v>172</v>
      </c>
      <c r="I201">
        <v>322</v>
      </c>
      <c r="J201">
        <v>179</v>
      </c>
      <c r="K201">
        <v>157</v>
      </c>
      <c r="L201">
        <v>291</v>
      </c>
      <c r="M201">
        <v>160</v>
      </c>
      <c r="N201">
        <v>65</v>
      </c>
      <c r="O201">
        <v>41</v>
      </c>
      <c r="P201">
        <v>17</v>
      </c>
      <c r="Q201">
        <v>189</v>
      </c>
      <c r="R201">
        <v>91</v>
      </c>
      <c r="S201">
        <v>25</v>
      </c>
      <c r="T201">
        <v>21</v>
      </c>
      <c r="U201">
        <v>60</v>
      </c>
      <c r="V201">
        <v>78</v>
      </c>
      <c r="W201">
        <v>13</v>
      </c>
      <c r="X201">
        <v>32</v>
      </c>
      <c r="Y201">
        <v>0</v>
      </c>
      <c r="Z201">
        <v>34</v>
      </c>
      <c r="AA201">
        <v>39</v>
      </c>
      <c r="AB201">
        <v>6</v>
      </c>
      <c r="AC201">
        <v>13</v>
      </c>
      <c r="AD201">
        <v>19</v>
      </c>
      <c r="AE201">
        <v>6</v>
      </c>
      <c r="AF201">
        <v>6</v>
      </c>
      <c r="AG201">
        <v>32</v>
      </c>
      <c r="AH201">
        <v>13</v>
      </c>
      <c r="AI201">
        <v>0</v>
      </c>
      <c r="AJ201">
        <v>19</v>
      </c>
      <c r="AK201">
        <v>32</v>
      </c>
      <c r="AL201">
        <v>26</v>
      </c>
      <c r="AM201">
        <v>13</v>
      </c>
      <c r="AN201">
        <v>19</v>
      </c>
      <c r="AO201">
        <v>6</v>
      </c>
      <c r="AP201">
        <v>19</v>
      </c>
      <c r="AQ201">
        <v>19</v>
      </c>
      <c r="AR201">
        <v>59</v>
      </c>
      <c r="AS201">
        <v>19</v>
      </c>
      <c r="AT201">
        <v>59</v>
      </c>
      <c r="AU201">
        <v>26</v>
      </c>
      <c r="AV201">
        <v>0</v>
      </c>
      <c r="AW201">
        <v>19</v>
      </c>
      <c r="AX201">
        <v>13</v>
      </c>
      <c r="AY201">
        <v>19</v>
      </c>
      <c r="AZ201">
        <v>0</v>
      </c>
      <c r="BA201" s="42">
        <v>83.149999999999991</v>
      </c>
      <c r="BB201" s="12">
        <v>29249.279999999999</v>
      </c>
      <c r="BC201" s="12">
        <v>16713.87</v>
      </c>
      <c r="BD201" s="12">
        <v>8356.94</v>
      </c>
      <c r="BE201" s="12">
        <v>20892.34</v>
      </c>
      <c r="BF201" s="12">
        <v>8356.94</v>
      </c>
      <c r="BG201" s="12">
        <v>25500</v>
      </c>
      <c r="BH201" s="12">
        <v>12500</v>
      </c>
      <c r="BI201" s="12">
        <v>8956</v>
      </c>
      <c r="BJ201" s="12">
        <v>19494</v>
      </c>
      <c r="BK201" s="12">
        <v>49237</v>
      </c>
      <c r="BL201" s="12">
        <v>30576</v>
      </c>
      <c r="BM201" s="12">
        <v>23946</v>
      </c>
      <c r="BN201" s="12">
        <v>13866</v>
      </c>
      <c r="BO201">
        <v>133000</v>
      </c>
      <c r="BP201">
        <v>7628</v>
      </c>
    </row>
    <row r="202" spans="1:68" x14ac:dyDescent="0.25">
      <c r="A202" s="4">
        <v>45492</v>
      </c>
      <c r="B202" s="4" t="str">
        <f t="shared" si="3"/>
        <v>JULY</v>
      </c>
      <c r="C202" s="2">
        <f>MONTH(mydata[[#This Row],[Date]])</f>
        <v>7</v>
      </c>
      <c r="D202">
        <v>985</v>
      </c>
      <c r="E202">
        <v>692</v>
      </c>
      <c r="F202">
        <v>512</v>
      </c>
      <c r="G202">
        <v>276</v>
      </c>
      <c r="H202">
        <v>197</v>
      </c>
      <c r="I202">
        <v>221</v>
      </c>
      <c r="J202">
        <v>437</v>
      </c>
      <c r="K202">
        <v>34</v>
      </c>
      <c r="L202">
        <v>238</v>
      </c>
      <c r="M202">
        <v>128</v>
      </c>
      <c r="N202">
        <v>42</v>
      </c>
      <c r="O202">
        <v>48</v>
      </c>
      <c r="P202">
        <v>61</v>
      </c>
      <c r="Q202">
        <v>142</v>
      </c>
      <c r="R202">
        <v>86</v>
      </c>
      <c r="S202">
        <v>33</v>
      </c>
      <c r="T202">
        <v>48</v>
      </c>
      <c r="U202">
        <v>159</v>
      </c>
      <c r="V202">
        <v>76</v>
      </c>
      <c r="W202">
        <v>20</v>
      </c>
      <c r="X202">
        <v>48</v>
      </c>
      <c r="Y202">
        <v>0</v>
      </c>
      <c r="Z202">
        <v>69</v>
      </c>
      <c r="AA202">
        <v>48</v>
      </c>
      <c r="AB202">
        <v>13</v>
      </c>
      <c r="AC202">
        <v>20</v>
      </c>
      <c r="AD202">
        <v>34</v>
      </c>
      <c r="AE202">
        <v>0</v>
      </c>
      <c r="AF202">
        <v>0</v>
      </c>
      <c r="AG202">
        <v>13</v>
      </c>
      <c r="AH202">
        <v>0</v>
      </c>
      <c r="AI202">
        <v>20</v>
      </c>
      <c r="AJ202">
        <v>20</v>
      </c>
      <c r="AK202">
        <v>55</v>
      </c>
      <c r="AL202">
        <v>41</v>
      </c>
      <c r="AM202">
        <v>27</v>
      </c>
      <c r="AN202">
        <v>13</v>
      </c>
      <c r="AO202">
        <v>0</v>
      </c>
      <c r="AP202">
        <v>27</v>
      </c>
      <c r="AQ202">
        <v>13</v>
      </c>
      <c r="AR202">
        <v>0</v>
      </c>
      <c r="AS202">
        <v>20</v>
      </c>
      <c r="AT202">
        <v>23</v>
      </c>
      <c r="AU202">
        <v>20</v>
      </c>
      <c r="AV202">
        <v>0</v>
      </c>
      <c r="AW202">
        <v>48</v>
      </c>
      <c r="AX202">
        <v>13</v>
      </c>
      <c r="AY202">
        <v>6</v>
      </c>
      <c r="AZ202">
        <v>5</v>
      </c>
      <c r="BA202" s="42">
        <v>83</v>
      </c>
      <c r="BB202" s="12">
        <v>23283.01</v>
      </c>
      <c r="BC202" s="12">
        <v>18293.8</v>
      </c>
      <c r="BD202" s="12">
        <v>13304.58</v>
      </c>
      <c r="BE202" s="12">
        <v>14136.12</v>
      </c>
      <c r="BF202" s="12">
        <v>14136.12</v>
      </c>
      <c r="BG202" s="12">
        <v>25500</v>
      </c>
      <c r="BH202" s="12">
        <v>12500</v>
      </c>
      <c r="BI202" s="12">
        <v>8956</v>
      </c>
      <c r="BJ202" s="12">
        <v>19494</v>
      </c>
      <c r="BK202" s="12">
        <v>49237</v>
      </c>
      <c r="BL202" s="12">
        <v>30576</v>
      </c>
      <c r="BM202" s="12">
        <v>23946</v>
      </c>
      <c r="BN202" s="12">
        <v>13866</v>
      </c>
      <c r="BO202">
        <v>133000</v>
      </c>
      <c r="BP202">
        <v>4245</v>
      </c>
    </row>
    <row r="203" spans="1:68" x14ac:dyDescent="0.25">
      <c r="A203" s="4">
        <v>45493</v>
      </c>
      <c r="B203" s="4" t="str">
        <f t="shared" si="3"/>
        <v>JULY</v>
      </c>
      <c r="C203" s="2">
        <f>MONTH(mydata[[#This Row],[Date]])</f>
        <v>7</v>
      </c>
      <c r="D203">
        <v>1010</v>
      </c>
      <c r="E203">
        <v>723</v>
      </c>
      <c r="F203">
        <v>535</v>
      </c>
      <c r="G203">
        <v>385</v>
      </c>
      <c r="H203">
        <v>90</v>
      </c>
      <c r="I203">
        <v>303</v>
      </c>
      <c r="J203">
        <v>355</v>
      </c>
      <c r="K203">
        <v>65</v>
      </c>
      <c r="L203">
        <v>288</v>
      </c>
      <c r="M203">
        <v>206</v>
      </c>
      <c r="N203">
        <v>75</v>
      </c>
      <c r="O203">
        <v>43</v>
      </c>
      <c r="P203">
        <v>25</v>
      </c>
      <c r="Q203">
        <v>130</v>
      </c>
      <c r="R203">
        <v>61</v>
      </c>
      <c r="S203">
        <v>46</v>
      </c>
      <c r="T203">
        <v>19</v>
      </c>
      <c r="U203">
        <v>117</v>
      </c>
      <c r="V203">
        <v>36</v>
      </c>
      <c r="W203">
        <v>21</v>
      </c>
      <c r="X203">
        <v>43</v>
      </c>
      <c r="Y203">
        <v>21</v>
      </c>
      <c r="Z203">
        <v>43</v>
      </c>
      <c r="AA203">
        <v>50</v>
      </c>
      <c r="AB203">
        <v>0</v>
      </c>
      <c r="AC203">
        <v>7</v>
      </c>
      <c r="AD203">
        <v>21</v>
      </c>
      <c r="AE203">
        <v>21</v>
      </c>
      <c r="AF203">
        <v>7</v>
      </c>
      <c r="AG203">
        <v>36</v>
      </c>
      <c r="AH203">
        <v>21</v>
      </c>
      <c r="AI203">
        <v>21</v>
      </c>
      <c r="AJ203">
        <v>0</v>
      </c>
      <c r="AK203">
        <v>28</v>
      </c>
      <c r="AL203">
        <v>21</v>
      </c>
      <c r="AM203">
        <v>28</v>
      </c>
      <c r="AN203">
        <v>14</v>
      </c>
      <c r="AO203">
        <v>0</v>
      </c>
      <c r="AP203">
        <v>21</v>
      </c>
      <c r="AQ203">
        <v>21</v>
      </c>
      <c r="AR203">
        <v>50</v>
      </c>
      <c r="AS203">
        <v>21</v>
      </c>
      <c r="AT203">
        <v>50</v>
      </c>
      <c r="AU203">
        <v>28</v>
      </c>
      <c r="AV203">
        <v>7</v>
      </c>
      <c r="AW203">
        <v>21</v>
      </c>
      <c r="AX203">
        <v>7</v>
      </c>
      <c r="AY203">
        <v>7</v>
      </c>
      <c r="AZ203">
        <v>51</v>
      </c>
      <c r="BA203" s="42">
        <v>83.12</v>
      </c>
      <c r="BB203" s="12">
        <v>27394.77</v>
      </c>
      <c r="BC203" s="12">
        <v>18263.18</v>
      </c>
      <c r="BD203" s="12">
        <v>19923.47</v>
      </c>
      <c r="BE203" s="12">
        <v>7433.04</v>
      </c>
      <c r="BF203" s="12">
        <v>10000</v>
      </c>
      <c r="BG203" s="12">
        <v>25500</v>
      </c>
      <c r="BH203" s="12">
        <v>12500</v>
      </c>
      <c r="BI203" s="12">
        <v>8956</v>
      </c>
      <c r="BJ203" s="12">
        <v>19494</v>
      </c>
      <c r="BK203" s="12">
        <v>49237</v>
      </c>
      <c r="BL203" s="12">
        <v>30576</v>
      </c>
      <c r="BM203" s="12">
        <v>23946</v>
      </c>
      <c r="BN203" s="12">
        <v>13866</v>
      </c>
      <c r="BO203">
        <v>133000</v>
      </c>
      <c r="BP203">
        <v>1231</v>
      </c>
    </row>
    <row r="204" spans="1:68" x14ac:dyDescent="0.25">
      <c r="A204" s="4">
        <v>45494</v>
      </c>
      <c r="B204" s="4" t="str">
        <f t="shared" si="3"/>
        <v>JULY</v>
      </c>
      <c r="C204" s="2">
        <f>MONTH(mydata[[#This Row],[Date]])</f>
        <v>7</v>
      </c>
      <c r="D204">
        <v>1031</v>
      </c>
      <c r="E204">
        <v>758</v>
      </c>
      <c r="F204">
        <v>278</v>
      </c>
      <c r="G204">
        <v>506</v>
      </c>
      <c r="H204">
        <v>247</v>
      </c>
      <c r="I204">
        <v>325</v>
      </c>
      <c r="J204">
        <v>350</v>
      </c>
      <c r="K204">
        <v>83</v>
      </c>
      <c r="L204">
        <v>255</v>
      </c>
      <c r="M204">
        <v>127</v>
      </c>
      <c r="N204">
        <v>95</v>
      </c>
      <c r="O204">
        <v>83</v>
      </c>
      <c r="P204">
        <v>44</v>
      </c>
      <c r="Q204">
        <v>137</v>
      </c>
      <c r="R204">
        <v>35</v>
      </c>
      <c r="S204">
        <v>50</v>
      </c>
      <c r="T204">
        <v>35</v>
      </c>
      <c r="U204">
        <v>170</v>
      </c>
      <c r="V204">
        <v>68</v>
      </c>
      <c r="W204">
        <v>15</v>
      </c>
      <c r="X204">
        <v>30</v>
      </c>
      <c r="Y204">
        <v>0</v>
      </c>
      <c r="Z204">
        <v>53</v>
      </c>
      <c r="AA204">
        <v>45</v>
      </c>
      <c r="AB204">
        <v>15</v>
      </c>
      <c r="AC204">
        <v>22</v>
      </c>
      <c r="AD204">
        <v>45</v>
      </c>
      <c r="AE204">
        <v>7</v>
      </c>
      <c r="AF204">
        <v>7</v>
      </c>
      <c r="AG204">
        <v>30</v>
      </c>
      <c r="AH204">
        <v>7</v>
      </c>
      <c r="AI204">
        <v>15</v>
      </c>
      <c r="AJ204">
        <v>15</v>
      </c>
      <c r="AK204">
        <v>30</v>
      </c>
      <c r="AL204">
        <v>15</v>
      </c>
      <c r="AM204">
        <v>37</v>
      </c>
      <c r="AN204">
        <v>7</v>
      </c>
      <c r="AO204">
        <v>0</v>
      </c>
      <c r="AP204">
        <v>7</v>
      </c>
      <c r="AQ204">
        <v>30</v>
      </c>
      <c r="AR204">
        <v>60</v>
      </c>
      <c r="AS204">
        <v>15</v>
      </c>
      <c r="AT204">
        <v>30</v>
      </c>
      <c r="AU204">
        <v>37</v>
      </c>
      <c r="AV204">
        <v>7</v>
      </c>
      <c r="AW204">
        <v>53</v>
      </c>
      <c r="AX204">
        <v>22</v>
      </c>
      <c r="AY204">
        <v>7</v>
      </c>
      <c r="AZ204">
        <v>27</v>
      </c>
      <c r="BA204" s="42">
        <v>83.71</v>
      </c>
      <c r="BB204" s="12">
        <v>28256.5</v>
      </c>
      <c r="BC204" s="12">
        <v>13297.18</v>
      </c>
      <c r="BD204" s="12">
        <v>12466.1</v>
      </c>
      <c r="BE204" s="12">
        <v>11635.03</v>
      </c>
      <c r="BF204" s="12">
        <v>17452.55</v>
      </c>
      <c r="BG204" s="12">
        <v>25500</v>
      </c>
      <c r="BH204" s="12">
        <v>12500</v>
      </c>
      <c r="BI204" s="12">
        <v>8956</v>
      </c>
      <c r="BJ204" s="12">
        <v>19494</v>
      </c>
      <c r="BK204" s="12">
        <v>49237</v>
      </c>
      <c r="BL204" s="12">
        <v>30576</v>
      </c>
      <c r="BM204" s="12">
        <v>23946</v>
      </c>
      <c r="BN204" s="12">
        <v>13866</v>
      </c>
      <c r="BO204">
        <v>133000</v>
      </c>
      <c r="BP204">
        <v>4160</v>
      </c>
    </row>
    <row r="205" spans="1:68" x14ac:dyDescent="0.25">
      <c r="A205" s="4">
        <v>45495</v>
      </c>
      <c r="B205" s="4" t="str">
        <f t="shared" si="3"/>
        <v>JULY</v>
      </c>
      <c r="C205" s="2">
        <f>MONTH(mydata[[#This Row],[Date]])</f>
        <v>7</v>
      </c>
      <c r="D205">
        <v>1050</v>
      </c>
      <c r="E205">
        <v>782</v>
      </c>
      <c r="F205">
        <v>514</v>
      </c>
      <c r="G205">
        <v>400</v>
      </c>
      <c r="H205">
        <v>136</v>
      </c>
      <c r="I205">
        <v>172</v>
      </c>
      <c r="J205">
        <v>493</v>
      </c>
      <c r="K205">
        <v>117</v>
      </c>
      <c r="L205">
        <v>351</v>
      </c>
      <c r="M205">
        <v>195</v>
      </c>
      <c r="N205">
        <v>65</v>
      </c>
      <c r="O205">
        <v>39</v>
      </c>
      <c r="P205">
        <v>45</v>
      </c>
      <c r="Q205">
        <v>135</v>
      </c>
      <c r="R205">
        <v>51</v>
      </c>
      <c r="S205">
        <v>59</v>
      </c>
      <c r="T205">
        <v>19</v>
      </c>
      <c r="U205">
        <v>91</v>
      </c>
      <c r="V205">
        <v>54</v>
      </c>
      <c r="W205">
        <v>15</v>
      </c>
      <c r="X205">
        <v>31</v>
      </c>
      <c r="Y205">
        <v>0</v>
      </c>
      <c r="Z205">
        <v>70</v>
      </c>
      <c r="AA205">
        <v>54</v>
      </c>
      <c r="AB205">
        <v>7</v>
      </c>
      <c r="AC205">
        <v>7</v>
      </c>
      <c r="AD205">
        <v>15</v>
      </c>
      <c r="AE205">
        <v>23</v>
      </c>
      <c r="AF205">
        <v>0</v>
      </c>
      <c r="AG205">
        <v>31</v>
      </c>
      <c r="AH205">
        <v>15</v>
      </c>
      <c r="AI205">
        <v>23</v>
      </c>
      <c r="AJ205">
        <v>7</v>
      </c>
      <c r="AK205">
        <v>46</v>
      </c>
      <c r="AL205">
        <v>46</v>
      </c>
      <c r="AM205">
        <v>23</v>
      </c>
      <c r="AN205">
        <v>15</v>
      </c>
      <c r="AO205">
        <v>0</v>
      </c>
      <c r="AP205">
        <v>0</v>
      </c>
      <c r="AQ205">
        <v>15</v>
      </c>
      <c r="AR205">
        <v>70</v>
      </c>
      <c r="AS205">
        <v>15</v>
      </c>
      <c r="AT205">
        <v>39</v>
      </c>
      <c r="AU205">
        <v>39</v>
      </c>
      <c r="AV205">
        <v>0</v>
      </c>
      <c r="AW205">
        <v>39</v>
      </c>
      <c r="AX205">
        <v>23</v>
      </c>
      <c r="AY205">
        <v>23</v>
      </c>
      <c r="AZ205">
        <v>37</v>
      </c>
      <c r="BA205" s="42">
        <v>85.29</v>
      </c>
      <c r="BB205" s="12">
        <v>22601.87</v>
      </c>
      <c r="BC205" s="12">
        <v>16742.13</v>
      </c>
      <c r="BD205" s="12">
        <v>15905.02</v>
      </c>
      <c r="BE205" s="12">
        <v>20090.55</v>
      </c>
      <c r="BF205" s="12">
        <v>8371.06</v>
      </c>
      <c r="BG205" s="12">
        <v>25500</v>
      </c>
      <c r="BH205" s="12">
        <v>12500</v>
      </c>
      <c r="BI205" s="12">
        <v>8956</v>
      </c>
      <c r="BJ205" s="12">
        <v>19494</v>
      </c>
      <c r="BK205" s="12">
        <v>49237</v>
      </c>
      <c r="BL205" s="12">
        <v>30576</v>
      </c>
      <c r="BM205" s="12">
        <v>23946</v>
      </c>
      <c r="BN205" s="12">
        <v>13866</v>
      </c>
      <c r="BO205">
        <v>133000</v>
      </c>
      <c r="BP205">
        <v>2172</v>
      </c>
    </row>
    <row r="206" spans="1:68" x14ac:dyDescent="0.25">
      <c r="A206" s="4">
        <v>45496</v>
      </c>
      <c r="B206" s="4" t="str">
        <f t="shared" si="3"/>
        <v>JULY</v>
      </c>
      <c r="C206" s="2">
        <f>MONTH(mydata[[#This Row],[Date]])</f>
        <v>7</v>
      </c>
      <c r="D206">
        <v>1058</v>
      </c>
      <c r="E206">
        <v>803</v>
      </c>
      <c r="F206">
        <v>243</v>
      </c>
      <c r="G206">
        <v>657</v>
      </c>
      <c r="H206">
        <v>158</v>
      </c>
      <c r="I206">
        <v>216</v>
      </c>
      <c r="J206">
        <v>395</v>
      </c>
      <c r="K206">
        <v>192</v>
      </c>
      <c r="L206">
        <v>282</v>
      </c>
      <c r="M206">
        <v>229</v>
      </c>
      <c r="N206">
        <v>59</v>
      </c>
      <c r="O206">
        <v>45</v>
      </c>
      <c r="P206">
        <v>59</v>
      </c>
      <c r="Q206">
        <v>140</v>
      </c>
      <c r="R206">
        <v>56</v>
      </c>
      <c r="S206">
        <v>40</v>
      </c>
      <c r="T206">
        <v>20</v>
      </c>
      <c r="U206">
        <v>128</v>
      </c>
      <c r="V206">
        <v>104</v>
      </c>
      <c r="W206">
        <v>24</v>
      </c>
      <c r="X206">
        <v>32</v>
      </c>
      <c r="Y206">
        <v>0</v>
      </c>
      <c r="Z206">
        <v>75</v>
      </c>
      <c r="AA206">
        <v>40</v>
      </c>
      <c r="AB206">
        <v>8</v>
      </c>
      <c r="AC206">
        <v>24</v>
      </c>
      <c r="AD206">
        <v>24</v>
      </c>
      <c r="AE206">
        <v>24</v>
      </c>
      <c r="AF206">
        <v>0</v>
      </c>
      <c r="AG206">
        <v>40</v>
      </c>
      <c r="AH206">
        <v>24</v>
      </c>
      <c r="AI206">
        <v>0</v>
      </c>
      <c r="AJ206">
        <v>16</v>
      </c>
      <c r="AK206">
        <v>64</v>
      </c>
      <c r="AL206">
        <v>8</v>
      </c>
      <c r="AM206">
        <v>24</v>
      </c>
      <c r="AN206">
        <v>8</v>
      </c>
      <c r="AO206">
        <v>0</v>
      </c>
      <c r="AP206">
        <v>0</v>
      </c>
      <c r="AQ206">
        <v>16</v>
      </c>
      <c r="AR206">
        <v>88</v>
      </c>
      <c r="AS206">
        <v>8</v>
      </c>
      <c r="AT206">
        <v>56</v>
      </c>
      <c r="AU206">
        <v>16</v>
      </c>
      <c r="AV206">
        <v>0</v>
      </c>
      <c r="AW206">
        <v>48</v>
      </c>
      <c r="AX206">
        <v>0</v>
      </c>
      <c r="AY206">
        <v>32</v>
      </c>
      <c r="AZ206">
        <v>0</v>
      </c>
      <c r="BA206" s="42">
        <v>85.96</v>
      </c>
      <c r="BB206" s="12">
        <v>29847.7</v>
      </c>
      <c r="BC206" s="12">
        <v>15350.25</v>
      </c>
      <c r="BD206" s="12">
        <v>20467</v>
      </c>
      <c r="BE206" s="12">
        <v>17908.62</v>
      </c>
      <c r="BF206" s="12">
        <v>1705.58</v>
      </c>
      <c r="BG206" s="12">
        <v>25500</v>
      </c>
      <c r="BH206" s="12">
        <v>12500</v>
      </c>
      <c r="BI206" s="12">
        <v>8956</v>
      </c>
      <c r="BJ206" s="12">
        <v>19494</v>
      </c>
      <c r="BK206" s="12">
        <v>49237</v>
      </c>
      <c r="BL206" s="12">
        <v>30576</v>
      </c>
      <c r="BM206" s="12">
        <v>23946</v>
      </c>
      <c r="BN206" s="12">
        <v>13866</v>
      </c>
      <c r="BO206">
        <v>133000</v>
      </c>
      <c r="BP206">
        <v>7165</v>
      </c>
    </row>
    <row r="207" spans="1:68" x14ac:dyDescent="0.25">
      <c r="A207" s="4">
        <v>45497</v>
      </c>
      <c r="B207" s="4" t="str">
        <f t="shared" si="3"/>
        <v>JULY</v>
      </c>
      <c r="C207" s="2">
        <f>MONTH(mydata[[#This Row],[Date]])</f>
        <v>7</v>
      </c>
      <c r="D207">
        <v>1064</v>
      </c>
      <c r="E207">
        <v>814</v>
      </c>
      <c r="F207">
        <v>329</v>
      </c>
      <c r="G207">
        <v>523</v>
      </c>
      <c r="H207">
        <v>212</v>
      </c>
      <c r="I207">
        <v>211</v>
      </c>
      <c r="J207">
        <v>522</v>
      </c>
      <c r="K207">
        <v>81</v>
      </c>
      <c r="L207">
        <v>336</v>
      </c>
      <c r="M207">
        <v>65</v>
      </c>
      <c r="N207">
        <v>98</v>
      </c>
      <c r="O207">
        <v>72</v>
      </c>
      <c r="P207">
        <v>13</v>
      </c>
      <c r="Q207">
        <v>181</v>
      </c>
      <c r="R207">
        <v>36</v>
      </c>
      <c r="S207">
        <v>56</v>
      </c>
      <c r="T207">
        <v>28</v>
      </c>
      <c r="U207">
        <v>179</v>
      </c>
      <c r="V207">
        <v>56</v>
      </c>
      <c r="W207">
        <v>24</v>
      </c>
      <c r="X207">
        <v>48</v>
      </c>
      <c r="Y207">
        <v>0</v>
      </c>
      <c r="Z207">
        <v>56</v>
      </c>
      <c r="AA207">
        <v>56</v>
      </c>
      <c r="AB207">
        <v>0</v>
      </c>
      <c r="AC207">
        <v>24</v>
      </c>
      <c r="AD207">
        <v>24</v>
      </c>
      <c r="AE207">
        <v>24</v>
      </c>
      <c r="AF207">
        <v>0</v>
      </c>
      <c r="AG207">
        <v>32</v>
      </c>
      <c r="AH207">
        <v>0</v>
      </c>
      <c r="AI207">
        <v>24</v>
      </c>
      <c r="AJ207">
        <v>0</v>
      </c>
      <c r="AK207">
        <v>32</v>
      </c>
      <c r="AL207">
        <v>24</v>
      </c>
      <c r="AM207">
        <v>32</v>
      </c>
      <c r="AN207">
        <v>16</v>
      </c>
      <c r="AO207">
        <v>8</v>
      </c>
      <c r="AP207">
        <v>16</v>
      </c>
      <c r="AQ207">
        <v>24</v>
      </c>
      <c r="AR207">
        <v>73</v>
      </c>
      <c r="AS207">
        <v>16</v>
      </c>
      <c r="AT207">
        <v>65</v>
      </c>
      <c r="AU207">
        <v>24</v>
      </c>
      <c r="AV207">
        <v>8</v>
      </c>
      <c r="AW207">
        <v>56</v>
      </c>
      <c r="AX207">
        <v>0</v>
      </c>
      <c r="AY207">
        <v>0</v>
      </c>
      <c r="AZ207">
        <v>52</v>
      </c>
      <c r="BA207" s="42">
        <v>86.15</v>
      </c>
      <c r="BB207" s="12">
        <v>28367.1</v>
      </c>
      <c r="BC207" s="12">
        <v>16332.57</v>
      </c>
      <c r="BD207" s="12">
        <v>18911.400000000001</v>
      </c>
      <c r="BE207" s="12">
        <v>16332.57</v>
      </c>
      <c r="BF207" s="12">
        <v>6017.26</v>
      </c>
      <c r="BG207" s="12">
        <v>25500</v>
      </c>
      <c r="BH207" s="12">
        <v>12500</v>
      </c>
      <c r="BI207" s="12">
        <v>8956</v>
      </c>
      <c r="BJ207" s="12">
        <v>19494</v>
      </c>
      <c r="BK207" s="12">
        <v>49237</v>
      </c>
      <c r="BL207" s="12">
        <v>30576</v>
      </c>
      <c r="BM207" s="12">
        <v>23946</v>
      </c>
      <c r="BN207" s="12">
        <v>13866</v>
      </c>
      <c r="BO207">
        <v>133000</v>
      </c>
      <c r="BP207">
        <v>7677</v>
      </c>
    </row>
    <row r="208" spans="1:68" x14ac:dyDescent="0.25">
      <c r="A208" s="4">
        <v>45498</v>
      </c>
      <c r="B208" s="4" t="str">
        <f t="shared" si="3"/>
        <v>JULY</v>
      </c>
      <c r="C208" s="2">
        <f>MONTH(mydata[[#This Row],[Date]])</f>
        <v>7</v>
      </c>
      <c r="D208">
        <v>1063</v>
      </c>
      <c r="E208">
        <v>822</v>
      </c>
      <c r="F208">
        <v>233</v>
      </c>
      <c r="G208">
        <v>724</v>
      </c>
      <c r="H208">
        <v>106</v>
      </c>
      <c r="I208">
        <v>221</v>
      </c>
      <c r="J208">
        <v>478</v>
      </c>
      <c r="K208">
        <v>123</v>
      </c>
      <c r="L208">
        <v>336</v>
      </c>
      <c r="M208">
        <v>204</v>
      </c>
      <c r="N208">
        <v>72</v>
      </c>
      <c r="O208">
        <v>46</v>
      </c>
      <c r="P208">
        <v>32</v>
      </c>
      <c r="Q208">
        <v>145</v>
      </c>
      <c r="R208">
        <v>44</v>
      </c>
      <c r="S208">
        <v>60</v>
      </c>
      <c r="T208">
        <v>60</v>
      </c>
      <c r="U208">
        <v>64</v>
      </c>
      <c r="V208">
        <v>106</v>
      </c>
      <c r="W208">
        <v>16</v>
      </c>
      <c r="X208">
        <v>49</v>
      </c>
      <c r="Y208">
        <v>16</v>
      </c>
      <c r="Z208">
        <v>37</v>
      </c>
      <c r="AA208">
        <v>57</v>
      </c>
      <c r="AB208">
        <v>0</v>
      </c>
      <c r="AC208">
        <v>8</v>
      </c>
      <c r="AD208">
        <v>49</v>
      </c>
      <c r="AE208">
        <v>8</v>
      </c>
      <c r="AF208">
        <v>0</v>
      </c>
      <c r="AG208">
        <v>16</v>
      </c>
      <c r="AH208">
        <v>24</v>
      </c>
      <c r="AI208">
        <v>16</v>
      </c>
      <c r="AJ208">
        <v>16</v>
      </c>
      <c r="AK208">
        <v>32</v>
      </c>
      <c r="AL208">
        <v>49</v>
      </c>
      <c r="AM208">
        <v>8</v>
      </c>
      <c r="AN208">
        <v>8</v>
      </c>
      <c r="AO208">
        <v>8</v>
      </c>
      <c r="AP208">
        <v>32</v>
      </c>
      <c r="AQ208">
        <v>32</v>
      </c>
      <c r="AR208">
        <v>82</v>
      </c>
      <c r="AS208">
        <v>16</v>
      </c>
      <c r="AT208">
        <v>41</v>
      </c>
      <c r="AU208">
        <v>32</v>
      </c>
      <c r="AV208">
        <v>8</v>
      </c>
      <c r="AW208">
        <v>24</v>
      </c>
      <c r="AX208">
        <v>0</v>
      </c>
      <c r="AY208">
        <v>32</v>
      </c>
      <c r="AZ208">
        <v>0</v>
      </c>
      <c r="BA208" s="42">
        <v>86.149999999999991</v>
      </c>
      <c r="BB208" s="12">
        <v>28426.7</v>
      </c>
      <c r="BC208" s="12">
        <v>13782.64</v>
      </c>
      <c r="BD208" s="12">
        <v>21535.38</v>
      </c>
      <c r="BE208" s="12">
        <v>15505.47</v>
      </c>
      <c r="BF208" s="12">
        <v>6891.32</v>
      </c>
      <c r="BG208" s="12">
        <v>25500</v>
      </c>
      <c r="BH208" s="12">
        <v>12500</v>
      </c>
      <c r="BI208" s="12">
        <v>8956</v>
      </c>
      <c r="BJ208" s="12">
        <v>19494</v>
      </c>
      <c r="BK208" s="12">
        <v>49237</v>
      </c>
      <c r="BL208" s="12">
        <v>30576</v>
      </c>
      <c r="BM208" s="12">
        <v>23946</v>
      </c>
      <c r="BN208" s="12">
        <v>13866</v>
      </c>
      <c r="BO208">
        <v>133000</v>
      </c>
      <c r="BP208">
        <v>8570</v>
      </c>
    </row>
    <row r="209" spans="1:68" x14ac:dyDescent="0.25">
      <c r="A209" s="4">
        <v>45499</v>
      </c>
      <c r="B209" s="4" t="str">
        <f t="shared" si="3"/>
        <v>JULY</v>
      </c>
      <c r="C209" s="2">
        <f>MONTH(mydata[[#This Row],[Date]])</f>
        <v>7</v>
      </c>
      <c r="D209">
        <v>1055</v>
      </c>
      <c r="E209">
        <v>827</v>
      </c>
      <c r="F209">
        <v>495</v>
      </c>
      <c r="G209">
        <v>392</v>
      </c>
      <c r="H209">
        <v>168</v>
      </c>
      <c r="I209">
        <v>339</v>
      </c>
      <c r="J209">
        <v>298</v>
      </c>
      <c r="K209">
        <v>190</v>
      </c>
      <c r="L209">
        <v>346</v>
      </c>
      <c r="M209">
        <v>39</v>
      </c>
      <c r="N209">
        <v>71</v>
      </c>
      <c r="O209">
        <v>58</v>
      </c>
      <c r="P209">
        <v>19</v>
      </c>
      <c r="Q209">
        <v>152</v>
      </c>
      <c r="R209">
        <v>112</v>
      </c>
      <c r="S209">
        <v>36</v>
      </c>
      <c r="T209">
        <v>56</v>
      </c>
      <c r="U209">
        <v>166</v>
      </c>
      <c r="V209">
        <v>66</v>
      </c>
      <c r="W209">
        <v>8</v>
      </c>
      <c r="X209">
        <v>24</v>
      </c>
      <c r="Y209">
        <v>0</v>
      </c>
      <c r="Z209">
        <v>57</v>
      </c>
      <c r="AA209">
        <v>41</v>
      </c>
      <c r="AB209">
        <v>8</v>
      </c>
      <c r="AC209">
        <v>24</v>
      </c>
      <c r="AD209">
        <v>33</v>
      </c>
      <c r="AE209">
        <v>24</v>
      </c>
      <c r="AF209">
        <v>0</v>
      </c>
      <c r="AG209">
        <v>41</v>
      </c>
      <c r="AH209">
        <v>0</v>
      </c>
      <c r="AI209">
        <v>16</v>
      </c>
      <c r="AJ209">
        <v>0</v>
      </c>
      <c r="AK209">
        <v>82</v>
      </c>
      <c r="AL209">
        <v>16</v>
      </c>
      <c r="AM209">
        <v>33</v>
      </c>
      <c r="AN209">
        <v>16</v>
      </c>
      <c r="AO209">
        <v>0</v>
      </c>
      <c r="AP209">
        <v>33</v>
      </c>
      <c r="AQ209">
        <v>16</v>
      </c>
      <c r="AR209">
        <v>74</v>
      </c>
      <c r="AS209">
        <v>24</v>
      </c>
      <c r="AT209">
        <v>24</v>
      </c>
      <c r="AU209">
        <v>24</v>
      </c>
      <c r="AV209">
        <v>8</v>
      </c>
      <c r="AW209">
        <v>8</v>
      </c>
      <c r="AX209">
        <v>8</v>
      </c>
      <c r="AY209">
        <v>16</v>
      </c>
      <c r="AZ209">
        <v>103</v>
      </c>
      <c r="BA209" s="42">
        <v>85.600000000000009</v>
      </c>
      <c r="BB209" s="12">
        <v>24119.63</v>
      </c>
      <c r="BC209" s="12">
        <v>21535.38</v>
      </c>
      <c r="BD209" s="12">
        <v>12059.81</v>
      </c>
      <c r="BE209" s="12">
        <v>12921.23</v>
      </c>
      <c r="BF209" s="12">
        <v>15505.47</v>
      </c>
      <c r="BG209" s="12">
        <v>25500</v>
      </c>
      <c r="BH209" s="12">
        <v>12500</v>
      </c>
      <c r="BI209" s="12">
        <v>8956</v>
      </c>
      <c r="BJ209" s="12">
        <v>19494</v>
      </c>
      <c r="BK209" s="12">
        <v>49237</v>
      </c>
      <c r="BL209" s="12">
        <v>30576</v>
      </c>
      <c r="BM209" s="12">
        <v>23946</v>
      </c>
      <c r="BN209" s="12">
        <v>13866</v>
      </c>
      <c r="BO209">
        <v>133000</v>
      </c>
      <c r="BP209">
        <v>585</v>
      </c>
    </row>
    <row r="210" spans="1:68" x14ac:dyDescent="0.25">
      <c r="A210" s="4">
        <v>45500</v>
      </c>
      <c r="B210" s="4" t="str">
        <f t="shared" si="3"/>
        <v>JULY</v>
      </c>
      <c r="C210" s="2">
        <f>MONTH(mydata[[#This Row],[Date]])</f>
        <v>7</v>
      </c>
      <c r="D210">
        <v>1033</v>
      </c>
      <c r="E210">
        <v>825</v>
      </c>
      <c r="F210">
        <v>247</v>
      </c>
      <c r="G210">
        <v>683</v>
      </c>
      <c r="H210">
        <v>103</v>
      </c>
      <c r="I210">
        <v>247</v>
      </c>
      <c r="J210">
        <v>422</v>
      </c>
      <c r="K210">
        <v>156</v>
      </c>
      <c r="L210">
        <v>230</v>
      </c>
      <c r="M210">
        <v>44</v>
      </c>
      <c r="N210">
        <v>76</v>
      </c>
      <c r="O210">
        <v>70</v>
      </c>
      <c r="P210">
        <v>38</v>
      </c>
      <c r="Q210">
        <v>211</v>
      </c>
      <c r="R210">
        <v>125</v>
      </c>
      <c r="S210">
        <v>35</v>
      </c>
      <c r="T210">
        <v>39</v>
      </c>
      <c r="U210">
        <v>165</v>
      </c>
      <c r="V210">
        <v>107</v>
      </c>
      <c r="W210">
        <v>8</v>
      </c>
      <c r="X210">
        <v>24</v>
      </c>
      <c r="Y210">
        <v>16</v>
      </c>
      <c r="Z210">
        <v>26</v>
      </c>
      <c r="AA210">
        <v>74</v>
      </c>
      <c r="AB210">
        <v>24</v>
      </c>
      <c r="AC210">
        <v>0</v>
      </c>
      <c r="AD210">
        <v>41</v>
      </c>
      <c r="AE210">
        <v>8</v>
      </c>
      <c r="AF210">
        <v>0</v>
      </c>
      <c r="AG210">
        <v>16</v>
      </c>
      <c r="AH210">
        <v>8</v>
      </c>
      <c r="AI210">
        <v>24</v>
      </c>
      <c r="AJ210">
        <v>8</v>
      </c>
      <c r="AK210">
        <v>82</v>
      </c>
      <c r="AL210">
        <v>33</v>
      </c>
      <c r="AM210">
        <v>33</v>
      </c>
      <c r="AN210">
        <v>0</v>
      </c>
      <c r="AO210">
        <v>8</v>
      </c>
      <c r="AP210">
        <v>16</v>
      </c>
      <c r="AQ210">
        <v>8</v>
      </c>
      <c r="AR210">
        <v>74</v>
      </c>
      <c r="AS210">
        <v>24</v>
      </c>
      <c r="AT210">
        <v>74</v>
      </c>
      <c r="AU210">
        <v>24</v>
      </c>
      <c r="AV210">
        <v>0</v>
      </c>
      <c r="AW210">
        <v>16</v>
      </c>
      <c r="AX210">
        <v>33</v>
      </c>
      <c r="AY210">
        <v>16</v>
      </c>
      <c r="AZ210">
        <v>0</v>
      </c>
      <c r="BA210" s="42">
        <v>84.84</v>
      </c>
      <c r="BB210" s="12">
        <v>23112.15</v>
      </c>
      <c r="BC210" s="12">
        <v>13696.09</v>
      </c>
      <c r="BD210" s="12">
        <v>9416.06</v>
      </c>
      <c r="BE210" s="12">
        <v>18832.13</v>
      </c>
      <c r="BF210" s="12">
        <v>20544.14</v>
      </c>
      <c r="BG210" s="12">
        <v>25500</v>
      </c>
      <c r="BH210" s="12">
        <v>12500</v>
      </c>
      <c r="BI210" s="12">
        <v>8956</v>
      </c>
      <c r="BJ210" s="12">
        <v>19494</v>
      </c>
      <c r="BK210" s="12">
        <v>49237</v>
      </c>
      <c r="BL210" s="12">
        <v>30576</v>
      </c>
      <c r="BM210" s="12">
        <v>23946</v>
      </c>
      <c r="BN210" s="12">
        <v>13866</v>
      </c>
      <c r="BO210">
        <v>133000</v>
      </c>
      <c r="BP210">
        <v>4413</v>
      </c>
    </row>
    <row r="211" spans="1:68" x14ac:dyDescent="0.25">
      <c r="A211" s="4">
        <v>45501</v>
      </c>
      <c r="B211" s="4" t="str">
        <f t="shared" si="3"/>
        <v>JULY</v>
      </c>
      <c r="C211" s="2">
        <f>MONTH(mydata[[#This Row],[Date]])</f>
        <v>7</v>
      </c>
      <c r="D211">
        <v>1007</v>
      </c>
      <c r="E211">
        <v>811</v>
      </c>
      <c r="F211">
        <v>211</v>
      </c>
      <c r="G211">
        <v>726</v>
      </c>
      <c r="H211">
        <v>70</v>
      </c>
      <c r="I211">
        <v>162</v>
      </c>
      <c r="J211">
        <v>495</v>
      </c>
      <c r="K211">
        <v>154</v>
      </c>
      <c r="L211">
        <v>280</v>
      </c>
      <c r="M211">
        <v>43</v>
      </c>
      <c r="N211">
        <v>74</v>
      </c>
      <c r="O211">
        <v>37</v>
      </c>
      <c r="P211">
        <v>43</v>
      </c>
      <c r="Q211">
        <v>198</v>
      </c>
      <c r="R211">
        <v>99</v>
      </c>
      <c r="S211">
        <v>38</v>
      </c>
      <c r="T211">
        <v>38</v>
      </c>
      <c r="U211">
        <v>157</v>
      </c>
      <c r="V211">
        <v>81</v>
      </c>
      <c r="W211">
        <v>16</v>
      </c>
      <c r="X211">
        <v>40</v>
      </c>
      <c r="Y211">
        <v>24</v>
      </c>
      <c r="Z211">
        <v>81</v>
      </c>
      <c r="AA211">
        <v>72</v>
      </c>
      <c r="AB211">
        <v>8</v>
      </c>
      <c r="AC211">
        <v>8</v>
      </c>
      <c r="AD211">
        <v>48</v>
      </c>
      <c r="AE211">
        <v>16</v>
      </c>
      <c r="AF211">
        <v>0</v>
      </c>
      <c r="AG211">
        <v>16</v>
      </c>
      <c r="AH211">
        <v>0</v>
      </c>
      <c r="AI211">
        <v>16</v>
      </c>
      <c r="AJ211">
        <v>8</v>
      </c>
      <c r="AK211">
        <v>48</v>
      </c>
      <c r="AL211">
        <v>56</v>
      </c>
      <c r="AM211">
        <v>8</v>
      </c>
      <c r="AN211">
        <v>16</v>
      </c>
      <c r="AO211">
        <v>0</v>
      </c>
      <c r="AP211">
        <v>16</v>
      </c>
      <c r="AQ211">
        <v>24</v>
      </c>
      <c r="AR211">
        <v>0</v>
      </c>
      <c r="AS211">
        <v>24</v>
      </c>
      <c r="AT211">
        <v>72</v>
      </c>
      <c r="AU211">
        <v>9</v>
      </c>
      <c r="AV211">
        <v>8</v>
      </c>
      <c r="AW211">
        <v>56</v>
      </c>
      <c r="AX211">
        <v>24</v>
      </c>
      <c r="AY211">
        <v>16</v>
      </c>
      <c r="AZ211">
        <v>0</v>
      </c>
      <c r="BA211" s="42">
        <v>83.82</v>
      </c>
      <c r="BB211" s="12">
        <v>22055.87</v>
      </c>
      <c r="BC211" s="12">
        <v>20359.259999999998</v>
      </c>
      <c r="BD211" s="12">
        <v>16966.05</v>
      </c>
      <c r="BE211" s="12">
        <v>11876.24</v>
      </c>
      <c r="BF211" s="12">
        <v>13572.84</v>
      </c>
      <c r="BG211" s="12">
        <v>25500</v>
      </c>
      <c r="BH211" s="12">
        <v>12500</v>
      </c>
      <c r="BI211" s="12">
        <v>8956</v>
      </c>
      <c r="BJ211" s="12">
        <v>19494</v>
      </c>
      <c r="BK211" s="12">
        <v>49237</v>
      </c>
      <c r="BL211" s="12">
        <v>30576</v>
      </c>
      <c r="BM211" s="12">
        <v>23946</v>
      </c>
      <c r="BN211" s="12">
        <v>13866</v>
      </c>
      <c r="BO211">
        <v>133000</v>
      </c>
      <c r="BP211">
        <v>1425</v>
      </c>
    </row>
    <row r="212" spans="1:68" x14ac:dyDescent="0.25">
      <c r="A212" s="4">
        <v>45502</v>
      </c>
      <c r="B212" s="4" t="str">
        <f t="shared" si="3"/>
        <v>JULY</v>
      </c>
      <c r="C212" s="2">
        <f>MONTH(mydata[[#This Row],[Date]])</f>
        <v>7</v>
      </c>
      <c r="D212">
        <v>990</v>
      </c>
      <c r="E212">
        <v>790</v>
      </c>
      <c r="F212">
        <v>405</v>
      </c>
      <c r="G212">
        <v>427</v>
      </c>
      <c r="H212">
        <v>158</v>
      </c>
      <c r="I212">
        <v>308</v>
      </c>
      <c r="J212">
        <v>443</v>
      </c>
      <c r="K212">
        <v>39</v>
      </c>
      <c r="L212">
        <v>300</v>
      </c>
      <c r="M212">
        <v>184</v>
      </c>
      <c r="N212">
        <v>61</v>
      </c>
      <c r="O212">
        <v>61</v>
      </c>
      <c r="P212">
        <v>49</v>
      </c>
      <c r="Q212">
        <v>199</v>
      </c>
      <c r="R212">
        <v>37</v>
      </c>
      <c r="S212">
        <v>26</v>
      </c>
      <c r="T212">
        <v>37</v>
      </c>
      <c r="U212">
        <v>36</v>
      </c>
      <c r="V212">
        <v>31</v>
      </c>
      <c r="W212">
        <v>15</v>
      </c>
      <c r="X212">
        <v>39</v>
      </c>
      <c r="Y212">
        <v>0</v>
      </c>
      <c r="Z212">
        <v>126</v>
      </c>
      <c r="AA212">
        <v>47</v>
      </c>
      <c r="AB212">
        <v>23</v>
      </c>
      <c r="AC212">
        <v>0</v>
      </c>
      <c r="AD212">
        <v>23</v>
      </c>
      <c r="AE212">
        <v>15</v>
      </c>
      <c r="AF212">
        <v>7</v>
      </c>
      <c r="AG212">
        <v>7</v>
      </c>
      <c r="AH212">
        <v>7</v>
      </c>
      <c r="AI212">
        <v>0</v>
      </c>
      <c r="AJ212">
        <v>7</v>
      </c>
      <c r="AK212">
        <v>39</v>
      </c>
      <c r="AL212">
        <v>23</v>
      </c>
      <c r="AM212">
        <v>31</v>
      </c>
      <c r="AN212">
        <v>23</v>
      </c>
      <c r="AO212">
        <v>7</v>
      </c>
      <c r="AP212">
        <v>0</v>
      </c>
      <c r="AQ212">
        <v>7</v>
      </c>
      <c r="AR212">
        <v>79</v>
      </c>
      <c r="AS212">
        <v>15</v>
      </c>
      <c r="AT212">
        <v>31</v>
      </c>
      <c r="AU212">
        <v>7</v>
      </c>
      <c r="AV212">
        <v>0</v>
      </c>
      <c r="AW212">
        <v>39</v>
      </c>
      <c r="AX212">
        <v>23</v>
      </c>
      <c r="AY212">
        <v>0</v>
      </c>
      <c r="AZ212">
        <v>119</v>
      </c>
      <c r="BA212" s="42">
        <v>82.59</v>
      </c>
      <c r="BB212" s="12">
        <v>24309.51</v>
      </c>
      <c r="BC212" s="12">
        <v>20118.22</v>
      </c>
      <c r="BD212" s="12">
        <v>8382.59</v>
      </c>
      <c r="BE212" s="12">
        <v>13412.14</v>
      </c>
      <c r="BF212" s="12">
        <v>17603.439999999999</v>
      </c>
      <c r="BG212" s="12">
        <v>25500</v>
      </c>
      <c r="BH212" s="12">
        <v>12500</v>
      </c>
      <c r="BI212" s="12">
        <v>8956</v>
      </c>
      <c r="BJ212" s="12">
        <v>19494</v>
      </c>
      <c r="BK212" s="12">
        <v>49237</v>
      </c>
      <c r="BL212" s="12">
        <v>30576</v>
      </c>
      <c r="BM212" s="12">
        <v>23946</v>
      </c>
      <c r="BN212" s="12">
        <v>13866</v>
      </c>
      <c r="BO212">
        <v>133000</v>
      </c>
      <c r="BP212">
        <v>1646</v>
      </c>
    </row>
    <row r="213" spans="1:68" x14ac:dyDescent="0.25">
      <c r="A213" s="4">
        <v>45503</v>
      </c>
      <c r="B213" s="4" t="str">
        <f t="shared" si="3"/>
        <v>JULY</v>
      </c>
      <c r="C213" s="2">
        <f>MONTH(mydata[[#This Row],[Date]])</f>
        <v>7</v>
      </c>
      <c r="D213">
        <v>984</v>
      </c>
      <c r="E213">
        <v>757</v>
      </c>
      <c r="F213">
        <v>511</v>
      </c>
      <c r="G213">
        <v>395</v>
      </c>
      <c r="H213">
        <v>78</v>
      </c>
      <c r="I213">
        <v>295</v>
      </c>
      <c r="J213">
        <v>394</v>
      </c>
      <c r="K213">
        <v>68</v>
      </c>
      <c r="L213">
        <v>311</v>
      </c>
      <c r="M213">
        <v>54</v>
      </c>
      <c r="N213">
        <v>48</v>
      </c>
      <c r="O213">
        <v>85</v>
      </c>
      <c r="P213">
        <v>54</v>
      </c>
      <c r="Q213">
        <v>183</v>
      </c>
      <c r="R213">
        <v>104</v>
      </c>
      <c r="S213">
        <v>44</v>
      </c>
      <c r="T213">
        <v>44</v>
      </c>
      <c r="U213">
        <v>57</v>
      </c>
      <c r="V213">
        <v>68</v>
      </c>
      <c r="W213">
        <v>7</v>
      </c>
      <c r="X213">
        <v>22</v>
      </c>
      <c r="Y213">
        <v>15</v>
      </c>
      <c r="Z213">
        <v>57</v>
      </c>
      <c r="AA213">
        <v>60</v>
      </c>
      <c r="AB213">
        <v>15</v>
      </c>
      <c r="AC213">
        <v>15</v>
      </c>
      <c r="AD213">
        <v>37</v>
      </c>
      <c r="AE213">
        <v>15</v>
      </c>
      <c r="AF213">
        <v>7</v>
      </c>
      <c r="AG213">
        <v>15</v>
      </c>
      <c r="AH213">
        <v>22</v>
      </c>
      <c r="AI213">
        <v>0</v>
      </c>
      <c r="AJ213">
        <v>22</v>
      </c>
      <c r="AK213">
        <v>60</v>
      </c>
      <c r="AL213">
        <v>45</v>
      </c>
      <c r="AM213">
        <v>22</v>
      </c>
      <c r="AN213">
        <v>0</v>
      </c>
      <c r="AO213">
        <v>7</v>
      </c>
      <c r="AP213">
        <v>0</v>
      </c>
      <c r="AQ213">
        <v>15</v>
      </c>
      <c r="AR213">
        <v>68</v>
      </c>
      <c r="AS213">
        <v>22</v>
      </c>
      <c r="AT213">
        <v>60</v>
      </c>
      <c r="AU213">
        <v>7</v>
      </c>
      <c r="AV213">
        <v>7</v>
      </c>
      <c r="AW213">
        <v>22</v>
      </c>
      <c r="AX213">
        <v>30</v>
      </c>
      <c r="AY213">
        <v>15</v>
      </c>
      <c r="AZ213">
        <v>0</v>
      </c>
      <c r="BA213" s="42">
        <v>81</v>
      </c>
      <c r="BB213" s="12">
        <v>26425.95</v>
      </c>
      <c r="BC213" s="12">
        <v>19819.46</v>
      </c>
      <c r="BD213" s="12">
        <v>15690.41</v>
      </c>
      <c r="BE213" s="12">
        <v>19819.46</v>
      </c>
      <c r="BF213" s="12">
        <v>825.81</v>
      </c>
      <c r="BG213" s="12">
        <v>25500</v>
      </c>
      <c r="BH213" s="12">
        <v>12500</v>
      </c>
      <c r="BI213" s="12">
        <v>8956</v>
      </c>
      <c r="BJ213" s="12">
        <v>19494</v>
      </c>
      <c r="BK213" s="12">
        <v>49237</v>
      </c>
      <c r="BL213" s="12">
        <v>30576</v>
      </c>
      <c r="BM213" s="12">
        <v>23946</v>
      </c>
      <c r="BN213" s="12">
        <v>13866</v>
      </c>
      <c r="BO213">
        <v>133000</v>
      </c>
      <c r="BP213">
        <v>7764</v>
      </c>
    </row>
    <row r="214" spans="1:68" x14ac:dyDescent="0.25">
      <c r="A214" s="4">
        <v>45504</v>
      </c>
      <c r="B214" s="4" t="str">
        <f t="shared" si="3"/>
        <v>JULY</v>
      </c>
      <c r="C214" s="2">
        <f>MONTH(mydata[[#This Row],[Date]])</f>
        <v>7</v>
      </c>
      <c r="D214">
        <v>982</v>
      </c>
      <c r="E214">
        <v>718</v>
      </c>
      <c r="F214">
        <v>441</v>
      </c>
      <c r="G214">
        <v>306</v>
      </c>
      <c r="H214">
        <v>235</v>
      </c>
      <c r="I214">
        <v>165</v>
      </c>
      <c r="J214">
        <v>467</v>
      </c>
      <c r="K214">
        <v>86</v>
      </c>
      <c r="L214">
        <v>286</v>
      </c>
      <c r="M214">
        <v>103</v>
      </c>
      <c r="N214">
        <v>66</v>
      </c>
      <c r="O214">
        <v>30</v>
      </c>
      <c r="P214">
        <v>42</v>
      </c>
      <c r="Q214">
        <v>167</v>
      </c>
      <c r="R214">
        <v>41</v>
      </c>
      <c r="S214">
        <v>52</v>
      </c>
      <c r="T214">
        <v>52</v>
      </c>
      <c r="U214">
        <v>143</v>
      </c>
      <c r="V214">
        <v>100</v>
      </c>
      <c r="W214">
        <v>21</v>
      </c>
      <c r="X214">
        <v>43</v>
      </c>
      <c r="Y214">
        <v>14</v>
      </c>
      <c r="Z214">
        <v>57</v>
      </c>
      <c r="AA214">
        <v>50</v>
      </c>
      <c r="AB214">
        <v>0</v>
      </c>
      <c r="AC214">
        <v>14</v>
      </c>
      <c r="AD214">
        <v>28</v>
      </c>
      <c r="AE214">
        <v>21</v>
      </c>
      <c r="AF214">
        <v>7</v>
      </c>
      <c r="AG214">
        <v>14</v>
      </c>
      <c r="AH214">
        <v>14</v>
      </c>
      <c r="AI214">
        <v>0</v>
      </c>
      <c r="AJ214">
        <v>7</v>
      </c>
      <c r="AK214">
        <v>43</v>
      </c>
      <c r="AL214">
        <v>21</v>
      </c>
      <c r="AM214">
        <v>35</v>
      </c>
      <c r="AN214">
        <v>7</v>
      </c>
      <c r="AO214">
        <v>7</v>
      </c>
      <c r="AP214">
        <v>21</v>
      </c>
      <c r="AQ214">
        <v>7</v>
      </c>
      <c r="AR214">
        <v>57</v>
      </c>
      <c r="AS214">
        <v>14</v>
      </c>
      <c r="AT214">
        <v>21</v>
      </c>
      <c r="AU214">
        <v>35</v>
      </c>
      <c r="AV214">
        <v>0</v>
      </c>
      <c r="AW214">
        <v>21</v>
      </c>
      <c r="AX214">
        <v>0</v>
      </c>
      <c r="AY214">
        <v>14</v>
      </c>
      <c r="AZ214">
        <v>25</v>
      </c>
      <c r="BA214" s="42">
        <v>81</v>
      </c>
      <c r="BB214" s="12">
        <v>22680</v>
      </c>
      <c r="BC214" s="12">
        <v>12150</v>
      </c>
      <c r="BD214" s="12">
        <v>11340</v>
      </c>
      <c r="BE214" s="12">
        <v>7290</v>
      </c>
      <c r="BF214" s="12">
        <v>27540</v>
      </c>
      <c r="BG214" s="12">
        <v>25500</v>
      </c>
      <c r="BH214" s="12">
        <v>12500</v>
      </c>
      <c r="BI214" s="12">
        <v>8956</v>
      </c>
      <c r="BJ214" s="12">
        <v>19494</v>
      </c>
      <c r="BK214" s="12">
        <v>49237</v>
      </c>
      <c r="BL214" s="12">
        <v>30576</v>
      </c>
      <c r="BM214" s="12">
        <v>23946</v>
      </c>
      <c r="BN214" s="12">
        <v>13866</v>
      </c>
      <c r="BO214">
        <v>133000</v>
      </c>
      <c r="BP214">
        <v>8795</v>
      </c>
    </row>
    <row r="215" spans="1:68" x14ac:dyDescent="0.25">
      <c r="A215" s="4">
        <v>45505</v>
      </c>
      <c r="B215" s="4" t="str">
        <f t="shared" si="3"/>
        <v>AUGUST</v>
      </c>
      <c r="C215" s="2">
        <f>MONTH(mydata[[#This Row],[Date]])</f>
        <v>8</v>
      </c>
      <c r="D215">
        <v>988</v>
      </c>
      <c r="E215">
        <v>686</v>
      </c>
      <c r="F215">
        <v>316</v>
      </c>
      <c r="G215">
        <v>584</v>
      </c>
      <c r="H215">
        <v>88</v>
      </c>
      <c r="I215">
        <v>260</v>
      </c>
      <c r="J215">
        <v>337</v>
      </c>
      <c r="K215">
        <v>89</v>
      </c>
      <c r="L215">
        <v>295</v>
      </c>
      <c r="M215">
        <v>208</v>
      </c>
      <c r="N215">
        <v>49</v>
      </c>
      <c r="O215">
        <v>67</v>
      </c>
      <c r="P215">
        <v>30</v>
      </c>
      <c r="Q215">
        <v>202</v>
      </c>
      <c r="R215">
        <v>48</v>
      </c>
      <c r="S215">
        <v>37</v>
      </c>
      <c r="T215">
        <v>52</v>
      </c>
      <c r="U215">
        <v>0</v>
      </c>
      <c r="V215">
        <v>96</v>
      </c>
      <c r="W215">
        <v>20</v>
      </c>
      <c r="X215">
        <v>41</v>
      </c>
      <c r="Y215">
        <v>6</v>
      </c>
      <c r="Z215">
        <v>14</v>
      </c>
      <c r="AA215">
        <v>61</v>
      </c>
      <c r="AB215">
        <v>6</v>
      </c>
      <c r="AC215">
        <v>20</v>
      </c>
      <c r="AD215">
        <v>34</v>
      </c>
      <c r="AE215">
        <v>20</v>
      </c>
      <c r="AF215">
        <v>0</v>
      </c>
      <c r="AG215">
        <v>6</v>
      </c>
      <c r="AH215">
        <v>0</v>
      </c>
      <c r="AI215">
        <v>13</v>
      </c>
      <c r="AJ215">
        <v>0</v>
      </c>
      <c r="AK215">
        <v>34</v>
      </c>
      <c r="AL215">
        <v>27</v>
      </c>
      <c r="AM215">
        <v>13</v>
      </c>
      <c r="AN215">
        <v>20</v>
      </c>
      <c r="AO215">
        <v>0</v>
      </c>
      <c r="AP215">
        <v>0</v>
      </c>
      <c r="AQ215">
        <v>27</v>
      </c>
      <c r="AR215">
        <v>68</v>
      </c>
      <c r="AS215">
        <v>6</v>
      </c>
      <c r="AT215">
        <v>61</v>
      </c>
      <c r="AU215">
        <v>20</v>
      </c>
      <c r="AV215">
        <v>6</v>
      </c>
      <c r="AW215">
        <v>34</v>
      </c>
      <c r="AX215">
        <v>27</v>
      </c>
      <c r="AY215">
        <v>6</v>
      </c>
      <c r="AZ215">
        <v>0</v>
      </c>
      <c r="BA215" s="42">
        <v>81.87</v>
      </c>
      <c r="BB215" s="12">
        <v>22680</v>
      </c>
      <c r="BC215" s="12">
        <v>12150</v>
      </c>
      <c r="BD215" s="12">
        <v>11340</v>
      </c>
      <c r="BE215" s="12">
        <v>7290</v>
      </c>
      <c r="BF215" s="12">
        <v>27540</v>
      </c>
      <c r="BG215" s="12">
        <v>25500</v>
      </c>
      <c r="BH215" s="12">
        <v>11250</v>
      </c>
      <c r="BI215" s="12">
        <v>8956</v>
      </c>
      <c r="BJ215" s="12">
        <v>19494</v>
      </c>
      <c r="BK215" s="12">
        <v>51528</v>
      </c>
      <c r="BL215" s="12">
        <v>40447</v>
      </c>
      <c r="BM215" s="12">
        <v>28127</v>
      </c>
      <c r="BN215" s="12">
        <v>18319</v>
      </c>
      <c r="BO215">
        <v>148000</v>
      </c>
      <c r="BP215">
        <v>5662</v>
      </c>
    </row>
    <row r="216" spans="1:68" x14ac:dyDescent="0.25">
      <c r="A216" s="4">
        <v>45506</v>
      </c>
      <c r="B216" s="4" t="str">
        <f t="shared" si="3"/>
        <v>AUGUST</v>
      </c>
      <c r="C216" s="2">
        <f>MONTH(mydata[[#This Row],[Date]])</f>
        <v>8</v>
      </c>
      <c r="D216">
        <v>996</v>
      </c>
      <c r="E216">
        <v>671</v>
      </c>
      <c r="F216">
        <v>328</v>
      </c>
      <c r="G216">
        <v>419</v>
      </c>
      <c r="H216">
        <v>249</v>
      </c>
      <c r="I216">
        <v>248</v>
      </c>
      <c r="J216">
        <v>377</v>
      </c>
      <c r="K216">
        <v>46</v>
      </c>
      <c r="L216">
        <v>321</v>
      </c>
      <c r="M216">
        <v>55</v>
      </c>
      <c r="N216">
        <v>80</v>
      </c>
      <c r="O216">
        <v>61</v>
      </c>
      <c r="P216">
        <v>30</v>
      </c>
      <c r="Q216">
        <v>140</v>
      </c>
      <c r="R216">
        <v>41</v>
      </c>
      <c r="S216">
        <v>56</v>
      </c>
      <c r="T216">
        <v>56</v>
      </c>
      <c r="U216">
        <v>156</v>
      </c>
      <c r="V216">
        <v>33</v>
      </c>
      <c r="W216">
        <v>20</v>
      </c>
      <c r="X216">
        <v>26</v>
      </c>
      <c r="Y216">
        <v>20</v>
      </c>
      <c r="Z216">
        <v>80</v>
      </c>
      <c r="AA216">
        <v>46</v>
      </c>
      <c r="AB216">
        <v>20</v>
      </c>
      <c r="AC216">
        <v>6</v>
      </c>
      <c r="AD216">
        <v>20</v>
      </c>
      <c r="AE216">
        <v>13</v>
      </c>
      <c r="AF216">
        <v>6</v>
      </c>
      <c r="AG216">
        <v>6</v>
      </c>
      <c r="AH216">
        <v>20</v>
      </c>
      <c r="AI216">
        <v>6</v>
      </c>
      <c r="AJ216">
        <v>6</v>
      </c>
      <c r="AK216">
        <v>60</v>
      </c>
      <c r="AL216">
        <v>33</v>
      </c>
      <c r="AM216">
        <v>13</v>
      </c>
      <c r="AN216">
        <v>0</v>
      </c>
      <c r="AO216">
        <v>0</v>
      </c>
      <c r="AP216">
        <v>0</v>
      </c>
      <c r="AQ216">
        <v>6</v>
      </c>
      <c r="AR216">
        <v>53</v>
      </c>
      <c r="AS216">
        <v>6</v>
      </c>
      <c r="AT216">
        <v>33</v>
      </c>
      <c r="AU216">
        <v>13</v>
      </c>
      <c r="AV216">
        <v>6</v>
      </c>
      <c r="AW216">
        <v>6</v>
      </c>
      <c r="AX216">
        <v>0</v>
      </c>
      <c r="AY216">
        <v>20</v>
      </c>
      <c r="AZ216">
        <v>94</v>
      </c>
      <c r="BA216" s="42">
        <v>83.77000000000001</v>
      </c>
      <c r="BB216" s="12">
        <v>25384.48</v>
      </c>
      <c r="BC216" s="12">
        <v>13101.67</v>
      </c>
      <c r="BD216" s="12">
        <v>11463.96</v>
      </c>
      <c r="BE216" s="12">
        <v>13101.67</v>
      </c>
      <c r="BF216" s="12">
        <v>18833.650000000001</v>
      </c>
      <c r="BG216" s="12">
        <v>25500</v>
      </c>
      <c r="BH216" s="12">
        <v>11250</v>
      </c>
      <c r="BI216" s="12">
        <v>8956</v>
      </c>
      <c r="BJ216" s="12">
        <v>19494</v>
      </c>
      <c r="BK216" s="12">
        <v>51528</v>
      </c>
      <c r="BL216" s="12">
        <v>40447</v>
      </c>
      <c r="BM216" s="12">
        <v>28127</v>
      </c>
      <c r="BN216" s="12">
        <v>18319</v>
      </c>
      <c r="BO216">
        <v>148000</v>
      </c>
      <c r="BP216">
        <v>8792</v>
      </c>
    </row>
    <row r="217" spans="1:68" x14ac:dyDescent="0.25">
      <c r="A217" s="4">
        <v>45507</v>
      </c>
      <c r="B217" s="4" t="str">
        <f t="shared" si="3"/>
        <v>AUGUST</v>
      </c>
      <c r="C217" s="2">
        <f>MONTH(mydata[[#This Row],[Date]])</f>
        <v>8</v>
      </c>
      <c r="D217">
        <v>1013</v>
      </c>
      <c r="E217">
        <v>663</v>
      </c>
      <c r="F217">
        <v>253</v>
      </c>
      <c r="G217">
        <v>649</v>
      </c>
      <c r="H217">
        <v>111</v>
      </c>
      <c r="I217">
        <v>278</v>
      </c>
      <c r="J217">
        <v>293</v>
      </c>
      <c r="K217">
        <v>92</v>
      </c>
      <c r="L217">
        <v>320</v>
      </c>
      <c r="M217">
        <v>43</v>
      </c>
      <c r="N217">
        <v>43</v>
      </c>
      <c r="O217">
        <v>75</v>
      </c>
      <c r="P217">
        <v>50</v>
      </c>
      <c r="Q217">
        <v>165</v>
      </c>
      <c r="R217">
        <v>76</v>
      </c>
      <c r="S217">
        <v>57</v>
      </c>
      <c r="T217">
        <v>53</v>
      </c>
      <c r="U217">
        <v>131</v>
      </c>
      <c r="V217">
        <v>92</v>
      </c>
      <c r="W217">
        <v>13</v>
      </c>
      <c r="X217">
        <v>46</v>
      </c>
      <c r="Y217">
        <v>0</v>
      </c>
      <c r="Z217">
        <v>37</v>
      </c>
      <c r="AA217">
        <v>33</v>
      </c>
      <c r="AB217">
        <v>0</v>
      </c>
      <c r="AC217">
        <v>19</v>
      </c>
      <c r="AD217">
        <v>13</v>
      </c>
      <c r="AE217">
        <v>13</v>
      </c>
      <c r="AF217">
        <v>0</v>
      </c>
      <c r="AG217">
        <v>19</v>
      </c>
      <c r="AH217">
        <v>0</v>
      </c>
      <c r="AI217">
        <v>0</v>
      </c>
      <c r="AJ217">
        <v>13</v>
      </c>
      <c r="AK217">
        <v>39</v>
      </c>
      <c r="AL217">
        <v>13</v>
      </c>
      <c r="AM217">
        <v>13</v>
      </c>
      <c r="AN217">
        <v>19</v>
      </c>
      <c r="AO217">
        <v>0</v>
      </c>
      <c r="AP217">
        <v>0</v>
      </c>
      <c r="AQ217">
        <v>26</v>
      </c>
      <c r="AR217">
        <v>66</v>
      </c>
      <c r="AS217">
        <v>13</v>
      </c>
      <c r="AT217">
        <v>59</v>
      </c>
      <c r="AU217">
        <v>33</v>
      </c>
      <c r="AV217">
        <v>6</v>
      </c>
      <c r="AW217">
        <v>46</v>
      </c>
      <c r="AX217">
        <v>6</v>
      </c>
      <c r="AY217">
        <v>26</v>
      </c>
      <c r="AZ217">
        <v>0</v>
      </c>
      <c r="BA217" s="42">
        <v>86</v>
      </c>
      <c r="BB217" s="12">
        <v>29320.29</v>
      </c>
      <c r="BC217" s="12">
        <v>10890.39</v>
      </c>
      <c r="BD217" s="12">
        <v>13403.56</v>
      </c>
      <c r="BE217" s="12">
        <v>12565.84</v>
      </c>
      <c r="BF217" s="12">
        <v>17592.169999999998</v>
      </c>
      <c r="BG217" s="12">
        <v>25500</v>
      </c>
      <c r="BH217" s="12">
        <v>11250</v>
      </c>
      <c r="BI217" s="12">
        <v>8956</v>
      </c>
      <c r="BJ217" s="12">
        <v>17395</v>
      </c>
      <c r="BK217" s="12">
        <v>51528</v>
      </c>
      <c r="BL217" s="12">
        <v>40447</v>
      </c>
      <c r="BM217" s="12">
        <v>28127</v>
      </c>
      <c r="BN217" s="12">
        <v>18319</v>
      </c>
      <c r="BO217">
        <v>148000</v>
      </c>
      <c r="BP217">
        <v>4524</v>
      </c>
    </row>
    <row r="218" spans="1:68" x14ac:dyDescent="0.25">
      <c r="A218" s="4">
        <v>45508</v>
      </c>
      <c r="B218" s="4" t="str">
        <f t="shared" si="3"/>
        <v>AUGUST</v>
      </c>
      <c r="C218" s="2">
        <f>MONTH(mydata[[#This Row],[Date]])</f>
        <v>8</v>
      </c>
      <c r="D218">
        <v>1033</v>
      </c>
      <c r="E218">
        <v>666</v>
      </c>
      <c r="F218">
        <v>227</v>
      </c>
      <c r="G218">
        <v>600</v>
      </c>
      <c r="H218">
        <v>206</v>
      </c>
      <c r="I218">
        <v>173</v>
      </c>
      <c r="J218">
        <v>460</v>
      </c>
      <c r="K218">
        <v>33</v>
      </c>
      <c r="L218">
        <v>256</v>
      </c>
      <c r="M218">
        <v>64</v>
      </c>
      <c r="N218">
        <v>51</v>
      </c>
      <c r="O218">
        <v>83</v>
      </c>
      <c r="P218">
        <v>12</v>
      </c>
      <c r="Q218">
        <v>133</v>
      </c>
      <c r="R218">
        <v>23</v>
      </c>
      <c r="S218">
        <v>51</v>
      </c>
      <c r="T218">
        <v>23</v>
      </c>
      <c r="U218">
        <v>337</v>
      </c>
      <c r="V218">
        <v>59</v>
      </c>
      <c r="W218">
        <v>0</v>
      </c>
      <c r="X218">
        <v>19</v>
      </c>
      <c r="Y218">
        <v>13</v>
      </c>
      <c r="Z218">
        <v>59</v>
      </c>
      <c r="AA218">
        <v>33</v>
      </c>
      <c r="AB218">
        <v>13</v>
      </c>
      <c r="AC218">
        <v>19</v>
      </c>
      <c r="AD218">
        <v>39</v>
      </c>
      <c r="AE218">
        <v>6</v>
      </c>
      <c r="AF218">
        <v>0</v>
      </c>
      <c r="AG218">
        <v>6</v>
      </c>
      <c r="AH218">
        <v>6</v>
      </c>
      <c r="AI218">
        <v>0</v>
      </c>
      <c r="AJ218">
        <v>0</v>
      </c>
      <c r="AK218">
        <v>53</v>
      </c>
      <c r="AL218">
        <v>26</v>
      </c>
      <c r="AM218">
        <v>26</v>
      </c>
      <c r="AN218">
        <v>6</v>
      </c>
      <c r="AO218">
        <v>6</v>
      </c>
      <c r="AP218">
        <v>26</v>
      </c>
      <c r="AQ218">
        <v>19</v>
      </c>
      <c r="AR218">
        <v>46</v>
      </c>
      <c r="AS218">
        <v>13</v>
      </c>
      <c r="AT218">
        <v>53</v>
      </c>
      <c r="AU218">
        <v>19</v>
      </c>
      <c r="AV218">
        <v>0</v>
      </c>
      <c r="AW218">
        <v>33</v>
      </c>
      <c r="AX218">
        <v>26</v>
      </c>
      <c r="AY218">
        <v>0</v>
      </c>
      <c r="AZ218">
        <v>42</v>
      </c>
      <c r="BA218" s="42">
        <v>88.81</v>
      </c>
      <c r="BB218" s="12">
        <v>25801.52</v>
      </c>
      <c r="BC218" s="12">
        <v>20641.22</v>
      </c>
      <c r="BD218" s="12">
        <v>12040.71</v>
      </c>
      <c r="BE218" s="12">
        <v>18061.060000000001</v>
      </c>
      <c r="BF218" s="12">
        <v>9460.56</v>
      </c>
      <c r="BG218" s="12">
        <v>25500</v>
      </c>
      <c r="BH218" s="12">
        <v>11250</v>
      </c>
      <c r="BI218" s="12">
        <v>8956</v>
      </c>
      <c r="BJ218" s="12">
        <v>17395</v>
      </c>
      <c r="BK218" s="12">
        <v>51528</v>
      </c>
      <c r="BL218" s="12">
        <v>40447</v>
      </c>
      <c r="BM218" s="12">
        <v>28127</v>
      </c>
      <c r="BN218" s="12">
        <v>18319</v>
      </c>
      <c r="BO218">
        <v>148000</v>
      </c>
      <c r="BP218">
        <v>16</v>
      </c>
    </row>
    <row r="219" spans="1:68" x14ac:dyDescent="0.25">
      <c r="A219" s="4">
        <v>45509</v>
      </c>
      <c r="B219" s="4" t="str">
        <f t="shared" si="3"/>
        <v>AUGUST</v>
      </c>
      <c r="C219" s="2">
        <f>MONTH(mydata[[#This Row],[Date]])</f>
        <v>8</v>
      </c>
      <c r="D219">
        <v>1058</v>
      </c>
      <c r="E219">
        <v>680</v>
      </c>
      <c r="F219">
        <v>465</v>
      </c>
      <c r="G219">
        <v>509</v>
      </c>
      <c r="H219">
        <v>84</v>
      </c>
      <c r="I219">
        <v>251</v>
      </c>
      <c r="J219">
        <v>389</v>
      </c>
      <c r="K219">
        <v>40</v>
      </c>
      <c r="L219">
        <v>268</v>
      </c>
      <c r="M219">
        <v>137</v>
      </c>
      <c r="N219">
        <v>85</v>
      </c>
      <c r="O219">
        <v>52</v>
      </c>
      <c r="P219">
        <v>13</v>
      </c>
      <c r="Q219">
        <v>156</v>
      </c>
      <c r="R219">
        <v>68</v>
      </c>
      <c r="S219">
        <v>40</v>
      </c>
      <c r="T219">
        <v>44</v>
      </c>
      <c r="U219">
        <v>195</v>
      </c>
      <c r="V219">
        <v>74</v>
      </c>
      <c r="W219">
        <v>20</v>
      </c>
      <c r="X219">
        <v>20</v>
      </c>
      <c r="Y219">
        <v>20</v>
      </c>
      <c r="Z219">
        <v>4</v>
      </c>
      <c r="AA219">
        <v>34</v>
      </c>
      <c r="AB219">
        <v>20</v>
      </c>
      <c r="AC219">
        <v>6</v>
      </c>
      <c r="AD219">
        <v>13</v>
      </c>
      <c r="AE219">
        <v>0</v>
      </c>
      <c r="AF219">
        <v>6</v>
      </c>
      <c r="AG219">
        <v>20</v>
      </c>
      <c r="AH219">
        <v>6</v>
      </c>
      <c r="AI219">
        <v>20</v>
      </c>
      <c r="AJ219">
        <v>20</v>
      </c>
      <c r="AK219">
        <v>68</v>
      </c>
      <c r="AL219">
        <v>34</v>
      </c>
      <c r="AM219">
        <v>34</v>
      </c>
      <c r="AN219">
        <v>20</v>
      </c>
      <c r="AO219">
        <v>0</v>
      </c>
      <c r="AP219">
        <v>0</v>
      </c>
      <c r="AQ219">
        <v>13</v>
      </c>
      <c r="AR219">
        <v>74</v>
      </c>
      <c r="AS219">
        <v>13</v>
      </c>
      <c r="AT219">
        <v>54</v>
      </c>
      <c r="AU219">
        <v>20</v>
      </c>
      <c r="AV219">
        <v>0</v>
      </c>
      <c r="AW219">
        <v>34</v>
      </c>
      <c r="AX219">
        <v>13</v>
      </c>
      <c r="AY219">
        <v>20</v>
      </c>
      <c r="AZ219">
        <v>0</v>
      </c>
      <c r="BA219" s="42">
        <v>91.65</v>
      </c>
      <c r="BB219" s="12">
        <v>23980.05</v>
      </c>
      <c r="BC219" s="12">
        <v>22203.75</v>
      </c>
      <c r="BD219" s="12">
        <v>20427.45</v>
      </c>
      <c r="BE219" s="12">
        <v>8881.5</v>
      </c>
      <c r="BF219" s="12">
        <v>13322.25</v>
      </c>
      <c r="BG219" s="12">
        <v>25500</v>
      </c>
      <c r="BH219" s="12">
        <v>11250</v>
      </c>
      <c r="BI219" s="12">
        <v>8956</v>
      </c>
      <c r="BJ219" s="12">
        <v>17395</v>
      </c>
      <c r="BK219" s="12">
        <v>51528</v>
      </c>
      <c r="BL219" s="12">
        <v>40447</v>
      </c>
      <c r="BM219" s="12">
        <v>28127</v>
      </c>
      <c r="BN219" s="12">
        <v>18319</v>
      </c>
      <c r="BO219">
        <v>148000</v>
      </c>
      <c r="BP219">
        <v>8620</v>
      </c>
    </row>
    <row r="220" spans="1:68" x14ac:dyDescent="0.25">
      <c r="A220" s="4">
        <v>45510</v>
      </c>
      <c r="B220" s="4" t="str">
        <f t="shared" si="3"/>
        <v>AUGUST</v>
      </c>
      <c r="C220" s="2">
        <f>MONTH(mydata[[#This Row],[Date]])</f>
        <v>8</v>
      </c>
      <c r="D220">
        <v>1083</v>
      </c>
      <c r="E220">
        <v>706</v>
      </c>
      <c r="F220">
        <v>314</v>
      </c>
      <c r="G220">
        <v>596</v>
      </c>
      <c r="H220">
        <v>173</v>
      </c>
      <c r="I220">
        <v>225</v>
      </c>
      <c r="J220">
        <v>404</v>
      </c>
      <c r="K220">
        <v>77</v>
      </c>
      <c r="L220">
        <v>362</v>
      </c>
      <c r="M220">
        <v>100</v>
      </c>
      <c r="N220">
        <v>94</v>
      </c>
      <c r="O220">
        <v>47</v>
      </c>
      <c r="P220">
        <v>20</v>
      </c>
      <c r="Q220">
        <v>193</v>
      </c>
      <c r="R220">
        <v>111</v>
      </c>
      <c r="S220">
        <v>45</v>
      </c>
      <c r="T220">
        <v>20</v>
      </c>
      <c r="U220">
        <v>91</v>
      </c>
      <c r="V220">
        <v>49</v>
      </c>
      <c r="W220">
        <v>14</v>
      </c>
      <c r="X220">
        <v>49</v>
      </c>
      <c r="Y220">
        <v>21</v>
      </c>
      <c r="Z220">
        <v>56</v>
      </c>
      <c r="AA220">
        <v>56</v>
      </c>
      <c r="AB220">
        <v>7</v>
      </c>
      <c r="AC220">
        <v>14</v>
      </c>
      <c r="AD220">
        <v>42</v>
      </c>
      <c r="AE220">
        <v>7</v>
      </c>
      <c r="AF220">
        <v>0</v>
      </c>
      <c r="AG220">
        <v>28</v>
      </c>
      <c r="AH220">
        <v>7</v>
      </c>
      <c r="AI220">
        <v>14</v>
      </c>
      <c r="AJ220">
        <v>0</v>
      </c>
      <c r="AK220">
        <v>56</v>
      </c>
      <c r="AL220">
        <v>42</v>
      </c>
      <c r="AM220">
        <v>28</v>
      </c>
      <c r="AN220">
        <v>21</v>
      </c>
      <c r="AO220">
        <v>0</v>
      </c>
      <c r="AP220">
        <v>0</v>
      </c>
      <c r="AQ220">
        <v>21</v>
      </c>
      <c r="AR220">
        <v>0</v>
      </c>
      <c r="AS220">
        <v>7</v>
      </c>
      <c r="AT220">
        <v>56</v>
      </c>
      <c r="AU220">
        <v>28</v>
      </c>
      <c r="AV220">
        <v>6</v>
      </c>
      <c r="AW220">
        <v>28</v>
      </c>
      <c r="AX220">
        <v>28</v>
      </c>
      <c r="AY220">
        <v>21</v>
      </c>
      <c r="AZ220">
        <v>0</v>
      </c>
      <c r="BA220" s="42">
        <v>94.39</v>
      </c>
      <c r="BB220" s="12">
        <v>28410.94</v>
      </c>
      <c r="BC220" s="12">
        <v>22912.05</v>
      </c>
      <c r="BD220" s="12">
        <v>21995.57</v>
      </c>
      <c r="BE220" s="12">
        <v>16496.669999999998</v>
      </c>
      <c r="BF220" s="12">
        <v>1832.96</v>
      </c>
      <c r="BG220" s="12">
        <v>25500</v>
      </c>
      <c r="BH220" s="12">
        <v>11250</v>
      </c>
      <c r="BI220" s="12">
        <v>8956</v>
      </c>
      <c r="BJ220" s="12">
        <v>17395</v>
      </c>
      <c r="BK220" s="12">
        <v>51528</v>
      </c>
      <c r="BL220" s="12">
        <v>40447</v>
      </c>
      <c r="BM220" s="12">
        <v>28127</v>
      </c>
      <c r="BN220" s="12">
        <v>18319</v>
      </c>
      <c r="BO220">
        <v>148000</v>
      </c>
      <c r="BP220">
        <v>1278</v>
      </c>
    </row>
    <row r="221" spans="1:68" x14ac:dyDescent="0.25">
      <c r="A221" s="4">
        <v>45511</v>
      </c>
      <c r="B221" s="4" t="str">
        <f t="shared" si="3"/>
        <v>AUGUST</v>
      </c>
      <c r="C221" s="2">
        <f>MONTH(mydata[[#This Row],[Date]])</f>
        <v>8</v>
      </c>
      <c r="D221">
        <v>1107</v>
      </c>
      <c r="E221">
        <v>737</v>
      </c>
      <c r="F221">
        <v>365</v>
      </c>
      <c r="G221">
        <v>521</v>
      </c>
      <c r="H221">
        <v>221</v>
      </c>
      <c r="I221">
        <v>162</v>
      </c>
      <c r="J221">
        <v>406</v>
      </c>
      <c r="K221">
        <v>169</v>
      </c>
      <c r="L221">
        <v>324</v>
      </c>
      <c r="M221">
        <v>157</v>
      </c>
      <c r="N221">
        <v>82</v>
      </c>
      <c r="O221">
        <v>48</v>
      </c>
      <c r="P221">
        <v>34</v>
      </c>
      <c r="Q221">
        <v>227</v>
      </c>
      <c r="R221">
        <v>147</v>
      </c>
      <c r="S221">
        <v>63</v>
      </c>
      <c r="T221">
        <v>25</v>
      </c>
      <c r="U221">
        <v>0</v>
      </c>
      <c r="V221">
        <v>44</v>
      </c>
      <c r="W221">
        <v>14</v>
      </c>
      <c r="X221">
        <v>36</v>
      </c>
      <c r="Y221">
        <v>22</v>
      </c>
      <c r="Z221">
        <v>88</v>
      </c>
      <c r="AA221">
        <v>36</v>
      </c>
      <c r="AB221">
        <v>14</v>
      </c>
      <c r="AC221">
        <v>7</v>
      </c>
      <c r="AD221">
        <v>14</v>
      </c>
      <c r="AE221">
        <v>14</v>
      </c>
      <c r="AF221">
        <v>0</v>
      </c>
      <c r="AG221">
        <v>29</v>
      </c>
      <c r="AH221">
        <v>22</v>
      </c>
      <c r="AI221">
        <v>0</v>
      </c>
      <c r="AJ221">
        <v>22</v>
      </c>
      <c r="AK221">
        <v>29</v>
      </c>
      <c r="AL221">
        <v>7</v>
      </c>
      <c r="AM221">
        <v>22</v>
      </c>
      <c r="AN221">
        <v>22</v>
      </c>
      <c r="AO221">
        <v>7</v>
      </c>
      <c r="AP221">
        <v>22</v>
      </c>
      <c r="AQ221">
        <v>7</v>
      </c>
      <c r="AR221">
        <v>51</v>
      </c>
      <c r="AS221">
        <v>22</v>
      </c>
      <c r="AT221">
        <v>66</v>
      </c>
      <c r="AU221">
        <v>22</v>
      </c>
      <c r="AV221">
        <v>0</v>
      </c>
      <c r="AW221">
        <v>51</v>
      </c>
      <c r="AX221">
        <v>0</v>
      </c>
      <c r="AY221">
        <v>22</v>
      </c>
      <c r="AZ221">
        <v>25</v>
      </c>
      <c r="BA221" s="42">
        <v>97.050000000000011</v>
      </c>
      <c r="BB221" s="12">
        <v>32092.61</v>
      </c>
      <c r="BC221" s="12">
        <v>16046.3</v>
      </c>
      <c r="BD221" s="12">
        <v>20765.8</v>
      </c>
      <c r="BE221" s="12">
        <v>17934.099999999999</v>
      </c>
      <c r="BF221" s="12">
        <v>7551.2</v>
      </c>
      <c r="BG221" s="12">
        <v>25500</v>
      </c>
      <c r="BH221" s="12">
        <v>11250</v>
      </c>
      <c r="BI221" s="12">
        <v>8956</v>
      </c>
      <c r="BJ221" s="12">
        <v>17395</v>
      </c>
      <c r="BK221" s="12">
        <v>51528</v>
      </c>
      <c r="BL221" s="12">
        <v>40447</v>
      </c>
      <c r="BM221" s="12">
        <v>28127</v>
      </c>
      <c r="BN221" s="12">
        <v>18319</v>
      </c>
      <c r="BO221">
        <v>148000</v>
      </c>
      <c r="BP221">
        <v>2458</v>
      </c>
    </row>
    <row r="222" spans="1:68" x14ac:dyDescent="0.25">
      <c r="A222" s="4">
        <v>45512</v>
      </c>
      <c r="B222" s="4" t="str">
        <f t="shared" si="3"/>
        <v>AUGUST</v>
      </c>
      <c r="C222" s="2">
        <f>MONTH(mydata[[#This Row],[Date]])</f>
        <v>8</v>
      </c>
      <c r="D222">
        <v>1130</v>
      </c>
      <c r="E222">
        <v>768</v>
      </c>
      <c r="F222">
        <v>350</v>
      </c>
      <c r="G222">
        <v>566</v>
      </c>
      <c r="H222">
        <v>214</v>
      </c>
      <c r="I222">
        <v>376</v>
      </c>
      <c r="J222">
        <v>216</v>
      </c>
      <c r="K222">
        <v>176</v>
      </c>
      <c r="L222">
        <v>252</v>
      </c>
      <c r="M222">
        <v>182</v>
      </c>
      <c r="N222">
        <v>63</v>
      </c>
      <c r="O222">
        <v>56</v>
      </c>
      <c r="P222">
        <v>63</v>
      </c>
      <c r="Q222">
        <v>201</v>
      </c>
      <c r="R222">
        <v>72</v>
      </c>
      <c r="S222">
        <v>64</v>
      </c>
      <c r="T222">
        <v>60</v>
      </c>
      <c r="U222">
        <v>117</v>
      </c>
      <c r="V222">
        <v>107</v>
      </c>
      <c r="W222">
        <v>7</v>
      </c>
      <c r="X222">
        <v>53</v>
      </c>
      <c r="Y222">
        <v>7</v>
      </c>
      <c r="Z222">
        <v>107</v>
      </c>
      <c r="AA222">
        <v>53</v>
      </c>
      <c r="AB222">
        <v>0</v>
      </c>
      <c r="AC222">
        <v>15</v>
      </c>
      <c r="AD222">
        <v>30</v>
      </c>
      <c r="AE222">
        <v>7</v>
      </c>
      <c r="AF222">
        <v>0</v>
      </c>
      <c r="AG222">
        <v>7</v>
      </c>
      <c r="AH222">
        <v>0</v>
      </c>
      <c r="AI222">
        <v>7</v>
      </c>
      <c r="AJ222">
        <v>0</v>
      </c>
      <c r="AK222">
        <v>76</v>
      </c>
      <c r="AL222">
        <v>23</v>
      </c>
      <c r="AM222">
        <v>30</v>
      </c>
      <c r="AN222">
        <v>0</v>
      </c>
      <c r="AO222">
        <v>7</v>
      </c>
      <c r="AP222">
        <v>7</v>
      </c>
      <c r="AQ222">
        <v>7</v>
      </c>
      <c r="AR222">
        <v>61</v>
      </c>
      <c r="AS222">
        <v>7</v>
      </c>
      <c r="AT222">
        <v>61</v>
      </c>
      <c r="AU222">
        <v>23</v>
      </c>
      <c r="AV222">
        <v>0</v>
      </c>
      <c r="AW222">
        <v>46</v>
      </c>
      <c r="AX222">
        <v>0</v>
      </c>
      <c r="AY222">
        <v>0</v>
      </c>
      <c r="AZ222">
        <v>20</v>
      </c>
      <c r="BA222" s="42">
        <v>98.77</v>
      </c>
      <c r="BB222" s="12">
        <v>28140.89</v>
      </c>
      <c r="BC222" s="12">
        <v>17466.759999999998</v>
      </c>
      <c r="BD222" s="12">
        <v>21348.26</v>
      </c>
      <c r="BE222" s="12">
        <v>15526.01</v>
      </c>
      <c r="BF222" s="12">
        <v>14555.63</v>
      </c>
      <c r="BG222" s="12">
        <v>25500</v>
      </c>
      <c r="BH222" s="12">
        <v>11250</v>
      </c>
      <c r="BI222" s="12">
        <v>8956</v>
      </c>
      <c r="BJ222" s="12">
        <v>17395</v>
      </c>
      <c r="BK222" s="12">
        <v>51528</v>
      </c>
      <c r="BL222" s="12">
        <v>40447</v>
      </c>
      <c r="BM222" s="12">
        <v>28127</v>
      </c>
      <c r="BN222" s="12">
        <v>18319</v>
      </c>
      <c r="BO222">
        <v>148000</v>
      </c>
      <c r="BP222">
        <v>5172</v>
      </c>
    </row>
    <row r="223" spans="1:68" x14ac:dyDescent="0.25">
      <c r="A223" s="4">
        <v>45513</v>
      </c>
      <c r="B223" s="4" t="str">
        <f t="shared" si="3"/>
        <v>AUGUST</v>
      </c>
      <c r="C223" s="2">
        <f>MONTH(mydata[[#This Row],[Date]])</f>
        <v>8</v>
      </c>
      <c r="D223">
        <v>1145</v>
      </c>
      <c r="E223">
        <v>782</v>
      </c>
      <c r="F223">
        <v>400</v>
      </c>
      <c r="G223">
        <v>665</v>
      </c>
      <c r="H223">
        <v>80</v>
      </c>
      <c r="I223">
        <v>195</v>
      </c>
      <c r="J223">
        <v>541</v>
      </c>
      <c r="K223">
        <v>46</v>
      </c>
      <c r="L223">
        <v>255</v>
      </c>
      <c r="M223">
        <v>78</v>
      </c>
      <c r="N223">
        <v>56</v>
      </c>
      <c r="O223">
        <v>85</v>
      </c>
      <c r="P223">
        <v>35</v>
      </c>
      <c r="Q223">
        <v>182</v>
      </c>
      <c r="R223">
        <v>82</v>
      </c>
      <c r="S223">
        <v>39</v>
      </c>
      <c r="T223">
        <v>47</v>
      </c>
      <c r="U223">
        <v>286</v>
      </c>
      <c r="V223">
        <v>78</v>
      </c>
      <c r="W223">
        <v>0</v>
      </c>
      <c r="X223">
        <v>54</v>
      </c>
      <c r="Y223">
        <v>7</v>
      </c>
      <c r="Z223">
        <v>30</v>
      </c>
      <c r="AA223">
        <v>62</v>
      </c>
      <c r="AB223">
        <v>23</v>
      </c>
      <c r="AC223">
        <v>7</v>
      </c>
      <c r="AD223">
        <v>39</v>
      </c>
      <c r="AE223">
        <v>7</v>
      </c>
      <c r="AF223">
        <v>7</v>
      </c>
      <c r="AG223">
        <v>23</v>
      </c>
      <c r="AH223">
        <v>15</v>
      </c>
      <c r="AI223">
        <v>7</v>
      </c>
      <c r="AJ223">
        <v>7</v>
      </c>
      <c r="AK223">
        <v>31</v>
      </c>
      <c r="AL223">
        <v>54</v>
      </c>
      <c r="AM223">
        <v>31</v>
      </c>
      <c r="AN223">
        <v>23</v>
      </c>
      <c r="AO223">
        <v>7</v>
      </c>
      <c r="AP223">
        <v>7</v>
      </c>
      <c r="AQ223">
        <v>15</v>
      </c>
      <c r="AR223">
        <v>62</v>
      </c>
      <c r="AS223">
        <v>7</v>
      </c>
      <c r="AT223">
        <v>39</v>
      </c>
      <c r="AU223">
        <v>39</v>
      </c>
      <c r="AV223">
        <v>0</v>
      </c>
      <c r="AW223">
        <v>39</v>
      </c>
      <c r="AX223">
        <v>31</v>
      </c>
      <c r="AY223">
        <v>31</v>
      </c>
      <c r="AZ223">
        <v>0</v>
      </c>
      <c r="BA223" s="42">
        <v>99.820000000000007</v>
      </c>
      <c r="BB223" s="12">
        <v>34571.769999999997</v>
      </c>
      <c r="BC223" s="12">
        <v>14816.47</v>
      </c>
      <c r="BD223" s="12">
        <v>11853.18</v>
      </c>
      <c r="BE223" s="12">
        <v>12840.94</v>
      </c>
      <c r="BF223" s="12">
        <v>24694.12</v>
      </c>
      <c r="BG223" s="12">
        <v>25500</v>
      </c>
      <c r="BH223" s="12">
        <v>11250</v>
      </c>
      <c r="BI223" s="12">
        <v>8956</v>
      </c>
      <c r="BJ223" s="12">
        <v>17395</v>
      </c>
      <c r="BK223" s="12">
        <v>51528</v>
      </c>
      <c r="BL223" s="12">
        <v>40447</v>
      </c>
      <c r="BM223" s="12">
        <v>28127</v>
      </c>
      <c r="BN223" s="12">
        <v>18319</v>
      </c>
      <c r="BO223">
        <v>148000</v>
      </c>
      <c r="BP223">
        <v>7313</v>
      </c>
    </row>
    <row r="224" spans="1:68" x14ac:dyDescent="0.25">
      <c r="A224" s="4">
        <v>45514</v>
      </c>
      <c r="B224" s="4" t="str">
        <f t="shared" si="3"/>
        <v>AUGUST</v>
      </c>
      <c r="C224" s="2">
        <f>MONTH(mydata[[#This Row],[Date]])</f>
        <v>8</v>
      </c>
      <c r="D224">
        <v>1154</v>
      </c>
      <c r="E224">
        <v>784</v>
      </c>
      <c r="F224">
        <v>288</v>
      </c>
      <c r="G224">
        <v>659</v>
      </c>
      <c r="H224">
        <v>207</v>
      </c>
      <c r="I224">
        <v>368</v>
      </c>
      <c r="J224">
        <v>252</v>
      </c>
      <c r="K224">
        <v>164</v>
      </c>
      <c r="L224">
        <v>343</v>
      </c>
      <c r="M224">
        <v>186</v>
      </c>
      <c r="N224">
        <v>50</v>
      </c>
      <c r="O224">
        <v>57</v>
      </c>
      <c r="P224">
        <v>35</v>
      </c>
      <c r="Q224">
        <v>179</v>
      </c>
      <c r="R224">
        <v>105</v>
      </c>
      <c r="S224">
        <v>48</v>
      </c>
      <c r="T224">
        <v>21</v>
      </c>
      <c r="U224">
        <v>130</v>
      </c>
      <c r="V224">
        <v>62</v>
      </c>
      <c r="W224">
        <v>15</v>
      </c>
      <c r="X224">
        <v>23</v>
      </c>
      <c r="Y224">
        <v>0</v>
      </c>
      <c r="Z224">
        <v>62</v>
      </c>
      <c r="AA224">
        <v>39</v>
      </c>
      <c r="AB224">
        <v>15</v>
      </c>
      <c r="AC224">
        <v>15</v>
      </c>
      <c r="AD224">
        <v>47</v>
      </c>
      <c r="AE224">
        <v>0</v>
      </c>
      <c r="AF224">
        <v>0</v>
      </c>
      <c r="AG224">
        <v>7</v>
      </c>
      <c r="AH224">
        <v>0</v>
      </c>
      <c r="AI224">
        <v>23</v>
      </c>
      <c r="AJ224">
        <v>15</v>
      </c>
      <c r="AK224">
        <v>70</v>
      </c>
      <c r="AL224">
        <v>31</v>
      </c>
      <c r="AM224">
        <v>23</v>
      </c>
      <c r="AN224">
        <v>0</v>
      </c>
      <c r="AO224">
        <v>0</v>
      </c>
      <c r="AP224">
        <v>0</v>
      </c>
      <c r="AQ224">
        <v>15</v>
      </c>
      <c r="AR224">
        <v>70</v>
      </c>
      <c r="AS224">
        <v>7</v>
      </c>
      <c r="AT224">
        <v>23</v>
      </c>
      <c r="AU224">
        <v>7</v>
      </c>
      <c r="AV224">
        <v>0</v>
      </c>
      <c r="AW224">
        <v>54</v>
      </c>
      <c r="AX224">
        <v>15</v>
      </c>
      <c r="AY224">
        <v>23</v>
      </c>
      <c r="AZ224">
        <v>123</v>
      </c>
      <c r="BA224" s="42">
        <v>100.52</v>
      </c>
      <c r="BB224" s="12">
        <v>34938.629999999997</v>
      </c>
      <c r="BC224" s="12">
        <v>20963.18</v>
      </c>
      <c r="BD224" s="12">
        <v>10980.71</v>
      </c>
      <c r="BE224" s="12">
        <v>17968.439999999999</v>
      </c>
      <c r="BF224" s="12">
        <v>14973.7</v>
      </c>
      <c r="BG224" s="12">
        <v>25500</v>
      </c>
      <c r="BH224" s="12">
        <v>11250</v>
      </c>
      <c r="BI224" s="12">
        <v>8956</v>
      </c>
      <c r="BJ224" s="12">
        <v>12014</v>
      </c>
      <c r="BK224" s="12">
        <v>51528</v>
      </c>
      <c r="BL224" s="12">
        <v>40447</v>
      </c>
      <c r="BM224" s="12">
        <v>28127</v>
      </c>
      <c r="BN224" s="12">
        <v>18319</v>
      </c>
      <c r="BO224">
        <v>148000</v>
      </c>
      <c r="BP224">
        <v>8949</v>
      </c>
    </row>
    <row r="225" spans="1:68" x14ac:dyDescent="0.25">
      <c r="A225" s="4">
        <v>45515</v>
      </c>
      <c r="B225" s="4" t="str">
        <f t="shared" si="3"/>
        <v>AUGUST</v>
      </c>
      <c r="C225" s="2">
        <f>MONTH(mydata[[#This Row],[Date]])</f>
        <v>8</v>
      </c>
      <c r="D225">
        <v>1160</v>
      </c>
      <c r="E225">
        <v>774</v>
      </c>
      <c r="F225">
        <v>371</v>
      </c>
      <c r="G225">
        <v>581</v>
      </c>
      <c r="H225">
        <v>208</v>
      </c>
      <c r="I225">
        <v>363</v>
      </c>
      <c r="J225">
        <v>334</v>
      </c>
      <c r="K225">
        <v>77</v>
      </c>
      <c r="L225">
        <v>244</v>
      </c>
      <c r="M225">
        <v>136</v>
      </c>
      <c r="N225">
        <v>71</v>
      </c>
      <c r="O225">
        <v>86</v>
      </c>
      <c r="P225">
        <v>21</v>
      </c>
      <c r="Q225">
        <v>185</v>
      </c>
      <c r="R225">
        <v>145</v>
      </c>
      <c r="S225">
        <v>39</v>
      </c>
      <c r="T225">
        <v>30</v>
      </c>
      <c r="U225">
        <v>203</v>
      </c>
      <c r="V225">
        <v>54</v>
      </c>
      <c r="W225">
        <v>0</v>
      </c>
      <c r="X225">
        <v>30</v>
      </c>
      <c r="Y225">
        <v>0</v>
      </c>
      <c r="Z225">
        <v>92</v>
      </c>
      <c r="AA225">
        <v>38</v>
      </c>
      <c r="AB225">
        <v>0</v>
      </c>
      <c r="AC225">
        <v>23</v>
      </c>
      <c r="AD225">
        <v>38</v>
      </c>
      <c r="AE225">
        <v>23</v>
      </c>
      <c r="AF225">
        <v>0</v>
      </c>
      <c r="AG225">
        <v>30</v>
      </c>
      <c r="AH225">
        <v>23</v>
      </c>
      <c r="AI225">
        <v>23</v>
      </c>
      <c r="AJ225">
        <v>0</v>
      </c>
      <c r="AK225">
        <v>54</v>
      </c>
      <c r="AL225">
        <v>15</v>
      </c>
      <c r="AM225">
        <v>15</v>
      </c>
      <c r="AN225">
        <v>0</v>
      </c>
      <c r="AO225">
        <v>0</v>
      </c>
      <c r="AP225">
        <v>30</v>
      </c>
      <c r="AQ225">
        <v>15</v>
      </c>
      <c r="AR225">
        <v>69</v>
      </c>
      <c r="AS225">
        <v>23</v>
      </c>
      <c r="AT225">
        <v>23</v>
      </c>
      <c r="AU225">
        <v>15</v>
      </c>
      <c r="AV225">
        <v>7</v>
      </c>
      <c r="AW225">
        <v>54</v>
      </c>
      <c r="AX225">
        <v>23</v>
      </c>
      <c r="AY225">
        <v>23</v>
      </c>
      <c r="AZ225">
        <v>34</v>
      </c>
      <c r="BA225" s="42">
        <v>100.75</v>
      </c>
      <c r="BB225" s="12">
        <v>26136.58</v>
      </c>
      <c r="BC225" s="12">
        <v>14073.54</v>
      </c>
      <c r="BD225" s="12">
        <v>10052.530000000001</v>
      </c>
      <c r="BE225" s="12">
        <v>16084.05</v>
      </c>
      <c r="BF225" s="12">
        <v>34178.61</v>
      </c>
      <c r="BG225" s="12">
        <v>25500</v>
      </c>
      <c r="BH225" s="12">
        <v>11250</v>
      </c>
      <c r="BI225" s="12">
        <v>8956</v>
      </c>
      <c r="BJ225" s="12">
        <v>12014</v>
      </c>
      <c r="BK225" s="12">
        <v>51528</v>
      </c>
      <c r="BL225" s="12">
        <v>40447</v>
      </c>
      <c r="BM225" s="12">
        <v>28127</v>
      </c>
      <c r="BN225" s="12">
        <v>18319</v>
      </c>
      <c r="BO225">
        <v>148000</v>
      </c>
      <c r="BP225">
        <v>2847</v>
      </c>
    </row>
    <row r="226" spans="1:68" x14ac:dyDescent="0.25">
      <c r="A226" s="4">
        <v>45516</v>
      </c>
      <c r="B226" s="4" t="str">
        <f t="shared" si="3"/>
        <v>AUGUST</v>
      </c>
      <c r="C226" s="2">
        <f>MONTH(mydata[[#This Row],[Date]])</f>
        <v>8</v>
      </c>
      <c r="D226">
        <v>1162</v>
      </c>
      <c r="E226">
        <v>748</v>
      </c>
      <c r="F226">
        <v>499</v>
      </c>
      <c r="G226">
        <v>419</v>
      </c>
      <c r="H226">
        <v>244</v>
      </c>
      <c r="I226">
        <v>321</v>
      </c>
      <c r="J226">
        <v>240</v>
      </c>
      <c r="K226">
        <v>187</v>
      </c>
      <c r="L226">
        <v>396</v>
      </c>
      <c r="M226">
        <v>72</v>
      </c>
      <c r="N226">
        <v>50</v>
      </c>
      <c r="O226">
        <v>72</v>
      </c>
      <c r="P226">
        <v>43</v>
      </c>
      <c r="Q226">
        <v>194</v>
      </c>
      <c r="R226">
        <v>114</v>
      </c>
      <c r="S226">
        <v>48</v>
      </c>
      <c r="T226">
        <v>61</v>
      </c>
      <c r="U226">
        <v>112</v>
      </c>
      <c r="V226">
        <v>82</v>
      </c>
      <c r="W226">
        <v>0</v>
      </c>
      <c r="X226">
        <v>44</v>
      </c>
      <c r="Y226">
        <v>22</v>
      </c>
      <c r="Z226">
        <v>44</v>
      </c>
      <c r="AA226">
        <v>44</v>
      </c>
      <c r="AB226">
        <v>0</v>
      </c>
      <c r="AC226">
        <v>22</v>
      </c>
      <c r="AD226">
        <v>29</v>
      </c>
      <c r="AE226">
        <v>0</v>
      </c>
      <c r="AF226">
        <v>0</v>
      </c>
      <c r="AG226">
        <v>37</v>
      </c>
      <c r="AH226">
        <v>14</v>
      </c>
      <c r="AI226">
        <v>22</v>
      </c>
      <c r="AJ226">
        <v>7</v>
      </c>
      <c r="AK226">
        <v>67</v>
      </c>
      <c r="AL226">
        <v>7</v>
      </c>
      <c r="AM226">
        <v>7</v>
      </c>
      <c r="AN226">
        <v>0</v>
      </c>
      <c r="AO226">
        <v>7</v>
      </c>
      <c r="AP226">
        <v>7</v>
      </c>
      <c r="AQ226">
        <v>29</v>
      </c>
      <c r="AR226">
        <v>74</v>
      </c>
      <c r="AS226">
        <v>14</v>
      </c>
      <c r="AT226">
        <v>37</v>
      </c>
      <c r="AU226">
        <v>37</v>
      </c>
      <c r="AV226">
        <v>7</v>
      </c>
      <c r="AW226">
        <v>7</v>
      </c>
      <c r="AX226">
        <v>22</v>
      </c>
      <c r="AY226">
        <v>29</v>
      </c>
      <c r="AZ226">
        <v>30</v>
      </c>
      <c r="BA226" s="42">
        <v>100.53</v>
      </c>
      <c r="BB226" s="12">
        <v>33250.57</v>
      </c>
      <c r="BC226" s="12">
        <v>24182.23</v>
      </c>
      <c r="BD226" s="12">
        <v>21159.45</v>
      </c>
      <c r="BE226" s="12">
        <v>11083.52</v>
      </c>
      <c r="BF226" s="12">
        <v>11083.52</v>
      </c>
      <c r="BG226" s="12">
        <v>25500</v>
      </c>
      <c r="BH226" s="12">
        <v>11250</v>
      </c>
      <c r="BI226" s="12">
        <v>8956</v>
      </c>
      <c r="BJ226" s="12">
        <v>12014</v>
      </c>
      <c r="BK226" s="12">
        <v>51528</v>
      </c>
      <c r="BL226" s="12">
        <v>40447</v>
      </c>
      <c r="BM226" s="12">
        <v>28127</v>
      </c>
      <c r="BN226" s="12">
        <v>18319</v>
      </c>
      <c r="BO226">
        <v>148000</v>
      </c>
      <c r="BP226">
        <v>3555</v>
      </c>
    </row>
    <row r="227" spans="1:68" x14ac:dyDescent="0.25">
      <c r="A227" s="4">
        <v>45517</v>
      </c>
      <c r="B227" s="4" t="str">
        <f t="shared" si="3"/>
        <v>AUGUST</v>
      </c>
      <c r="C227" s="2">
        <f>MONTH(mydata[[#This Row],[Date]])</f>
        <v>8</v>
      </c>
      <c r="D227">
        <v>1160</v>
      </c>
      <c r="E227">
        <v>711</v>
      </c>
      <c r="F227">
        <v>232</v>
      </c>
      <c r="G227">
        <v>847</v>
      </c>
      <c r="H227">
        <v>81</v>
      </c>
      <c r="I227">
        <v>277</v>
      </c>
      <c r="J227">
        <v>399</v>
      </c>
      <c r="K227">
        <v>35</v>
      </c>
      <c r="L227">
        <v>381</v>
      </c>
      <c r="M227">
        <v>129</v>
      </c>
      <c r="N227">
        <v>79</v>
      </c>
      <c r="O227">
        <v>93</v>
      </c>
      <c r="P227">
        <v>35</v>
      </c>
      <c r="Q227">
        <v>171</v>
      </c>
      <c r="R227">
        <v>39</v>
      </c>
      <c r="S227">
        <v>52</v>
      </c>
      <c r="T227">
        <v>35</v>
      </c>
      <c r="U227">
        <v>146</v>
      </c>
      <c r="V227">
        <v>78</v>
      </c>
      <c r="W227">
        <v>21</v>
      </c>
      <c r="X227">
        <v>35</v>
      </c>
      <c r="Y227">
        <v>0</v>
      </c>
      <c r="Z227">
        <v>49</v>
      </c>
      <c r="AA227">
        <v>42</v>
      </c>
      <c r="AB227">
        <v>0</v>
      </c>
      <c r="AC227">
        <v>14</v>
      </c>
      <c r="AD227">
        <v>21</v>
      </c>
      <c r="AE227">
        <v>14</v>
      </c>
      <c r="AF227">
        <v>0</v>
      </c>
      <c r="AG227">
        <v>21</v>
      </c>
      <c r="AH227">
        <v>0</v>
      </c>
      <c r="AI227">
        <v>14</v>
      </c>
      <c r="AJ227">
        <v>14</v>
      </c>
      <c r="AK227">
        <v>35</v>
      </c>
      <c r="AL227">
        <v>7</v>
      </c>
      <c r="AM227">
        <v>14</v>
      </c>
      <c r="AN227">
        <v>21</v>
      </c>
      <c r="AO227">
        <v>0</v>
      </c>
      <c r="AP227">
        <v>14</v>
      </c>
      <c r="AQ227">
        <v>21</v>
      </c>
      <c r="AR227">
        <v>78</v>
      </c>
      <c r="AS227">
        <v>21</v>
      </c>
      <c r="AT227">
        <v>49</v>
      </c>
      <c r="AU227">
        <v>7</v>
      </c>
      <c r="AV227">
        <v>7</v>
      </c>
      <c r="AW227">
        <v>7</v>
      </c>
      <c r="AX227">
        <v>7</v>
      </c>
      <c r="AY227">
        <v>14</v>
      </c>
      <c r="AZ227">
        <v>86</v>
      </c>
      <c r="BA227" s="42">
        <v>98.31</v>
      </c>
      <c r="BB227" s="12">
        <v>26136.55</v>
      </c>
      <c r="BC227" s="12">
        <v>15078.78</v>
      </c>
      <c r="BD227" s="12">
        <v>17089.28</v>
      </c>
      <c r="BE227" s="12">
        <v>9047.27</v>
      </c>
      <c r="BF227" s="12">
        <v>33173.31</v>
      </c>
      <c r="BG227" s="12">
        <v>25500</v>
      </c>
      <c r="BH227" s="12">
        <v>11250</v>
      </c>
      <c r="BI227" s="12">
        <v>7688</v>
      </c>
      <c r="BJ227" s="12">
        <v>12014</v>
      </c>
      <c r="BK227" s="12">
        <v>51528</v>
      </c>
      <c r="BL227" s="12">
        <v>40447</v>
      </c>
      <c r="BM227" s="12">
        <v>28127</v>
      </c>
      <c r="BN227" s="12">
        <v>18319</v>
      </c>
      <c r="BO227">
        <v>148000</v>
      </c>
      <c r="BP227">
        <v>5572</v>
      </c>
    </row>
    <row r="228" spans="1:68" x14ac:dyDescent="0.25">
      <c r="A228" s="4">
        <v>45518</v>
      </c>
      <c r="B228" s="4" t="str">
        <f t="shared" si="3"/>
        <v>AUGUST</v>
      </c>
      <c r="C228" s="2">
        <f>MONTH(mydata[[#This Row],[Date]])</f>
        <v>8</v>
      </c>
      <c r="D228">
        <v>1141</v>
      </c>
      <c r="E228">
        <v>682</v>
      </c>
      <c r="F228">
        <v>273</v>
      </c>
      <c r="G228">
        <v>732</v>
      </c>
      <c r="H228">
        <v>136</v>
      </c>
      <c r="I228">
        <v>231</v>
      </c>
      <c r="J228">
        <v>404</v>
      </c>
      <c r="K228">
        <v>47</v>
      </c>
      <c r="L228">
        <v>269</v>
      </c>
      <c r="M228">
        <v>219</v>
      </c>
      <c r="N228">
        <v>56</v>
      </c>
      <c r="O228">
        <v>99</v>
      </c>
      <c r="P228">
        <v>49</v>
      </c>
      <c r="Q228">
        <v>238</v>
      </c>
      <c r="R228">
        <v>147</v>
      </c>
      <c r="S228">
        <v>30</v>
      </c>
      <c r="T228">
        <v>34</v>
      </c>
      <c r="U228">
        <v>0</v>
      </c>
      <c r="V228">
        <v>75</v>
      </c>
      <c r="W228">
        <v>6</v>
      </c>
      <c r="X228">
        <v>27</v>
      </c>
      <c r="Y228">
        <v>20</v>
      </c>
      <c r="Z228">
        <v>54</v>
      </c>
      <c r="AA228">
        <v>47</v>
      </c>
      <c r="AB228">
        <v>6</v>
      </c>
      <c r="AC228">
        <v>13</v>
      </c>
      <c r="AD228">
        <v>13</v>
      </c>
      <c r="AE228">
        <v>13</v>
      </c>
      <c r="AF228">
        <v>0</v>
      </c>
      <c r="AG228">
        <v>34</v>
      </c>
      <c r="AH228">
        <v>0</v>
      </c>
      <c r="AI228">
        <v>13</v>
      </c>
      <c r="AJ228">
        <v>20</v>
      </c>
      <c r="AK228">
        <v>61</v>
      </c>
      <c r="AL228">
        <v>34</v>
      </c>
      <c r="AM228">
        <v>13</v>
      </c>
      <c r="AN228">
        <v>6</v>
      </c>
      <c r="AO228">
        <v>0</v>
      </c>
      <c r="AP228">
        <v>6</v>
      </c>
      <c r="AQ228">
        <v>27</v>
      </c>
      <c r="AR228">
        <v>54</v>
      </c>
      <c r="AS228">
        <v>13</v>
      </c>
      <c r="AT228">
        <v>61</v>
      </c>
      <c r="AU228">
        <v>20</v>
      </c>
      <c r="AV228">
        <v>0</v>
      </c>
      <c r="AW228">
        <v>40</v>
      </c>
      <c r="AX228">
        <v>0</v>
      </c>
      <c r="AY228">
        <v>6</v>
      </c>
      <c r="AZ228">
        <v>0</v>
      </c>
      <c r="BA228" s="42">
        <v>95.399999999999991</v>
      </c>
      <c r="BB228" s="12">
        <v>28507.68</v>
      </c>
      <c r="BC228" s="12">
        <v>18677.45</v>
      </c>
      <c r="BD228" s="12">
        <v>14745.35</v>
      </c>
      <c r="BE228" s="12">
        <v>13762.33</v>
      </c>
      <c r="BF228" s="12">
        <v>22609.54</v>
      </c>
      <c r="BG228" s="12">
        <v>25500</v>
      </c>
      <c r="BH228" s="12">
        <v>11250</v>
      </c>
      <c r="BI228" s="12">
        <v>7688</v>
      </c>
      <c r="BJ228" s="12">
        <v>12014</v>
      </c>
      <c r="BK228" s="12">
        <v>51528</v>
      </c>
      <c r="BL228" s="12">
        <v>40447</v>
      </c>
      <c r="BM228" s="12">
        <v>28127</v>
      </c>
      <c r="BN228" s="12">
        <v>18319</v>
      </c>
      <c r="BO228">
        <v>148000</v>
      </c>
      <c r="BP228">
        <v>5252</v>
      </c>
    </row>
    <row r="229" spans="1:68" x14ac:dyDescent="0.25">
      <c r="A229" s="4">
        <v>45519</v>
      </c>
      <c r="B229" s="4" t="str">
        <f t="shared" si="3"/>
        <v>AUGUST</v>
      </c>
      <c r="C229" s="2">
        <f>MONTH(mydata[[#This Row],[Date]])</f>
        <v>8</v>
      </c>
      <c r="D229">
        <v>1116</v>
      </c>
      <c r="E229">
        <v>667</v>
      </c>
      <c r="F229">
        <v>468</v>
      </c>
      <c r="G229">
        <v>425</v>
      </c>
      <c r="H229">
        <v>223</v>
      </c>
      <c r="I229">
        <v>340</v>
      </c>
      <c r="J229">
        <v>181</v>
      </c>
      <c r="K229">
        <v>146</v>
      </c>
      <c r="L229">
        <v>243</v>
      </c>
      <c r="M229">
        <v>228</v>
      </c>
      <c r="N229">
        <v>69</v>
      </c>
      <c r="O229">
        <v>76</v>
      </c>
      <c r="P229">
        <v>48</v>
      </c>
      <c r="Q229">
        <v>203</v>
      </c>
      <c r="R229">
        <v>144</v>
      </c>
      <c r="S229">
        <v>46</v>
      </c>
      <c r="T229">
        <v>59</v>
      </c>
      <c r="U229">
        <v>0</v>
      </c>
      <c r="V229">
        <v>86</v>
      </c>
      <c r="W229">
        <v>6</v>
      </c>
      <c r="X229">
        <v>46</v>
      </c>
      <c r="Y229">
        <v>13</v>
      </c>
      <c r="Z229">
        <v>85</v>
      </c>
      <c r="AA229">
        <v>40</v>
      </c>
      <c r="AB229">
        <v>6</v>
      </c>
      <c r="AC229">
        <v>0</v>
      </c>
      <c r="AD229">
        <v>40</v>
      </c>
      <c r="AE229">
        <v>6</v>
      </c>
      <c r="AF229">
        <v>0</v>
      </c>
      <c r="AG229">
        <v>6</v>
      </c>
      <c r="AH229">
        <v>13</v>
      </c>
      <c r="AI229">
        <v>13</v>
      </c>
      <c r="AJ229">
        <v>0</v>
      </c>
      <c r="AK229">
        <v>26</v>
      </c>
      <c r="AL229">
        <v>33</v>
      </c>
      <c r="AM229">
        <v>6</v>
      </c>
      <c r="AN229">
        <v>6</v>
      </c>
      <c r="AO229">
        <v>6</v>
      </c>
      <c r="AP229">
        <v>26</v>
      </c>
      <c r="AQ229">
        <v>6</v>
      </c>
      <c r="AR229">
        <v>60</v>
      </c>
      <c r="AS229">
        <v>20</v>
      </c>
      <c r="AT229">
        <v>46</v>
      </c>
      <c r="AU229">
        <v>13</v>
      </c>
      <c r="AV229">
        <v>6</v>
      </c>
      <c r="AW229">
        <v>33</v>
      </c>
      <c r="AX229">
        <v>0</v>
      </c>
      <c r="AY229">
        <v>20</v>
      </c>
      <c r="AZ229">
        <v>0</v>
      </c>
      <c r="BA229" s="42">
        <v>93.429999999999993</v>
      </c>
      <c r="BB229" s="12">
        <v>33388.129999999997</v>
      </c>
      <c r="BC229" s="12">
        <v>20986.82</v>
      </c>
      <c r="BD229" s="12">
        <v>17171.04</v>
      </c>
      <c r="BE229" s="12">
        <v>7631.57</v>
      </c>
      <c r="BF229" s="12">
        <v>16217.09</v>
      </c>
      <c r="BG229" s="12">
        <v>22000</v>
      </c>
      <c r="BH229" s="12">
        <v>11250</v>
      </c>
      <c r="BI229" s="12">
        <v>7688</v>
      </c>
      <c r="BJ229" s="12">
        <v>12014</v>
      </c>
      <c r="BK229" s="12">
        <v>51528</v>
      </c>
      <c r="BL229" s="12">
        <v>40447</v>
      </c>
      <c r="BM229" s="12">
        <v>28127</v>
      </c>
      <c r="BN229" s="12">
        <v>18319</v>
      </c>
      <c r="BO229">
        <v>148000</v>
      </c>
      <c r="BP229">
        <v>4251</v>
      </c>
    </row>
    <row r="230" spans="1:68" x14ac:dyDescent="0.25">
      <c r="A230" s="4">
        <v>45520</v>
      </c>
      <c r="B230" s="4" t="str">
        <f t="shared" si="3"/>
        <v>AUGUST</v>
      </c>
      <c r="C230" s="2">
        <f>MONTH(mydata[[#This Row],[Date]])</f>
        <v>8</v>
      </c>
      <c r="D230">
        <v>1099</v>
      </c>
      <c r="E230">
        <v>666</v>
      </c>
      <c r="F230">
        <v>274</v>
      </c>
      <c r="G230">
        <v>639</v>
      </c>
      <c r="H230">
        <v>186</v>
      </c>
      <c r="I230">
        <v>159</v>
      </c>
      <c r="J230">
        <v>474</v>
      </c>
      <c r="K230">
        <v>33</v>
      </c>
      <c r="L230">
        <v>279</v>
      </c>
      <c r="M230">
        <v>156</v>
      </c>
      <c r="N230">
        <v>74</v>
      </c>
      <c r="O230">
        <v>68</v>
      </c>
      <c r="P230">
        <v>47</v>
      </c>
      <c r="Q230">
        <v>217</v>
      </c>
      <c r="R230">
        <v>79</v>
      </c>
      <c r="S230">
        <v>45</v>
      </c>
      <c r="T230">
        <v>20</v>
      </c>
      <c r="U230">
        <v>114</v>
      </c>
      <c r="V230">
        <v>39</v>
      </c>
      <c r="W230">
        <v>6</v>
      </c>
      <c r="X230">
        <v>46</v>
      </c>
      <c r="Y230">
        <v>13</v>
      </c>
      <c r="Z230">
        <v>46</v>
      </c>
      <c r="AA230">
        <v>39</v>
      </c>
      <c r="AB230">
        <v>6</v>
      </c>
      <c r="AC230">
        <v>19</v>
      </c>
      <c r="AD230">
        <v>33</v>
      </c>
      <c r="AE230">
        <v>19</v>
      </c>
      <c r="AF230">
        <v>0</v>
      </c>
      <c r="AG230">
        <v>19</v>
      </c>
      <c r="AH230">
        <v>0</v>
      </c>
      <c r="AI230">
        <v>19</v>
      </c>
      <c r="AJ230">
        <v>13</v>
      </c>
      <c r="AK230">
        <v>53</v>
      </c>
      <c r="AL230">
        <v>13</v>
      </c>
      <c r="AM230">
        <v>6</v>
      </c>
      <c r="AN230">
        <v>19</v>
      </c>
      <c r="AO230">
        <v>6</v>
      </c>
      <c r="AP230">
        <v>6</v>
      </c>
      <c r="AQ230">
        <v>13</v>
      </c>
      <c r="AR230">
        <v>66</v>
      </c>
      <c r="AS230">
        <v>19</v>
      </c>
      <c r="AT230">
        <v>59</v>
      </c>
      <c r="AU230">
        <v>26</v>
      </c>
      <c r="AV230">
        <v>0</v>
      </c>
      <c r="AW230">
        <v>39</v>
      </c>
      <c r="AX230">
        <v>13</v>
      </c>
      <c r="AY230">
        <v>6</v>
      </c>
      <c r="AZ230">
        <v>5</v>
      </c>
      <c r="BA230" s="42">
        <v>92.52</v>
      </c>
      <c r="BB230" s="12">
        <v>28964.2</v>
      </c>
      <c r="BC230" s="12">
        <v>17752.25</v>
      </c>
      <c r="BD230" s="12">
        <v>15883.59</v>
      </c>
      <c r="BE230" s="12">
        <v>20555.240000000002</v>
      </c>
      <c r="BF230" s="12">
        <v>10277.620000000001</v>
      </c>
      <c r="BG230" s="12">
        <v>22000</v>
      </c>
      <c r="BH230" s="12">
        <v>11250</v>
      </c>
      <c r="BI230" s="12">
        <v>7688</v>
      </c>
      <c r="BJ230" s="12">
        <v>20765</v>
      </c>
      <c r="BK230" s="12">
        <v>51528</v>
      </c>
      <c r="BL230" s="12">
        <v>40447</v>
      </c>
      <c r="BM230" s="12">
        <v>28127</v>
      </c>
      <c r="BN230" s="12">
        <v>18319</v>
      </c>
      <c r="BO230">
        <v>148000</v>
      </c>
      <c r="BP230">
        <v>6810</v>
      </c>
    </row>
    <row r="231" spans="1:68" x14ac:dyDescent="0.25">
      <c r="A231" s="4">
        <v>45521</v>
      </c>
      <c r="B231" s="4" t="str">
        <f t="shared" si="3"/>
        <v>AUGUST</v>
      </c>
      <c r="C231" s="2">
        <f>MONTH(mydata[[#This Row],[Date]])</f>
        <v>8</v>
      </c>
      <c r="D231">
        <v>1091</v>
      </c>
      <c r="E231">
        <v>679</v>
      </c>
      <c r="F231">
        <v>490</v>
      </c>
      <c r="G231">
        <v>525</v>
      </c>
      <c r="H231">
        <v>76</v>
      </c>
      <c r="I231">
        <v>251</v>
      </c>
      <c r="J231">
        <v>381</v>
      </c>
      <c r="K231">
        <v>47</v>
      </c>
      <c r="L231">
        <v>284</v>
      </c>
      <c r="M231">
        <v>101</v>
      </c>
      <c r="N231">
        <v>94</v>
      </c>
      <c r="O231">
        <v>74</v>
      </c>
      <c r="P231">
        <v>40</v>
      </c>
      <c r="Q231">
        <v>215</v>
      </c>
      <c r="R231">
        <v>66</v>
      </c>
      <c r="S231">
        <v>45</v>
      </c>
      <c r="T231">
        <v>41</v>
      </c>
      <c r="U231">
        <v>131</v>
      </c>
      <c r="V231">
        <v>74</v>
      </c>
      <c r="W231">
        <v>0</v>
      </c>
      <c r="X231">
        <v>20</v>
      </c>
      <c r="Y231">
        <v>6</v>
      </c>
      <c r="Z231">
        <v>95</v>
      </c>
      <c r="AA231">
        <v>47</v>
      </c>
      <c r="AB231">
        <v>6</v>
      </c>
      <c r="AC231">
        <v>0</v>
      </c>
      <c r="AD231">
        <v>13</v>
      </c>
      <c r="AE231">
        <v>20</v>
      </c>
      <c r="AF231">
        <v>6</v>
      </c>
      <c r="AG231">
        <v>6</v>
      </c>
      <c r="AH231">
        <v>13</v>
      </c>
      <c r="AI231">
        <v>20</v>
      </c>
      <c r="AJ231">
        <v>6</v>
      </c>
      <c r="AK231">
        <v>61</v>
      </c>
      <c r="AL231">
        <v>20</v>
      </c>
      <c r="AM231">
        <v>13</v>
      </c>
      <c r="AN231">
        <v>6</v>
      </c>
      <c r="AO231">
        <v>6</v>
      </c>
      <c r="AP231">
        <v>27</v>
      </c>
      <c r="AQ231">
        <v>13</v>
      </c>
      <c r="AR231">
        <v>74</v>
      </c>
      <c r="AS231">
        <v>20</v>
      </c>
      <c r="AT231">
        <v>20</v>
      </c>
      <c r="AU231">
        <v>6</v>
      </c>
      <c r="AV231">
        <v>6</v>
      </c>
      <c r="AW231">
        <v>47</v>
      </c>
      <c r="AX231">
        <v>0</v>
      </c>
      <c r="AY231">
        <v>27</v>
      </c>
      <c r="AZ231">
        <v>1</v>
      </c>
      <c r="BA231" s="42">
        <v>92.969999999999985</v>
      </c>
      <c r="BB231" s="12">
        <v>23128.68</v>
      </c>
      <c r="BC231" s="12">
        <v>17577.8</v>
      </c>
      <c r="BD231" s="12">
        <v>12952.06</v>
      </c>
      <c r="BE231" s="12">
        <v>21278.39</v>
      </c>
      <c r="BF231" s="12">
        <v>17577.8</v>
      </c>
      <c r="BG231" s="12">
        <v>22000</v>
      </c>
      <c r="BH231" s="12">
        <v>11250</v>
      </c>
      <c r="BI231" s="12">
        <v>7688</v>
      </c>
      <c r="BJ231" s="12">
        <v>20765</v>
      </c>
      <c r="BK231" s="12">
        <v>51528</v>
      </c>
      <c r="BL231" s="12">
        <v>40447</v>
      </c>
      <c r="BM231" s="12">
        <v>28127</v>
      </c>
      <c r="BN231" s="12">
        <v>18319</v>
      </c>
      <c r="BO231">
        <v>148000</v>
      </c>
      <c r="BP231">
        <v>4290</v>
      </c>
    </row>
    <row r="232" spans="1:68" x14ac:dyDescent="0.25">
      <c r="A232" s="4">
        <v>45522</v>
      </c>
      <c r="B232" s="4" t="str">
        <f t="shared" si="3"/>
        <v>AUGUST</v>
      </c>
      <c r="C232" s="2">
        <f>MONTH(mydata[[#This Row],[Date]])</f>
        <v>8</v>
      </c>
      <c r="D232">
        <v>1095</v>
      </c>
      <c r="E232">
        <v>702</v>
      </c>
      <c r="F232">
        <v>470</v>
      </c>
      <c r="G232">
        <v>549</v>
      </c>
      <c r="H232">
        <v>76</v>
      </c>
      <c r="I232">
        <v>266</v>
      </c>
      <c r="J232">
        <v>289</v>
      </c>
      <c r="K232">
        <v>147</v>
      </c>
      <c r="L232">
        <v>305</v>
      </c>
      <c r="M232">
        <v>81</v>
      </c>
      <c r="N232">
        <v>81</v>
      </c>
      <c r="O232">
        <v>61</v>
      </c>
      <c r="P232">
        <v>54</v>
      </c>
      <c r="Q232">
        <v>187</v>
      </c>
      <c r="R232">
        <v>112</v>
      </c>
      <c r="S232">
        <v>41</v>
      </c>
      <c r="T232">
        <v>41</v>
      </c>
      <c r="U232">
        <v>132</v>
      </c>
      <c r="V232">
        <v>56</v>
      </c>
      <c r="W232">
        <v>14</v>
      </c>
      <c r="X232">
        <v>21</v>
      </c>
      <c r="Y232">
        <v>14</v>
      </c>
      <c r="Z232">
        <v>100</v>
      </c>
      <c r="AA232">
        <v>42</v>
      </c>
      <c r="AB232">
        <v>7</v>
      </c>
      <c r="AC232">
        <v>14</v>
      </c>
      <c r="AD232">
        <v>35</v>
      </c>
      <c r="AE232">
        <v>7</v>
      </c>
      <c r="AF232">
        <v>0</v>
      </c>
      <c r="AG232">
        <v>28</v>
      </c>
      <c r="AH232">
        <v>0</v>
      </c>
      <c r="AI232">
        <v>14</v>
      </c>
      <c r="AJ232">
        <v>14</v>
      </c>
      <c r="AK232">
        <v>56</v>
      </c>
      <c r="AL232">
        <v>49</v>
      </c>
      <c r="AM232">
        <v>7</v>
      </c>
      <c r="AN232">
        <v>21</v>
      </c>
      <c r="AO232">
        <v>7</v>
      </c>
      <c r="AP232">
        <v>7</v>
      </c>
      <c r="AQ232">
        <v>7</v>
      </c>
      <c r="AR232">
        <v>49</v>
      </c>
      <c r="AS232">
        <v>14</v>
      </c>
      <c r="AT232">
        <v>28</v>
      </c>
      <c r="AU232">
        <v>14</v>
      </c>
      <c r="AV232">
        <v>7</v>
      </c>
      <c r="AW232">
        <v>21</v>
      </c>
      <c r="AX232">
        <v>28</v>
      </c>
      <c r="AY232">
        <v>21</v>
      </c>
      <c r="AZ232">
        <v>0</v>
      </c>
      <c r="BA232" s="42">
        <v>93.78</v>
      </c>
      <c r="BB232" s="12">
        <v>29751.24</v>
      </c>
      <c r="BC232" s="12">
        <v>13016.17</v>
      </c>
      <c r="BD232" s="12">
        <v>11156.72</v>
      </c>
      <c r="BE232" s="12">
        <v>21383.71</v>
      </c>
      <c r="BF232" s="12">
        <v>17664.8</v>
      </c>
      <c r="BG232" s="12">
        <v>22000</v>
      </c>
      <c r="BH232" s="12">
        <v>11250</v>
      </c>
      <c r="BI232" s="12">
        <v>7688</v>
      </c>
      <c r="BJ232" s="12">
        <v>20765</v>
      </c>
      <c r="BK232" s="12">
        <v>51528</v>
      </c>
      <c r="BL232" s="12">
        <v>40447</v>
      </c>
      <c r="BM232" s="12">
        <v>28127</v>
      </c>
      <c r="BN232" s="12">
        <v>18319</v>
      </c>
      <c r="BO232">
        <v>148000</v>
      </c>
      <c r="BP232">
        <v>1211</v>
      </c>
    </row>
    <row r="233" spans="1:68" x14ac:dyDescent="0.25">
      <c r="A233" s="4">
        <v>45523</v>
      </c>
      <c r="B233" s="4" t="str">
        <f t="shared" si="3"/>
        <v>AUGUST</v>
      </c>
      <c r="C233" s="2">
        <f>MONTH(mydata[[#This Row],[Date]])</f>
        <v>8</v>
      </c>
      <c r="D233">
        <v>1102</v>
      </c>
      <c r="E233">
        <v>734</v>
      </c>
      <c r="F233">
        <v>264</v>
      </c>
      <c r="G233">
        <v>739</v>
      </c>
      <c r="H233">
        <v>99</v>
      </c>
      <c r="I233">
        <v>381</v>
      </c>
      <c r="J233">
        <v>251</v>
      </c>
      <c r="K233">
        <v>102</v>
      </c>
      <c r="L233">
        <v>321</v>
      </c>
      <c r="M233">
        <v>47</v>
      </c>
      <c r="N233">
        <v>95</v>
      </c>
      <c r="O233">
        <v>75</v>
      </c>
      <c r="P233">
        <v>47</v>
      </c>
      <c r="Q233">
        <v>167</v>
      </c>
      <c r="R233">
        <v>113</v>
      </c>
      <c r="S233">
        <v>37</v>
      </c>
      <c r="T233">
        <v>29</v>
      </c>
      <c r="U233">
        <v>171</v>
      </c>
      <c r="V233">
        <v>29</v>
      </c>
      <c r="W233">
        <v>7</v>
      </c>
      <c r="X233">
        <v>44</v>
      </c>
      <c r="Y233">
        <v>0</v>
      </c>
      <c r="Z233">
        <v>44</v>
      </c>
      <c r="AA233">
        <v>36</v>
      </c>
      <c r="AB233">
        <v>7</v>
      </c>
      <c r="AC233">
        <v>0</v>
      </c>
      <c r="AD233">
        <v>22</v>
      </c>
      <c r="AE233">
        <v>0</v>
      </c>
      <c r="AF233">
        <v>7</v>
      </c>
      <c r="AG233">
        <v>7</v>
      </c>
      <c r="AH233">
        <v>7</v>
      </c>
      <c r="AI233">
        <v>0</v>
      </c>
      <c r="AJ233">
        <v>7</v>
      </c>
      <c r="AK233">
        <v>44</v>
      </c>
      <c r="AL233">
        <v>7</v>
      </c>
      <c r="AM233">
        <v>7</v>
      </c>
      <c r="AN233">
        <v>0</v>
      </c>
      <c r="AO233">
        <v>7</v>
      </c>
      <c r="AP233">
        <v>7</v>
      </c>
      <c r="AQ233">
        <v>14</v>
      </c>
      <c r="AR233">
        <v>58</v>
      </c>
      <c r="AS233">
        <v>7</v>
      </c>
      <c r="AT233">
        <v>29</v>
      </c>
      <c r="AU233">
        <v>36</v>
      </c>
      <c r="AV233">
        <v>7</v>
      </c>
      <c r="AW233">
        <v>51</v>
      </c>
      <c r="AX233">
        <v>29</v>
      </c>
      <c r="AY233">
        <v>22</v>
      </c>
      <c r="AZ233">
        <v>192</v>
      </c>
      <c r="BA233" s="42">
        <v>94.81</v>
      </c>
      <c r="BB233" s="12">
        <v>25319.25</v>
      </c>
      <c r="BC233" s="12">
        <v>15004</v>
      </c>
      <c r="BD233" s="12">
        <v>16879.5</v>
      </c>
      <c r="BE233" s="12">
        <v>10315.25</v>
      </c>
      <c r="BF233" s="12">
        <v>26257</v>
      </c>
      <c r="BG233" s="12">
        <v>22000</v>
      </c>
      <c r="BH233" s="12">
        <v>11250</v>
      </c>
      <c r="BI233" s="12">
        <v>7688</v>
      </c>
      <c r="BJ233" s="12">
        <v>20765</v>
      </c>
      <c r="BK233" s="12">
        <v>51528</v>
      </c>
      <c r="BL233" s="12">
        <v>40447</v>
      </c>
      <c r="BM233" s="12">
        <v>28127</v>
      </c>
      <c r="BN233" s="12">
        <v>18319</v>
      </c>
      <c r="BO233">
        <v>148000</v>
      </c>
      <c r="BP233">
        <v>8963</v>
      </c>
    </row>
    <row r="234" spans="1:68" x14ac:dyDescent="0.25">
      <c r="A234" s="4">
        <v>45524</v>
      </c>
      <c r="B234" s="4" t="str">
        <f t="shared" si="3"/>
        <v>AUGUST</v>
      </c>
      <c r="C234" s="2">
        <f>MONTH(mydata[[#This Row],[Date]])</f>
        <v>8</v>
      </c>
      <c r="D234">
        <v>1111</v>
      </c>
      <c r="E234">
        <v>769</v>
      </c>
      <c r="F234">
        <v>411</v>
      </c>
      <c r="G234">
        <v>501</v>
      </c>
      <c r="H234">
        <v>199</v>
      </c>
      <c r="I234">
        <v>315</v>
      </c>
      <c r="J234">
        <v>278</v>
      </c>
      <c r="K234">
        <v>176</v>
      </c>
      <c r="L234">
        <v>316</v>
      </c>
      <c r="M234">
        <v>55</v>
      </c>
      <c r="N234">
        <v>75</v>
      </c>
      <c r="O234">
        <v>48</v>
      </c>
      <c r="P234">
        <v>20</v>
      </c>
      <c r="Q234">
        <v>168</v>
      </c>
      <c r="R234">
        <v>143</v>
      </c>
      <c r="S234">
        <v>59</v>
      </c>
      <c r="T234">
        <v>63</v>
      </c>
      <c r="U234">
        <v>164</v>
      </c>
      <c r="V234">
        <v>76</v>
      </c>
      <c r="W234">
        <v>23</v>
      </c>
      <c r="X234">
        <v>23</v>
      </c>
      <c r="Y234">
        <v>15</v>
      </c>
      <c r="Z234">
        <v>61</v>
      </c>
      <c r="AA234">
        <v>38</v>
      </c>
      <c r="AB234">
        <v>0</v>
      </c>
      <c r="AC234">
        <v>15</v>
      </c>
      <c r="AD234">
        <v>38</v>
      </c>
      <c r="AE234">
        <v>7</v>
      </c>
      <c r="AF234">
        <v>7</v>
      </c>
      <c r="AG234">
        <v>38</v>
      </c>
      <c r="AH234">
        <v>23</v>
      </c>
      <c r="AI234">
        <v>23</v>
      </c>
      <c r="AJ234">
        <v>0</v>
      </c>
      <c r="AK234">
        <v>30</v>
      </c>
      <c r="AL234">
        <v>30</v>
      </c>
      <c r="AM234">
        <v>38</v>
      </c>
      <c r="AN234">
        <v>0</v>
      </c>
      <c r="AO234">
        <v>7</v>
      </c>
      <c r="AP234">
        <v>0</v>
      </c>
      <c r="AQ234">
        <v>30</v>
      </c>
      <c r="AR234">
        <v>53</v>
      </c>
      <c r="AS234">
        <v>7</v>
      </c>
      <c r="AT234">
        <v>30</v>
      </c>
      <c r="AU234">
        <v>30</v>
      </c>
      <c r="AV234">
        <v>7</v>
      </c>
      <c r="AW234">
        <v>7</v>
      </c>
      <c r="AX234">
        <v>0</v>
      </c>
      <c r="AY234">
        <v>7</v>
      </c>
      <c r="AZ234">
        <v>106</v>
      </c>
      <c r="BA234" s="42">
        <v>96.77</v>
      </c>
      <c r="BB234" s="12">
        <v>23702.23</v>
      </c>
      <c r="BC234" s="12">
        <v>21806.05</v>
      </c>
      <c r="BD234" s="12">
        <v>9480.89</v>
      </c>
      <c r="BE234" s="12">
        <v>21806.05</v>
      </c>
      <c r="BF234" s="12">
        <v>18013.689999999999</v>
      </c>
      <c r="BG234" s="12">
        <v>22000</v>
      </c>
      <c r="BH234" s="12">
        <v>11250</v>
      </c>
      <c r="BI234" s="12">
        <v>7688</v>
      </c>
      <c r="BJ234" s="12">
        <v>20765</v>
      </c>
      <c r="BK234" s="12">
        <v>51528</v>
      </c>
      <c r="BL234" s="12">
        <v>40447</v>
      </c>
      <c r="BM234" s="12">
        <v>28127</v>
      </c>
      <c r="BN234" s="12">
        <v>18319</v>
      </c>
      <c r="BO234">
        <v>148000</v>
      </c>
      <c r="BP234">
        <v>3306</v>
      </c>
    </row>
    <row r="235" spans="1:68" x14ac:dyDescent="0.25">
      <c r="A235" s="4">
        <v>45525</v>
      </c>
      <c r="B235" s="4" t="str">
        <f t="shared" si="3"/>
        <v>AUGUST</v>
      </c>
      <c r="C235" s="2">
        <f>MONTH(mydata[[#This Row],[Date]])</f>
        <v>8</v>
      </c>
      <c r="D235">
        <v>1128</v>
      </c>
      <c r="E235">
        <v>787</v>
      </c>
      <c r="F235">
        <v>360</v>
      </c>
      <c r="G235">
        <v>599</v>
      </c>
      <c r="H235">
        <v>169</v>
      </c>
      <c r="I235">
        <v>173</v>
      </c>
      <c r="J235">
        <v>552</v>
      </c>
      <c r="K235">
        <v>62</v>
      </c>
      <c r="L235">
        <v>370</v>
      </c>
      <c r="M235">
        <v>69</v>
      </c>
      <c r="N235">
        <v>90</v>
      </c>
      <c r="O235">
        <v>97</v>
      </c>
      <c r="P235">
        <v>34</v>
      </c>
      <c r="Q235">
        <v>150</v>
      </c>
      <c r="R235">
        <v>137</v>
      </c>
      <c r="S235">
        <v>51</v>
      </c>
      <c r="T235">
        <v>34</v>
      </c>
      <c r="U235">
        <v>96</v>
      </c>
      <c r="V235">
        <v>62</v>
      </c>
      <c r="W235">
        <v>0</v>
      </c>
      <c r="X235">
        <v>39</v>
      </c>
      <c r="Y235">
        <v>23</v>
      </c>
      <c r="Z235">
        <v>94</v>
      </c>
      <c r="AA235">
        <v>62</v>
      </c>
      <c r="AB235">
        <v>15</v>
      </c>
      <c r="AC235">
        <v>15</v>
      </c>
      <c r="AD235">
        <v>31</v>
      </c>
      <c r="AE235">
        <v>23</v>
      </c>
      <c r="AF235">
        <v>0</v>
      </c>
      <c r="AG235">
        <v>15</v>
      </c>
      <c r="AH235">
        <v>7</v>
      </c>
      <c r="AI235">
        <v>0</v>
      </c>
      <c r="AJ235">
        <v>15</v>
      </c>
      <c r="AK235">
        <v>62</v>
      </c>
      <c r="AL235">
        <v>47</v>
      </c>
      <c r="AM235">
        <v>15</v>
      </c>
      <c r="AN235">
        <v>7</v>
      </c>
      <c r="AO235">
        <v>0</v>
      </c>
      <c r="AP235">
        <v>31</v>
      </c>
      <c r="AQ235">
        <v>15</v>
      </c>
      <c r="AR235">
        <v>78</v>
      </c>
      <c r="AS235">
        <v>7</v>
      </c>
      <c r="AT235">
        <v>23</v>
      </c>
      <c r="AU235">
        <v>23</v>
      </c>
      <c r="AV235">
        <v>0</v>
      </c>
      <c r="AW235">
        <v>23</v>
      </c>
      <c r="AX235">
        <v>0</v>
      </c>
      <c r="AY235">
        <v>23</v>
      </c>
      <c r="AZ235">
        <v>32</v>
      </c>
      <c r="BA235" s="42">
        <v>99.320000000000007</v>
      </c>
      <c r="BB235" s="12">
        <v>28062.54</v>
      </c>
      <c r="BC235" s="12">
        <v>13547.43</v>
      </c>
      <c r="BD235" s="12">
        <v>14515.11</v>
      </c>
      <c r="BE235" s="12">
        <v>15482.78</v>
      </c>
      <c r="BF235" s="12">
        <v>25159.52</v>
      </c>
      <c r="BG235" s="12">
        <v>22000</v>
      </c>
      <c r="BH235" s="12">
        <v>11250</v>
      </c>
      <c r="BI235" s="12">
        <v>7688</v>
      </c>
      <c r="BJ235" s="12">
        <v>20765</v>
      </c>
      <c r="BK235" s="12">
        <v>51528</v>
      </c>
      <c r="BL235" s="12">
        <v>40447</v>
      </c>
      <c r="BM235" s="12">
        <v>28127</v>
      </c>
      <c r="BN235" s="12">
        <v>18319</v>
      </c>
      <c r="BO235">
        <v>148000</v>
      </c>
      <c r="BP235">
        <v>470</v>
      </c>
    </row>
    <row r="236" spans="1:68" x14ac:dyDescent="0.25">
      <c r="A236" s="4">
        <v>45526</v>
      </c>
      <c r="B236" s="4" t="str">
        <f t="shared" si="3"/>
        <v>AUGUST</v>
      </c>
      <c r="C236" s="2">
        <f>MONTH(mydata[[#This Row],[Date]])</f>
        <v>8</v>
      </c>
      <c r="D236">
        <v>1150</v>
      </c>
      <c r="E236">
        <v>791</v>
      </c>
      <c r="F236">
        <v>506</v>
      </c>
      <c r="G236">
        <v>575</v>
      </c>
      <c r="H236">
        <v>69</v>
      </c>
      <c r="I236">
        <v>348</v>
      </c>
      <c r="J236">
        <v>356</v>
      </c>
      <c r="K236">
        <v>87</v>
      </c>
      <c r="L236">
        <v>370</v>
      </c>
      <c r="M236">
        <v>121</v>
      </c>
      <c r="N236">
        <v>49</v>
      </c>
      <c r="O236">
        <v>92</v>
      </c>
      <c r="P236">
        <v>49</v>
      </c>
      <c r="Q236">
        <v>218</v>
      </c>
      <c r="R236">
        <v>152</v>
      </c>
      <c r="S236">
        <v>30</v>
      </c>
      <c r="T236">
        <v>48</v>
      </c>
      <c r="U236">
        <v>21</v>
      </c>
      <c r="V236">
        <v>87</v>
      </c>
      <c r="W236">
        <v>23</v>
      </c>
      <c r="X236">
        <v>31</v>
      </c>
      <c r="Y236">
        <v>15</v>
      </c>
      <c r="Z236">
        <v>115</v>
      </c>
      <c r="AA236">
        <v>47</v>
      </c>
      <c r="AB236">
        <v>0</v>
      </c>
      <c r="AC236">
        <v>15</v>
      </c>
      <c r="AD236">
        <v>23</v>
      </c>
      <c r="AE236">
        <v>7</v>
      </c>
      <c r="AF236">
        <v>7</v>
      </c>
      <c r="AG236">
        <v>39</v>
      </c>
      <c r="AH236">
        <v>15</v>
      </c>
      <c r="AI236">
        <v>23</v>
      </c>
      <c r="AJ236">
        <v>15</v>
      </c>
      <c r="AK236">
        <v>47</v>
      </c>
      <c r="AL236">
        <v>15</v>
      </c>
      <c r="AM236">
        <v>7</v>
      </c>
      <c r="AN236">
        <v>15</v>
      </c>
      <c r="AO236">
        <v>7</v>
      </c>
      <c r="AP236">
        <v>7</v>
      </c>
      <c r="AQ236">
        <v>7</v>
      </c>
      <c r="AR236">
        <v>87</v>
      </c>
      <c r="AS236">
        <v>15</v>
      </c>
      <c r="AT236">
        <v>47</v>
      </c>
      <c r="AU236">
        <v>31</v>
      </c>
      <c r="AV236">
        <v>7</v>
      </c>
      <c r="AW236">
        <v>15</v>
      </c>
      <c r="AX236">
        <v>7</v>
      </c>
      <c r="AY236">
        <v>15</v>
      </c>
      <c r="AZ236">
        <v>0</v>
      </c>
      <c r="BA236" s="42">
        <v>102.33999999999999</v>
      </c>
      <c r="BB236" s="12">
        <v>27808.27</v>
      </c>
      <c r="BC236" s="12">
        <v>22842.51</v>
      </c>
      <c r="BD236" s="12">
        <v>14897.29</v>
      </c>
      <c r="BE236" s="12">
        <v>14897.29</v>
      </c>
      <c r="BF236" s="12">
        <v>18869.900000000001</v>
      </c>
      <c r="BG236" s="12">
        <v>22000</v>
      </c>
      <c r="BH236" s="12">
        <v>11250</v>
      </c>
      <c r="BI236" s="12">
        <v>7688</v>
      </c>
      <c r="BJ236" s="12">
        <v>20765</v>
      </c>
      <c r="BK236" s="12">
        <v>51528</v>
      </c>
      <c r="BL236" s="12">
        <v>40447</v>
      </c>
      <c r="BM236" s="12">
        <v>28127</v>
      </c>
      <c r="BN236" s="12">
        <v>18319</v>
      </c>
      <c r="BO236">
        <v>148000</v>
      </c>
      <c r="BP236">
        <v>7079</v>
      </c>
    </row>
    <row r="237" spans="1:68" x14ac:dyDescent="0.25">
      <c r="A237" s="4">
        <v>45527</v>
      </c>
      <c r="B237" s="4" t="str">
        <f t="shared" si="3"/>
        <v>AUGUST</v>
      </c>
      <c r="C237" s="2">
        <f>MONTH(mydata[[#This Row],[Date]])</f>
        <v>8</v>
      </c>
      <c r="D237">
        <v>1176</v>
      </c>
      <c r="E237">
        <v>787</v>
      </c>
      <c r="F237">
        <v>364</v>
      </c>
      <c r="G237">
        <v>566</v>
      </c>
      <c r="H237">
        <v>246</v>
      </c>
      <c r="I237">
        <v>362</v>
      </c>
      <c r="J237">
        <v>378</v>
      </c>
      <c r="K237">
        <v>47</v>
      </c>
      <c r="L237">
        <v>277</v>
      </c>
      <c r="M237">
        <v>247</v>
      </c>
      <c r="N237">
        <v>58</v>
      </c>
      <c r="O237">
        <v>87</v>
      </c>
      <c r="P237">
        <v>14</v>
      </c>
      <c r="Q237">
        <v>169</v>
      </c>
      <c r="R237">
        <v>111</v>
      </c>
      <c r="S237">
        <v>67</v>
      </c>
      <c r="T237">
        <v>49</v>
      </c>
      <c r="U237">
        <v>97</v>
      </c>
      <c r="V237">
        <v>62</v>
      </c>
      <c r="W237">
        <v>7</v>
      </c>
      <c r="X237">
        <v>55</v>
      </c>
      <c r="Y237">
        <v>15</v>
      </c>
      <c r="Z237">
        <v>17</v>
      </c>
      <c r="AA237">
        <v>62</v>
      </c>
      <c r="AB237">
        <v>0</v>
      </c>
      <c r="AC237">
        <v>23</v>
      </c>
      <c r="AD237">
        <v>23</v>
      </c>
      <c r="AE237">
        <v>7</v>
      </c>
      <c r="AF237">
        <v>0</v>
      </c>
      <c r="AG237">
        <v>23</v>
      </c>
      <c r="AH237">
        <v>23</v>
      </c>
      <c r="AI237">
        <v>15</v>
      </c>
      <c r="AJ237">
        <v>15</v>
      </c>
      <c r="AK237">
        <v>70</v>
      </c>
      <c r="AL237">
        <v>39</v>
      </c>
      <c r="AM237">
        <v>23</v>
      </c>
      <c r="AN237">
        <v>23</v>
      </c>
      <c r="AO237">
        <v>0</v>
      </c>
      <c r="AP237">
        <v>31</v>
      </c>
      <c r="AQ237">
        <v>23</v>
      </c>
      <c r="AR237">
        <v>70</v>
      </c>
      <c r="AS237">
        <v>23</v>
      </c>
      <c r="AT237">
        <v>47</v>
      </c>
      <c r="AU237">
        <v>15</v>
      </c>
      <c r="AV237">
        <v>7</v>
      </c>
      <c r="AW237">
        <v>23</v>
      </c>
      <c r="AX237">
        <v>23</v>
      </c>
      <c r="AY237">
        <v>23</v>
      </c>
      <c r="AZ237">
        <v>0</v>
      </c>
      <c r="BA237" s="42">
        <v>105.06</v>
      </c>
      <c r="BB237" s="12">
        <v>26610.1</v>
      </c>
      <c r="BC237" s="12">
        <v>24563.16</v>
      </c>
      <c r="BD237" s="12">
        <v>18422.37</v>
      </c>
      <c r="BE237" s="12">
        <v>17398.91</v>
      </c>
      <c r="BF237" s="12">
        <v>15351.98</v>
      </c>
      <c r="BG237" s="12">
        <v>22000</v>
      </c>
      <c r="BH237" s="12">
        <v>11250</v>
      </c>
      <c r="BI237" s="12">
        <v>7688</v>
      </c>
      <c r="BJ237" s="12">
        <v>20765</v>
      </c>
      <c r="BK237" s="12">
        <v>51528</v>
      </c>
      <c r="BL237" s="12">
        <v>40447</v>
      </c>
      <c r="BM237" s="12">
        <v>28127</v>
      </c>
      <c r="BN237" s="12">
        <v>18319</v>
      </c>
      <c r="BO237">
        <v>148000</v>
      </c>
      <c r="BP237">
        <v>872</v>
      </c>
    </row>
    <row r="238" spans="1:68" x14ac:dyDescent="0.25">
      <c r="A238" s="4">
        <v>45528</v>
      </c>
      <c r="B238" s="4" t="str">
        <f t="shared" si="3"/>
        <v>AUGUST</v>
      </c>
      <c r="C238" s="2">
        <f>MONTH(mydata[[#This Row],[Date]])</f>
        <v>8</v>
      </c>
      <c r="D238">
        <v>1199</v>
      </c>
      <c r="E238">
        <v>770</v>
      </c>
      <c r="F238">
        <v>515</v>
      </c>
      <c r="G238">
        <v>589</v>
      </c>
      <c r="H238">
        <v>95</v>
      </c>
      <c r="I238">
        <v>231</v>
      </c>
      <c r="J238">
        <v>470</v>
      </c>
      <c r="K238">
        <v>69</v>
      </c>
      <c r="L238">
        <v>319</v>
      </c>
      <c r="M238">
        <v>81</v>
      </c>
      <c r="N238">
        <v>52</v>
      </c>
      <c r="O238">
        <v>81</v>
      </c>
      <c r="P238">
        <v>59</v>
      </c>
      <c r="Q238">
        <v>200</v>
      </c>
      <c r="R238">
        <v>91</v>
      </c>
      <c r="S238">
        <v>50</v>
      </c>
      <c r="T238">
        <v>50</v>
      </c>
      <c r="U238">
        <v>216</v>
      </c>
      <c r="V238">
        <v>100</v>
      </c>
      <c r="W238">
        <v>0</v>
      </c>
      <c r="X238">
        <v>23</v>
      </c>
      <c r="Y238">
        <v>0</v>
      </c>
      <c r="Z238">
        <v>62</v>
      </c>
      <c r="AA238">
        <v>46</v>
      </c>
      <c r="AB238">
        <v>15</v>
      </c>
      <c r="AC238">
        <v>23</v>
      </c>
      <c r="AD238">
        <v>46</v>
      </c>
      <c r="AE238">
        <v>7</v>
      </c>
      <c r="AF238">
        <v>0</v>
      </c>
      <c r="AG238">
        <v>15</v>
      </c>
      <c r="AH238">
        <v>0</v>
      </c>
      <c r="AI238">
        <v>23</v>
      </c>
      <c r="AJ238">
        <v>23</v>
      </c>
      <c r="AK238">
        <v>38</v>
      </c>
      <c r="AL238">
        <v>23</v>
      </c>
      <c r="AM238">
        <v>7</v>
      </c>
      <c r="AN238">
        <v>7</v>
      </c>
      <c r="AO238">
        <v>0</v>
      </c>
      <c r="AP238">
        <v>23</v>
      </c>
      <c r="AQ238">
        <v>30</v>
      </c>
      <c r="AR238">
        <v>84</v>
      </c>
      <c r="AS238">
        <v>23</v>
      </c>
      <c r="AT238">
        <v>46</v>
      </c>
      <c r="AU238">
        <v>23</v>
      </c>
      <c r="AV238">
        <v>0</v>
      </c>
      <c r="AW238">
        <v>46</v>
      </c>
      <c r="AX238">
        <v>7</v>
      </c>
      <c r="AY238">
        <v>30</v>
      </c>
      <c r="AZ238">
        <v>0</v>
      </c>
      <c r="BA238" s="42">
        <v>108.11000000000001</v>
      </c>
      <c r="BB238" s="12">
        <v>34666.1</v>
      </c>
      <c r="BC238" s="12">
        <v>19959.27</v>
      </c>
      <c r="BD238" s="12">
        <v>16807.8</v>
      </c>
      <c r="BE238" s="12">
        <v>12605.85</v>
      </c>
      <c r="BF238" s="12">
        <v>21009.759999999998</v>
      </c>
      <c r="BG238" s="12">
        <v>22000</v>
      </c>
      <c r="BH238" s="12">
        <v>11250</v>
      </c>
      <c r="BI238" s="12">
        <v>7688</v>
      </c>
      <c r="BJ238" s="12">
        <v>20765</v>
      </c>
      <c r="BK238" s="12">
        <v>51528</v>
      </c>
      <c r="BL238" s="12">
        <v>40447</v>
      </c>
      <c r="BM238" s="12">
        <v>28127</v>
      </c>
      <c r="BN238" s="12">
        <v>18319</v>
      </c>
      <c r="BO238">
        <v>148000</v>
      </c>
      <c r="BP238">
        <v>953</v>
      </c>
    </row>
    <row r="239" spans="1:68" x14ac:dyDescent="0.25">
      <c r="A239" s="4">
        <v>45529</v>
      </c>
      <c r="B239" s="4" t="str">
        <f t="shared" si="3"/>
        <v>AUGUST</v>
      </c>
      <c r="C239" s="2">
        <f>MONTH(mydata[[#This Row],[Date]])</f>
        <v>8</v>
      </c>
      <c r="D239">
        <v>1225</v>
      </c>
      <c r="E239">
        <v>742</v>
      </c>
      <c r="F239">
        <v>514</v>
      </c>
      <c r="G239">
        <v>479</v>
      </c>
      <c r="H239">
        <v>232</v>
      </c>
      <c r="I239">
        <v>363</v>
      </c>
      <c r="J239">
        <v>246</v>
      </c>
      <c r="K239">
        <v>133</v>
      </c>
      <c r="L239">
        <v>318</v>
      </c>
      <c r="M239">
        <v>250</v>
      </c>
      <c r="N239">
        <v>106</v>
      </c>
      <c r="O239">
        <v>68</v>
      </c>
      <c r="P239">
        <v>68</v>
      </c>
      <c r="Q239">
        <v>200</v>
      </c>
      <c r="R239">
        <v>55</v>
      </c>
      <c r="S239">
        <v>51</v>
      </c>
      <c r="T239">
        <v>27</v>
      </c>
      <c r="U239">
        <v>82</v>
      </c>
      <c r="V239">
        <v>66</v>
      </c>
      <c r="W239">
        <v>22</v>
      </c>
      <c r="X239">
        <v>22</v>
      </c>
      <c r="Y239">
        <v>22</v>
      </c>
      <c r="Z239">
        <v>25</v>
      </c>
      <c r="AA239">
        <v>37</v>
      </c>
      <c r="AB239">
        <v>22</v>
      </c>
      <c r="AC239">
        <v>0</v>
      </c>
      <c r="AD239">
        <v>44</v>
      </c>
      <c r="AE239">
        <v>14</v>
      </c>
      <c r="AF239">
        <v>7</v>
      </c>
      <c r="AG239">
        <v>14</v>
      </c>
      <c r="AH239">
        <v>0</v>
      </c>
      <c r="AI239">
        <v>14</v>
      </c>
      <c r="AJ239">
        <v>7</v>
      </c>
      <c r="AK239">
        <v>51</v>
      </c>
      <c r="AL239">
        <v>37</v>
      </c>
      <c r="AM239">
        <v>37</v>
      </c>
      <c r="AN239">
        <v>0</v>
      </c>
      <c r="AO239">
        <v>0</v>
      </c>
      <c r="AP239">
        <v>22</v>
      </c>
      <c r="AQ239">
        <v>22</v>
      </c>
      <c r="AR239">
        <v>81</v>
      </c>
      <c r="AS239">
        <v>22</v>
      </c>
      <c r="AT239">
        <v>44</v>
      </c>
      <c r="AU239">
        <v>37</v>
      </c>
      <c r="AV239">
        <v>7</v>
      </c>
      <c r="AW239">
        <v>44</v>
      </c>
      <c r="AX239">
        <v>22</v>
      </c>
      <c r="AY239">
        <v>0</v>
      </c>
      <c r="AZ239">
        <v>0</v>
      </c>
      <c r="BA239" s="42">
        <v>110.64</v>
      </c>
      <c r="BB239" s="12">
        <v>37843.410000000003</v>
      </c>
      <c r="BC239" s="12">
        <v>25949.759999999998</v>
      </c>
      <c r="BD239" s="12">
        <v>12974.88</v>
      </c>
      <c r="BE239" s="12">
        <v>9731.16</v>
      </c>
      <c r="BF239" s="12">
        <v>21624.799999999999</v>
      </c>
      <c r="BG239" s="12">
        <v>22000</v>
      </c>
      <c r="BH239" s="12">
        <v>11250</v>
      </c>
      <c r="BI239" s="12">
        <v>7688</v>
      </c>
      <c r="BJ239" s="12">
        <v>20765</v>
      </c>
      <c r="BK239" s="12">
        <v>51528</v>
      </c>
      <c r="BL239" s="12">
        <v>40447</v>
      </c>
      <c r="BM239" s="12">
        <v>28127</v>
      </c>
      <c r="BN239" s="12">
        <v>18319</v>
      </c>
      <c r="BO239">
        <v>148000</v>
      </c>
      <c r="BP239">
        <v>996</v>
      </c>
    </row>
    <row r="240" spans="1:68" x14ac:dyDescent="0.25">
      <c r="A240" s="4">
        <v>45530</v>
      </c>
      <c r="B240" s="4" t="str">
        <f t="shared" si="3"/>
        <v>AUGUST</v>
      </c>
      <c r="C240" s="2">
        <f>MONTH(mydata[[#This Row],[Date]])</f>
        <v>8</v>
      </c>
      <c r="D240">
        <v>1246</v>
      </c>
      <c r="E240">
        <v>701</v>
      </c>
      <c r="F240">
        <v>361</v>
      </c>
      <c r="G240">
        <v>711</v>
      </c>
      <c r="H240">
        <v>174</v>
      </c>
      <c r="I240">
        <v>224</v>
      </c>
      <c r="J240">
        <v>337</v>
      </c>
      <c r="K240">
        <v>140</v>
      </c>
      <c r="L240">
        <v>316</v>
      </c>
      <c r="M240">
        <v>100</v>
      </c>
      <c r="N240">
        <v>108</v>
      </c>
      <c r="O240">
        <v>100</v>
      </c>
      <c r="P240">
        <v>30</v>
      </c>
      <c r="Q240">
        <v>236</v>
      </c>
      <c r="R240">
        <v>137</v>
      </c>
      <c r="S240">
        <v>56</v>
      </c>
      <c r="T240">
        <v>66</v>
      </c>
      <c r="U240">
        <v>97</v>
      </c>
      <c r="V240">
        <v>49</v>
      </c>
      <c r="W240">
        <v>7</v>
      </c>
      <c r="X240">
        <v>21</v>
      </c>
      <c r="Y240">
        <v>21</v>
      </c>
      <c r="Z240">
        <v>50</v>
      </c>
      <c r="AA240">
        <v>56</v>
      </c>
      <c r="AB240">
        <v>7</v>
      </c>
      <c r="AC240">
        <v>0</v>
      </c>
      <c r="AD240">
        <v>28</v>
      </c>
      <c r="AE240">
        <v>21</v>
      </c>
      <c r="AF240">
        <v>0</v>
      </c>
      <c r="AG240">
        <v>14</v>
      </c>
      <c r="AH240">
        <v>21</v>
      </c>
      <c r="AI240">
        <v>14</v>
      </c>
      <c r="AJ240">
        <v>14</v>
      </c>
      <c r="AK240">
        <v>35</v>
      </c>
      <c r="AL240">
        <v>21</v>
      </c>
      <c r="AM240">
        <v>7</v>
      </c>
      <c r="AN240">
        <v>21</v>
      </c>
      <c r="AO240">
        <v>7</v>
      </c>
      <c r="AP240">
        <v>21</v>
      </c>
      <c r="AQ240">
        <v>7</v>
      </c>
      <c r="AR240">
        <v>49</v>
      </c>
      <c r="AS240">
        <v>21</v>
      </c>
      <c r="AT240">
        <v>56</v>
      </c>
      <c r="AU240">
        <v>35</v>
      </c>
      <c r="AV240">
        <v>7</v>
      </c>
      <c r="AW240">
        <v>49</v>
      </c>
      <c r="AX240">
        <v>28</v>
      </c>
      <c r="AY240">
        <v>14</v>
      </c>
      <c r="AZ240">
        <v>0</v>
      </c>
      <c r="BA240" s="42">
        <v>112.42999999999999</v>
      </c>
      <c r="BB240" s="12">
        <v>36506.69</v>
      </c>
      <c r="BC240" s="12">
        <v>26550.32</v>
      </c>
      <c r="BD240" s="12">
        <v>27656.58</v>
      </c>
      <c r="BE240" s="12">
        <v>13275.16</v>
      </c>
      <c r="BF240" s="12">
        <v>6637.58</v>
      </c>
      <c r="BG240" s="12">
        <v>22000</v>
      </c>
      <c r="BH240" s="12">
        <v>11250</v>
      </c>
      <c r="BI240" s="12">
        <v>7688</v>
      </c>
      <c r="BJ240" s="12">
        <v>20765</v>
      </c>
      <c r="BK240" s="12">
        <v>51528</v>
      </c>
      <c r="BL240" s="12">
        <v>40447</v>
      </c>
      <c r="BM240" s="12">
        <v>28127</v>
      </c>
      <c r="BN240" s="12">
        <v>18319</v>
      </c>
      <c r="BO240">
        <v>148000</v>
      </c>
      <c r="BP240">
        <v>6559</v>
      </c>
    </row>
    <row r="241" spans="1:68" x14ac:dyDescent="0.25">
      <c r="A241" s="4">
        <v>45531</v>
      </c>
      <c r="B241" s="4" t="str">
        <f t="shared" si="3"/>
        <v>AUGUST</v>
      </c>
      <c r="C241" s="2">
        <f>MONTH(mydata[[#This Row],[Date]])</f>
        <v>8</v>
      </c>
      <c r="D241">
        <v>1261</v>
      </c>
      <c r="E241">
        <v>676</v>
      </c>
      <c r="F241">
        <v>403</v>
      </c>
      <c r="G241">
        <v>606</v>
      </c>
      <c r="H241">
        <v>252</v>
      </c>
      <c r="I241">
        <v>155</v>
      </c>
      <c r="J241">
        <v>420</v>
      </c>
      <c r="K241">
        <v>101</v>
      </c>
      <c r="L241">
        <v>297</v>
      </c>
      <c r="M241">
        <v>195</v>
      </c>
      <c r="N241">
        <v>70</v>
      </c>
      <c r="O241">
        <v>39</v>
      </c>
      <c r="P241">
        <v>15</v>
      </c>
      <c r="Q241">
        <v>196</v>
      </c>
      <c r="R241">
        <v>162</v>
      </c>
      <c r="S241">
        <v>71</v>
      </c>
      <c r="T241">
        <v>47</v>
      </c>
      <c r="U241">
        <v>169</v>
      </c>
      <c r="V241">
        <v>54</v>
      </c>
      <c r="W241">
        <v>13</v>
      </c>
      <c r="X241">
        <v>40</v>
      </c>
      <c r="Y241">
        <v>20</v>
      </c>
      <c r="Z241">
        <v>51</v>
      </c>
      <c r="AA241">
        <v>54</v>
      </c>
      <c r="AB241">
        <v>20</v>
      </c>
      <c r="AC241">
        <v>20</v>
      </c>
      <c r="AD241">
        <v>20</v>
      </c>
      <c r="AE241">
        <v>6</v>
      </c>
      <c r="AF241">
        <v>6</v>
      </c>
      <c r="AG241">
        <v>20</v>
      </c>
      <c r="AH241">
        <v>0</v>
      </c>
      <c r="AI241">
        <v>13</v>
      </c>
      <c r="AJ241">
        <v>0</v>
      </c>
      <c r="AK241">
        <v>54</v>
      </c>
      <c r="AL241">
        <v>40</v>
      </c>
      <c r="AM241">
        <v>13</v>
      </c>
      <c r="AN241">
        <v>6</v>
      </c>
      <c r="AO241">
        <v>0</v>
      </c>
      <c r="AP241">
        <v>13</v>
      </c>
      <c r="AQ241">
        <v>27</v>
      </c>
      <c r="AR241">
        <v>54</v>
      </c>
      <c r="AS241">
        <v>20</v>
      </c>
      <c r="AT241">
        <v>54</v>
      </c>
      <c r="AU241">
        <v>20</v>
      </c>
      <c r="AV241">
        <v>6</v>
      </c>
      <c r="AW241">
        <v>13</v>
      </c>
      <c r="AX241">
        <v>6</v>
      </c>
      <c r="AY241">
        <v>13</v>
      </c>
      <c r="AZ241">
        <v>0</v>
      </c>
      <c r="BA241" s="42">
        <v>113.51000000000002</v>
      </c>
      <c r="BB241" s="12">
        <v>28106.05</v>
      </c>
      <c r="BC241" s="12">
        <v>28106.05</v>
      </c>
      <c r="BD241" s="12">
        <v>20236.36</v>
      </c>
      <c r="BE241" s="12">
        <v>26981.81</v>
      </c>
      <c r="BF241" s="12">
        <v>8993.94</v>
      </c>
      <c r="BG241" s="12">
        <v>22000</v>
      </c>
      <c r="BH241" s="12">
        <v>11250</v>
      </c>
      <c r="BI241" s="12">
        <v>7688</v>
      </c>
      <c r="BJ241" s="12">
        <v>20765</v>
      </c>
      <c r="BK241" s="12">
        <v>51528</v>
      </c>
      <c r="BL241" s="12">
        <v>40447</v>
      </c>
      <c r="BM241" s="12">
        <v>28127</v>
      </c>
      <c r="BN241" s="12">
        <v>18319</v>
      </c>
      <c r="BO241">
        <v>148000</v>
      </c>
      <c r="BP241">
        <v>3836</v>
      </c>
    </row>
    <row r="242" spans="1:68" x14ac:dyDescent="0.25">
      <c r="A242" s="4">
        <v>45532</v>
      </c>
      <c r="B242" s="4" t="str">
        <f t="shared" si="3"/>
        <v>AUGUST</v>
      </c>
      <c r="C242" s="2">
        <f>MONTH(mydata[[#This Row],[Date]])</f>
        <v>8</v>
      </c>
      <c r="D242">
        <v>1270</v>
      </c>
      <c r="E242">
        <v>671</v>
      </c>
      <c r="F242">
        <v>571</v>
      </c>
      <c r="G242">
        <v>572</v>
      </c>
      <c r="H242">
        <v>127</v>
      </c>
      <c r="I242">
        <v>308</v>
      </c>
      <c r="J242">
        <v>236</v>
      </c>
      <c r="K242">
        <v>127</v>
      </c>
      <c r="L242">
        <v>425</v>
      </c>
      <c r="M242">
        <v>141</v>
      </c>
      <c r="N242">
        <v>110</v>
      </c>
      <c r="O242">
        <v>39</v>
      </c>
      <c r="P242">
        <v>39</v>
      </c>
      <c r="Q242">
        <v>241</v>
      </c>
      <c r="R242">
        <v>91</v>
      </c>
      <c r="S242">
        <v>53</v>
      </c>
      <c r="T242">
        <v>57</v>
      </c>
      <c r="U242">
        <v>74</v>
      </c>
      <c r="V242">
        <v>93</v>
      </c>
      <c r="W242">
        <v>0</v>
      </c>
      <c r="X242">
        <v>40</v>
      </c>
      <c r="Y242">
        <v>6</v>
      </c>
      <c r="Z242">
        <v>67</v>
      </c>
      <c r="AA242">
        <v>60</v>
      </c>
      <c r="AB242">
        <v>6</v>
      </c>
      <c r="AC242">
        <v>20</v>
      </c>
      <c r="AD242">
        <v>40</v>
      </c>
      <c r="AE242">
        <v>20</v>
      </c>
      <c r="AF242">
        <v>6</v>
      </c>
      <c r="AG242">
        <v>26</v>
      </c>
      <c r="AH242">
        <v>13</v>
      </c>
      <c r="AI242">
        <v>13</v>
      </c>
      <c r="AJ242">
        <v>20</v>
      </c>
      <c r="AK242">
        <v>46</v>
      </c>
      <c r="AL242">
        <v>20</v>
      </c>
      <c r="AM242">
        <v>26</v>
      </c>
      <c r="AN242">
        <v>13</v>
      </c>
      <c r="AO242">
        <v>0</v>
      </c>
      <c r="AP242">
        <v>26</v>
      </c>
      <c r="AQ242">
        <v>26</v>
      </c>
      <c r="AR242">
        <v>0</v>
      </c>
      <c r="AS242">
        <v>0</v>
      </c>
      <c r="AT242">
        <v>0</v>
      </c>
      <c r="AU242">
        <v>12</v>
      </c>
      <c r="AV242">
        <v>6</v>
      </c>
      <c r="AW242">
        <v>26</v>
      </c>
      <c r="AX242">
        <v>20</v>
      </c>
      <c r="AY242">
        <v>20</v>
      </c>
      <c r="AZ242">
        <v>0</v>
      </c>
      <c r="BA242" s="42">
        <v>114</v>
      </c>
      <c r="BB242" s="12">
        <v>29511.94</v>
      </c>
      <c r="BC242" s="12">
        <v>24971.64</v>
      </c>
      <c r="BD242" s="12">
        <v>20431.34</v>
      </c>
      <c r="BE242" s="12">
        <v>17026.12</v>
      </c>
      <c r="BF242" s="12">
        <v>21566.42</v>
      </c>
      <c r="BG242" s="12">
        <v>22000</v>
      </c>
      <c r="BH242" s="12">
        <v>11250</v>
      </c>
      <c r="BI242" s="12">
        <v>7688</v>
      </c>
      <c r="BJ242" s="12">
        <v>20765</v>
      </c>
      <c r="BK242" s="12">
        <v>51528</v>
      </c>
      <c r="BL242" s="12">
        <v>40447</v>
      </c>
      <c r="BM242" s="12">
        <v>28127</v>
      </c>
      <c r="BN242" s="12">
        <v>18319</v>
      </c>
      <c r="BO242">
        <v>148000</v>
      </c>
      <c r="BP242">
        <v>3781</v>
      </c>
    </row>
    <row r="243" spans="1:68" x14ac:dyDescent="0.25">
      <c r="A243" s="4">
        <v>45533</v>
      </c>
      <c r="B243" s="4" t="str">
        <f t="shared" si="3"/>
        <v>AUGUST</v>
      </c>
      <c r="C243" s="2">
        <f>MONTH(mydata[[#This Row],[Date]])</f>
        <v>8</v>
      </c>
      <c r="D243">
        <v>1274</v>
      </c>
      <c r="E243">
        <v>672</v>
      </c>
      <c r="F243">
        <v>267</v>
      </c>
      <c r="G243">
        <v>944</v>
      </c>
      <c r="H243">
        <v>63</v>
      </c>
      <c r="I243">
        <v>349</v>
      </c>
      <c r="J243">
        <v>276</v>
      </c>
      <c r="K243">
        <v>47</v>
      </c>
      <c r="L243">
        <v>363</v>
      </c>
      <c r="M243">
        <v>78</v>
      </c>
      <c r="N243">
        <v>110</v>
      </c>
      <c r="O243">
        <v>47</v>
      </c>
      <c r="P243">
        <v>23</v>
      </c>
      <c r="Q243">
        <v>198</v>
      </c>
      <c r="R243">
        <v>33</v>
      </c>
      <c r="S243">
        <v>62</v>
      </c>
      <c r="T243">
        <v>53</v>
      </c>
      <c r="U243">
        <v>307</v>
      </c>
      <c r="V243">
        <v>47</v>
      </c>
      <c r="W243">
        <v>0</v>
      </c>
      <c r="X243">
        <v>47</v>
      </c>
      <c r="Y243">
        <v>13</v>
      </c>
      <c r="Z243">
        <v>73</v>
      </c>
      <c r="AA243">
        <v>40</v>
      </c>
      <c r="AB243">
        <v>6</v>
      </c>
      <c r="AC243">
        <v>20</v>
      </c>
      <c r="AD243">
        <v>40</v>
      </c>
      <c r="AE243">
        <v>6</v>
      </c>
      <c r="AF243">
        <v>0</v>
      </c>
      <c r="AG243">
        <v>13</v>
      </c>
      <c r="AH243">
        <v>13</v>
      </c>
      <c r="AI243">
        <v>6</v>
      </c>
      <c r="AJ243">
        <v>20</v>
      </c>
      <c r="AK243">
        <v>47</v>
      </c>
      <c r="AL243">
        <v>20</v>
      </c>
      <c r="AM243">
        <v>13</v>
      </c>
      <c r="AN243">
        <v>6</v>
      </c>
      <c r="AO243">
        <v>6</v>
      </c>
      <c r="AP243">
        <v>26</v>
      </c>
      <c r="AQ243">
        <v>26</v>
      </c>
      <c r="AR243">
        <v>47</v>
      </c>
      <c r="AS243">
        <v>6</v>
      </c>
      <c r="AT243">
        <v>40</v>
      </c>
      <c r="AU243">
        <v>26</v>
      </c>
      <c r="AV243">
        <v>0</v>
      </c>
      <c r="AW243">
        <v>20</v>
      </c>
      <c r="AX243">
        <v>13</v>
      </c>
      <c r="AY243">
        <v>26</v>
      </c>
      <c r="AZ243">
        <v>6</v>
      </c>
      <c r="BA243" s="42">
        <v>114.11</v>
      </c>
      <c r="BB243" s="12">
        <v>29637.42</v>
      </c>
      <c r="BC243" s="12">
        <v>21658.12</v>
      </c>
      <c r="BD243" s="12">
        <v>15958.61</v>
      </c>
      <c r="BE243" s="12">
        <v>21658.12</v>
      </c>
      <c r="BF243" s="12">
        <v>25077.82</v>
      </c>
      <c r="BG243" s="12">
        <v>22000</v>
      </c>
      <c r="BH243" s="12">
        <v>11250</v>
      </c>
      <c r="BI243" s="12">
        <v>7688</v>
      </c>
      <c r="BJ243" s="12">
        <v>12052</v>
      </c>
      <c r="BK243" s="12">
        <v>51528</v>
      </c>
      <c r="BL243" s="12">
        <v>40447</v>
      </c>
      <c r="BM243" s="12">
        <v>28127</v>
      </c>
      <c r="BN243" s="12">
        <v>18319</v>
      </c>
      <c r="BO243">
        <v>148000</v>
      </c>
      <c r="BP243">
        <v>312</v>
      </c>
    </row>
    <row r="244" spans="1:68" x14ac:dyDescent="0.25">
      <c r="A244" s="4">
        <v>45534</v>
      </c>
      <c r="B244" s="4" t="str">
        <f t="shared" si="3"/>
        <v>AUGUST</v>
      </c>
      <c r="C244" s="2">
        <f>MONTH(mydata[[#This Row],[Date]])</f>
        <v>8</v>
      </c>
      <c r="D244">
        <v>1275</v>
      </c>
      <c r="E244">
        <v>685</v>
      </c>
      <c r="F244">
        <v>459</v>
      </c>
      <c r="G244">
        <v>600</v>
      </c>
      <c r="H244">
        <v>216</v>
      </c>
      <c r="I244">
        <v>226</v>
      </c>
      <c r="J244">
        <v>364</v>
      </c>
      <c r="K244">
        <v>95</v>
      </c>
      <c r="L244">
        <v>337</v>
      </c>
      <c r="M244">
        <v>245</v>
      </c>
      <c r="N244">
        <v>118</v>
      </c>
      <c r="O244">
        <v>102</v>
      </c>
      <c r="P244">
        <v>39</v>
      </c>
      <c r="Q244">
        <v>203</v>
      </c>
      <c r="R244">
        <v>130</v>
      </c>
      <c r="S244">
        <v>48</v>
      </c>
      <c r="T244">
        <v>53</v>
      </c>
      <c r="U244">
        <v>0</v>
      </c>
      <c r="V244">
        <v>47</v>
      </c>
      <c r="W244">
        <v>6</v>
      </c>
      <c r="X244">
        <v>41</v>
      </c>
      <c r="Y244">
        <v>0</v>
      </c>
      <c r="Z244">
        <v>36</v>
      </c>
      <c r="AA244">
        <v>61</v>
      </c>
      <c r="AB244">
        <v>6</v>
      </c>
      <c r="AC244">
        <v>6</v>
      </c>
      <c r="AD244">
        <v>27</v>
      </c>
      <c r="AE244">
        <v>20</v>
      </c>
      <c r="AF244">
        <v>0</v>
      </c>
      <c r="AG244">
        <v>27</v>
      </c>
      <c r="AH244">
        <v>20</v>
      </c>
      <c r="AI244">
        <v>0</v>
      </c>
      <c r="AJ244">
        <v>13</v>
      </c>
      <c r="AK244">
        <v>54</v>
      </c>
      <c r="AL244">
        <v>20</v>
      </c>
      <c r="AM244">
        <v>34</v>
      </c>
      <c r="AN244">
        <v>6</v>
      </c>
      <c r="AO244">
        <v>6</v>
      </c>
      <c r="AP244">
        <v>20</v>
      </c>
      <c r="AQ244">
        <v>6</v>
      </c>
      <c r="AR244">
        <v>75</v>
      </c>
      <c r="AS244">
        <v>20</v>
      </c>
      <c r="AT244">
        <v>47</v>
      </c>
      <c r="AU244">
        <v>20</v>
      </c>
      <c r="AV244">
        <v>0</v>
      </c>
      <c r="AW244">
        <v>13</v>
      </c>
      <c r="AX244">
        <v>27</v>
      </c>
      <c r="AY244">
        <v>27</v>
      </c>
      <c r="AZ244">
        <v>0</v>
      </c>
      <c r="BA244" s="42">
        <v>113</v>
      </c>
      <c r="BB244" s="12">
        <v>34233.26</v>
      </c>
      <c r="BC244" s="12">
        <v>28527.72</v>
      </c>
      <c r="BD244" s="12">
        <v>17116.63</v>
      </c>
      <c r="BE244" s="12">
        <v>14834.41</v>
      </c>
      <c r="BF244" s="12">
        <v>19398.849999999999</v>
      </c>
      <c r="BG244" s="12">
        <v>22000</v>
      </c>
      <c r="BH244" s="12">
        <v>11250</v>
      </c>
      <c r="BI244" s="12">
        <v>7688</v>
      </c>
      <c r="BJ244" s="12">
        <v>12052</v>
      </c>
      <c r="BK244" s="12">
        <v>51528</v>
      </c>
      <c r="BL244" s="12">
        <v>40447</v>
      </c>
      <c r="BM244" s="12">
        <v>28127</v>
      </c>
      <c r="BN244" s="12">
        <v>18319</v>
      </c>
      <c r="BO244">
        <v>148000</v>
      </c>
      <c r="BP244">
        <v>2451</v>
      </c>
    </row>
    <row r="245" spans="1:68" x14ac:dyDescent="0.25">
      <c r="A245" s="4">
        <v>45535</v>
      </c>
      <c r="B245" s="4" t="str">
        <f t="shared" si="3"/>
        <v>AUGUST</v>
      </c>
      <c r="C245" s="2">
        <f>MONTH(mydata[[#This Row],[Date]])</f>
        <v>8</v>
      </c>
      <c r="D245">
        <v>1271</v>
      </c>
      <c r="E245">
        <v>706</v>
      </c>
      <c r="F245">
        <v>317</v>
      </c>
      <c r="G245">
        <v>815</v>
      </c>
      <c r="H245">
        <v>139</v>
      </c>
      <c r="I245">
        <v>367</v>
      </c>
      <c r="J245">
        <v>290</v>
      </c>
      <c r="K245">
        <v>49</v>
      </c>
      <c r="L245">
        <v>338</v>
      </c>
      <c r="M245">
        <v>55</v>
      </c>
      <c r="N245">
        <v>70</v>
      </c>
      <c r="O245">
        <v>86</v>
      </c>
      <c r="P245">
        <v>78</v>
      </c>
      <c r="Q245">
        <v>193</v>
      </c>
      <c r="R245">
        <v>48</v>
      </c>
      <c r="S245">
        <v>72</v>
      </c>
      <c r="T245">
        <v>67</v>
      </c>
      <c r="U245">
        <v>264</v>
      </c>
      <c r="V245">
        <v>70</v>
      </c>
      <c r="W245">
        <v>21</v>
      </c>
      <c r="X245">
        <v>35</v>
      </c>
      <c r="Y245">
        <v>14</v>
      </c>
      <c r="Z245">
        <v>70</v>
      </c>
      <c r="AA245">
        <v>56</v>
      </c>
      <c r="AB245">
        <v>0</v>
      </c>
      <c r="AC245">
        <v>7</v>
      </c>
      <c r="AD245">
        <v>35</v>
      </c>
      <c r="AE245">
        <v>0</v>
      </c>
      <c r="AF245">
        <v>0</v>
      </c>
      <c r="AG245">
        <v>35</v>
      </c>
      <c r="AH245">
        <v>7</v>
      </c>
      <c r="AI245">
        <v>14</v>
      </c>
      <c r="AJ245">
        <v>0</v>
      </c>
      <c r="AK245">
        <v>56</v>
      </c>
      <c r="AL245">
        <v>28</v>
      </c>
      <c r="AM245">
        <v>21</v>
      </c>
      <c r="AN245">
        <v>14</v>
      </c>
      <c r="AO245">
        <v>7</v>
      </c>
      <c r="AP245">
        <v>14</v>
      </c>
      <c r="AQ245">
        <v>14</v>
      </c>
      <c r="AR245">
        <v>77</v>
      </c>
      <c r="AS245">
        <v>7</v>
      </c>
      <c r="AT245">
        <v>42</v>
      </c>
      <c r="AU245">
        <v>21</v>
      </c>
      <c r="AV245">
        <v>0</v>
      </c>
      <c r="AW245">
        <v>14</v>
      </c>
      <c r="AX245">
        <v>7</v>
      </c>
      <c r="AY245">
        <v>7</v>
      </c>
      <c r="AZ245">
        <v>13</v>
      </c>
      <c r="BA245" s="42">
        <v>113</v>
      </c>
      <c r="BB245" s="12">
        <v>38420</v>
      </c>
      <c r="BC245" s="12">
        <v>24860</v>
      </c>
      <c r="BD245" s="12">
        <v>13560</v>
      </c>
      <c r="BE245" s="12">
        <v>18080</v>
      </c>
      <c r="BF245" s="12">
        <v>18080</v>
      </c>
      <c r="BG245" s="12">
        <v>22000</v>
      </c>
      <c r="BH245" s="12">
        <v>11250</v>
      </c>
      <c r="BI245" s="12">
        <v>7688</v>
      </c>
      <c r="BJ245" s="12">
        <v>12052</v>
      </c>
      <c r="BK245" s="12">
        <v>51528</v>
      </c>
      <c r="BL245" s="12">
        <v>40447</v>
      </c>
      <c r="BM245" s="12">
        <v>28127</v>
      </c>
      <c r="BN245" s="12">
        <v>18319</v>
      </c>
      <c r="BO245">
        <v>148000</v>
      </c>
      <c r="BP245">
        <v>7538</v>
      </c>
    </row>
    <row r="246" spans="1:68" x14ac:dyDescent="0.25">
      <c r="A246" s="4">
        <v>45536</v>
      </c>
      <c r="B246" s="4" t="str">
        <f t="shared" si="3"/>
        <v>SEPTEMBER</v>
      </c>
      <c r="C246" s="2">
        <f>MONTH(mydata[[#This Row],[Date]])</f>
        <v>9</v>
      </c>
      <c r="D246">
        <v>1258</v>
      </c>
      <c r="E246">
        <v>842</v>
      </c>
      <c r="F246">
        <v>490</v>
      </c>
      <c r="G246">
        <v>504</v>
      </c>
      <c r="H246">
        <v>264</v>
      </c>
      <c r="I246">
        <v>328</v>
      </c>
      <c r="J246">
        <v>380</v>
      </c>
      <c r="K246">
        <v>134</v>
      </c>
      <c r="L246">
        <v>272</v>
      </c>
      <c r="M246">
        <v>132</v>
      </c>
      <c r="N246">
        <v>116</v>
      </c>
      <c r="O246">
        <v>93</v>
      </c>
      <c r="P246">
        <v>23</v>
      </c>
      <c r="Q246">
        <v>224</v>
      </c>
      <c r="R246">
        <v>152</v>
      </c>
      <c r="S246">
        <v>62</v>
      </c>
      <c r="T246">
        <v>57</v>
      </c>
      <c r="U246">
        <v>127</v>
      </c>
      <c r="V246">
        <v>42</v>
      </c>
      <c r="W246">
        <v>16</v>
      </c>
      <c r="X246">
        <v>42</v>
      </c>
      <c r="Y246">
        <v>8</v>
      </c>
      <c r="Z246">
        <v>67</v>
      </c>
      <c r="AA246">
        <v>42</v>
      </c>
      <c r="AB246">
        <v>16</v>
      </c>
      <c r="AC246">
        <v>16</v>
      </c>
      <c r="AD246">
        <v>16</v>
      </c>
      <c r="AE246">
        <v>16</v>
      </c>
      <c r="AF246">
        <v>8</v>
      </c>
      <c r="AG246">
        <v>42</v>
      </c>
      <c r="AH246">
        <v>16</v>
      </c>
      <c r="AI246">
        <v>0</v>
      </c>
      <c r="AJ246">
        <v>25</v>
      </c>
      <c r="AK246">
        <v>75</v>
      </c>
      <c r="AL246">
        <v>50</v>
      </c>
      <c r="AM246">
        <v>8</v>
      </c>
      <c r="AN246">
        <v>8</v>
      </c>
      <c r="AO246">
        <v>8</v>
      </c>
      <c r="AP246">
        <v>0</v>
      </c>
      <c r="AQ246">
        <v>16</v>
      </c>
      <c r="AR246">
        <v>75</v>
      </c>
      <c r="AS246">
        <v>25</v>
      </c>
      <c r="AT246">
        <v>25</v>
      </c>
      <c r="AU246">
        <v>25</v>
      </c>
      <c r="AV246">
        <v>8</v>
      </c>
      <c r="AW246">
        <v>33</v>
      </c>
      <c r="AX246">
        <v>0</v>
      </c>
      <c r="AY246">
        <v>33</v>
      </c>
      <c r="AZ246">
        <v>81</v>
      </c>
      <c r="BA246" s="42">
        <v>114.19</v>
      </c>
      <c r="BB246" s="12">
        <v>38420</v>
      </c>
      <c r="BC246" s="12">
        <v>24860</v>
      </c>
      <c r="BD246" s="12">
        <v>13560</v>
      </c>
      <c r="BE246" s="12">
        <v>18080</v>
      </c>
      <c r="BF246" s="12">
        <v>18080</v>
      </c>
      <c r="BG246" s="12">
        <v>22000</v>
      </c>
      <c r="BH246" s="12">
        <v>10000</v>
      </c>
      <c r="BI246" s="12">
        <v>7688</v>
      </c>
      <c r="BJ246" s="12">
        <v>12052</v>
      </c>
      <c r="BK246" s="12">
        <v>60889</v>
      </c>
      <c r="BL246" s="12">
        <v>47668</v>
      </c>
      <c r="BM246" s="12">
        <v>34859</v>
      </c>
      <c r="BN246" s="12">
        <v>23168</v>
      </c>
      <c r="BO246">
        <v>187000</v>
      </c>
      <c r="BP246">
        <v>7011</v>
      </c>
    </row>
    <row r="247" spans="1:68" x14ac:dyDescent="0.25">
      <c r="A247" s="4">
        <v>45537</v>
      </c>
      <c r="B247" s="4" t="str">
        <f t="shared" si="3"/>
        <v>SEPTEMBER</v>
      </c>
      <c r="C247" s="2">
        <f>MONTH(mydata[[#This Row],[Date]])</f>
        <v>9</v>
      </c>
      <c r="D247">
        <v>1242</v>
      </c>
      <c r="E247">
        <v>879</v>
      </c>
      <c r="F247">
        <v>521</v>
      </c>
      <c r="G247">
        <v>423</v>
      </c>
      <c r="H247">
        <v>298</v>
      </c>
      <c r="I247">
        <v>246</v>
      </c>
      <c r="J247">
        <v>423</v>
      </c>
      <c r="K247">
        <v>210</v>
      </c>
      <c r="L247">
        <v>331</v>
      </c>
      <c r="M247">
        <v>238</v>
      </c>
      <c r="N247">
        <v>61</v>
      </c>
      <c r="O247">
        <v>92</v>
      </c>
      <c r="P247">
        <v>69</v>
      </c>
      <c r="Q247">
        <v>231</v>
      </c>
      <c r="R247">
        <v>94</v>
      </c>
      <c r="S247">
        <v>56</v>
      </c>
      <c r="T247">
        <v>70</v>
      </c>
      <c r="U247">
        <v>0</v>
      </c>
      <c r="V247">
        <v>105</v>
      </c>
      <c r="W247">
        <v>17</v>
      </c>
      <c r="X247">
        <v>26</v>
      </c>
      <c r="Y247">
        <v>17</v>
      </c>
      <c r="Z247">
        <v>118</v>
      </c>
      <c r="AA247">
        <v>61</v>
      </c>
      <c r="AB247">
        <v>26</v>
      </c>
      <c r="AC247">
        <v>8</v>
      </c>
      <c r="AD247">
        <v>35</v>
      </c>
      <c r="AE247">
        <v>8</v>
      </c>
      <c r="AF247">
        <v>8</v>
      </c>
      <c r="AG247">
        <v>26</v>
      </c>
      <c r="AH247">
        <v>17</v>
      </c>
      <c r="AI247">
        <v>17</v>
      </c>
      <c r="AJ247">
        <v>0</v>
      </c>
      <c r="AK247">
        <v>43</v>
      </c>
      <c r="AL247">
        <v>43</v>
      </c>
      <c r="AM247">
        <v>26</v>
      </c>
      <c r="AN247">
        <v>26</v>
      </c>
      <c r="AO247">
        <v>0</v>
      </c>
      <c r="AP247">
        <v>17</v>
      </c>
      <c r="AQ247">
        <v>35</v>
      </c>
      <c r="AR247">
        <v>79</v>
      </c>
      <c r="AS247">
        <v>26</v>
      </c>
      <c r="AT247">
        <v>26</v>
      </c>
      <c r="AU247">
        <v>17</v>
      </c>
      <c r="AV247">
        <v>0</v>
      </c>
      <c r="AW247">
        <v>26</v>
      </c>
      <c r="AX247">
        <v>0</v>
      </c>
      <c r="AY247">
        <v>26</v>
      </c>
      <c r="AZ247">
        <v>0</v>
      </c>
      <c r="BA247" s="42">
        <v>115.78</v>
      </c>
      <c r="BB247" s="12">
        <v>28546.42</v>
      </c>
      <c r="BC247" s="12">
        <v>22837.14</v>
      </c>
      <c r="BD247" s="12">
        <v>15986</v>
      </c>
      <c r="BE247" s="12">
        <v>14844.14</v>
      </c>
      <c r="BF247" s="12">
        <v>31971.99</v>
      </c>
      <c r="BG247" s="12">
        <v>22000</v>
      </c>
      <c r="BH247" s="12">
        <v>10000</v>
      </c>
      <c r="BI247" s="12">
        <v>7453</v>
      </c>
      <c r="BJ247" s="12">
        <v>12052</v>
      </c>
      <c r="BK247" s="12">
        <v>60889</v>
      </c>
      <c r="BL247" s="12">
        <v>47668</v>
      </c>
      <c r="BM247" s="12">
        <v>34859</v>
      </c>
      <c r="BN247" s="12">
        <v>23168</v>
      </c>
      <c r="BO247">
        <v>187000</v>
      </c>
      <c r="BP247">
        <v>7254</v>
      </c>
    </row>
    <row r="248" spans="1:68" x14ac:dyDescent="0.25">
      <c r="A248" s="4">
        <v>45538</v>
      </c>
      <c r="B248" s="4" t="str">
        <f t="shared" si="3"/>
        <v>SEPTEMBER</v>
      </c>
      <c r="C248" s="2">
        <f>MONTH(mydata[[#This Row],[Date]])</f>
        <v>9</v>
      </c>
      <c r="D248">
        <v>1213</v>
      </c>
      <c r="E248">
        <v>899</v>
      </c>
      <c r="F248">
        <v>254</v>
      </c>
      <c r="G248">
        <v>729</v>
      </c>
      <c r="H248">
        <v>230</v>
      </c>
      <c r="I248">
        <v>251</v>
      </c>
      <c r="J248">
        <v>550</v>
      </c>
      <c r="K248">
        <v>98</v>
      </c>
      <c r="L248">
        <v>320</v>
      </c>
      <c r="M248">
        <v>248</v>
      </c>
      <c r="N248">
        <v>105</v>
      </c>
      <c r="O248">
        <v>97</v>
      </c>
      <c r="P248">
        <v>22</v>
      </c>
      <c r="Q248">
        <v>230</v>
      </c>
      <c r="R248">
        <v>82</v>
      </c>
      <c r="S248">
        <v>50</v>
      </c>
      <c r="T248">
        <v>59</v>
      </c>
      <c r="U248">
        <v>0</v>
      </c>
      <c r="V248">
        <v>71</v>
      </c>
      <c r="W248">
        <v>26</v>
      </c>
      <c r="X248">
        <v>62</v>
      </c>
      <c r="Y248">
        <v>26</v>
      </c>
      <c r="Z248">
        <v>89</v>
      </c>
      <c r="AA248">
        <v>44</v>
      </c>
      <c r="AB248">
        <v>0</v>
      </c>
      <c r="AC248">
        <v>8</v>
      </c>
      <c r="AD248">
        <v>44</v>
      </c>
      <c r="AE248">
        <v>8</v>
      </c>
      <c r="AF248">
        <v>0</v>
      </c>
      <c r="AG248">
        <v>8</v>
      </c>
      <c r="AH248">
        <v>17</v>
      </c>
      <c r="AI248">
        <v>26</v>
      </c>
      <c r="AJ248">
        <v>26</v>
      </c>
      <c r="AK248">
        <v>44</v>
      </c>
      <c r="AL248">
        <v>53</v>
      </c>
      <c r="AM248">
        <v>17</v>
      </c>
      <c r="AN248">
        <v>0</v>
      </c>
      <c r="AO248">
        <v>0</v>
      </c>
      <c r="AP248">
        <v>35</v>
      </c>
      <c r="AQ248">
        <v>17</v>
      </c>
      <c r="AR248">
        <v>71</v>
      </c>
      <c r="AS248">
        <v>8</v>
      </c>
      <c r="AT248">
        <v>35</v>
      </c>
      <c r="AU248">
        <v>8</v>
      </c>
      <c r="AV248">
        <v>0</v>
      </c>
      <c r="AW248">
        <v>26</v>
      </c>
      <c r="AX248">
        <v>26</v>
      </c>
      <c r="AY248">
        <v>0</v>
      </c>
      <c r="AZ248">
        <v>104</v>
      </c>
      <c r="BA248" s="42">
        <v>117.44999999999999</v>
      </c>
      <c r="BB248" s="12">
        <v>31262.77</v>
      </c>
      <c r="BC248" s="12">
        <v>15052.44</v>
      </c>
      <c r="BD248" s="12">
        <v>13894.56</v>
      </c>
      <c r="BE248" s="12">
        <v>28947.01</v>
      </c>
      <c r="BF248" s="12">
        <v>26631.25</v>
      </c>
      <c r="BG248" s="12">
        <v>22000</v>
      </c>
      <c r="BH248" s="12">
        <v>10000</v>
      </c>
      <c r="BI248" s="12">
        <v>7453</v>
      </c>
      <c r="BJ248" s="12">
        <v>12052</v>
      </c>
      <c r="BK248" s="12">
        <v>60889</v>
      </c>
      <c r="BL248" s="12">
        <v>47668</v>
      </c>
      <c r="BM248" s="12">
        <v>34859</v>
      </c>
      <c r="BN248" s="12">
        <v>23168</v>
      </c>
      <c r="BO248">
        <v>187000</v>
      </c>
      <c r="BP248">
        <v>5595</v>
      </c>
    </row>
    <row r="249" spans="1:68" x14ac:dyDescent="0.25">
      <c r="A249" s="4">
        <v>45539</v>
      </c>
      <c r="B249" s="4" t="str">
        <f t="shared" si="3"/>
        <v>SEPTEMBER</v>
      </c>
      <c r="C249" s="2">
        <f>MONTH(mydata[[#This Row],[Date]])</f>
        <v>9</v>
      </c>
      <c r="D249">
        <v>1189</v>
      </c>
      <c r="E249">
        <v>906</v>
      </c>
      <c r="F249">
        <v>404</v>
      </c>
      <c r="G249">
        <v>595</v>
      </c>
      <c r="H249">
        <v>190</v>
      </c>
      <c r="I249">
        <v>416</v>
      </c>
      <c r="J249">
        <v>400</v>
      </c>
      <c r="K249">
        <v>90</v>
      </c>
      <c r="L249">
        <v>250</v>
      </c>
      <c r="M249">
        <v>213</v>
      </c>
      <c r="N249">
        <v>58</v>
      </c>
      <c r="O249">
        <v>73</v>
      </c>
      <c r="P249">
        <v>14</v>
      </c>
      <c r="Q249">
        <v>198</v>
      </c>
      <c r="R249">
        <v>103</v>
      </c>
      <c r="S249">
        <v>31</v>
      </c>
      <c r="T249">
        <v>63</v>
      </c>
      <c r="U249">
        <v>186</v>
      </c>
      <c r="V249">
        <v>36</v>
      </c>
      <c r="W249">
        <v>18</v>
      </c>
      <c r="X249">
        <v>45</v>
      </c>
      <c r="Y249">
        <v>9</v>
      </c>
      <c r="Z249">
        <v>144</v>
      </c>
      <c r="AA249">
        <v>45</v>
      </c>
      <c r="AB249">
        <v>18</v>
      </c>
      <c r="AC249">
        <v>27</v>
      </c>
      <c r="AD249">
        <v>27</v>
      </c>
      <c r="AE249">
        <v>18</v>
      </c>
      <c r="AF249">
        <v>9</v>
      </c>
      <c r="AG249">
        <v>36</v>
      </c>
      <c r="AH249">
        <v>18</v>
      </c>
      <c r="AI249">
        <v>27</v>
      </c>
      <c r="AJ249">
        <v>27</v>
      </c>
      <c r="AK249">
        <v>45</v>
      </c>
      <c r="AL249">
        <v>45</v>
      </c>
      <c r="AM249">
        <v>27</v>
      </c>
      <c r="AN249">
        <v>0</v>
      </c>
      <c r="AO249">
        <v>0</v>
      </c>
      <c r="AP249">
        <v>9</v>
      </c>
      <c r="AQ249">
        <v>9</v>
      </c>
      <c r="AR249">
        <v>81</v>
      </c>
      <c r="AS249">
        <v>9</v>
      </c>
      <c r="AT249">
        <v>54</v>
      </c>
      <c r="AU249">
        <v>18</v>
      </c>
      <c r="AV249">
        <v>9</v>
      </c>
      <c r="AW249">
        <v>18</v>
      </c>
      <c r="AX249">
        <v>18</v>
      </c>
      <c r="AY249">
        <v>0</v>
      </c>
      <c r="AZ249">
        <v>60</v>
      </c>
      <c r="BA249" s="42">
        <v>118.62</v>
      </c>
      <c r="BB249" s="12">
        <v>39932.559999999998</v>
      </c>
      <c r="BC249" s="12">
        <v>19966.28</v>
      </c>
      <c r="BD249" s="12">
        <v>24664.23</v>
      </c>
      <c r="BE249" s="12">
        <v>22315.26</v>
      </c>
      <c r="BF249" s="12">
        <v>10570.38</v>
      </c>
      <c r="BG249" s="12">
        <v>22000</v>
      </c>
      <c r="BH249" s="12">
        <v>10000</v>
      </c>
      <c r="BI249" s="12">
        <v>7453</v>
      </c>
      <c r="BJ249" s="12">
        <v>12052</v>
      </c>
      <c r="BK249" s="12">
        <v>60889</v>
      </c>
      <c r="BL249" s="12">
        <v>47668</v>
      </c>
      <c r="BM249" s="12">
        <v>34859</v>
      </c>
      <c r="BN249" s="12">
        <v>23168</v>
      </c>
      <c r="BO249">
        <v>187000</v>
      </c>
      <c r="BP249">
        <v>677</v>
      </c>
    </row>
    <row r="250" spans="1:68" x14ac:dyDescent="0.25">
      <c r="A250" s="4">
        <v>45540</v>
      </c>
      <c r="B250" s="4" t="str">
        <f t="shared" si="3"/>
        <v>SEPTEMBER</v>
      </c>
      <c r="C250" s="2">
        <f>MONTH(mydata[[#This Row],[Date]])</f>
        <v>9</v>
      </c>
      <c r="D250">
        <v>1169</v>
      </c>
      <c r="E250">
        <v>905</v>
      </c>
      <c r="F250">
        <v>514</v>
      </c>
      <c r="G250">
        <v>480</v>
      </c>
      <c r="H250">
        <v>175</v>
      </c>
      <c r="I250">
        <v>199</v>
      </c>
      <c r="J250">
        <v>634</v>
      </c>
      <c r="K250">
        <v>72</v>
      </c>
      <c r="L250">
        <v>282</v>
      </c>
      <c r="M250">
        <v>173</v>
      </c>
      <c r="N250">
        <v>57</v>
      </c>
      <c r="O250">
        <v>50</v>
      </c>
      <c r="P250">
        <v>43</v>
      </c>
      <c r="Q250">
        <v>235</v>
      </c>
      <c r="R250">
        <v>119</v>
      </c>
      <c r="S250">
        <v>57</v>
      </c>
      <c r="T250">
        <v>22</v>
      </c>
      <c r="U250">
        <v>131</v>
      </c>
      <c r="V250">
        <v>90</v>
      </c>
      <c r="W250">
        <v>9</v>
      </c>
      <c r="X250">
        <v>63</v>
      </c>
      <c r="Y250">
        <v>18</v>
      </c>
      <c r="Z250">
        <v>68</v>
      </c>
      <c r="AA250">
        <v>81</v>
      </c>
      <c r="AB250">
        <v>27</v>
      </c>
      <c r="AC250">
        <v>9</v>
      </c>
      <c r="AD250">
        <v>36</v>
      </c>
      <c r="AE250">
        <v>0</v>
      </c>
      <c r="AF250">
        <v>9</v>
      </c>
      <c r="AG250">
        <v>27</v>
      </c>
      <c r="AH250">
        <v>27</v>
      </c>
      <c r="AI250">
        <v>0</v>
      </c>
      <c r="AJ250">
        <v>9</v>
      </c>
      <c r="AK250">
        <v>81</v>
      </c>
      <c r="AL250">
        <v>45</v>
      </c>
      <c r="AM250">
        <v>27</v>
      </c>
      <c r="AN250">
        <v>18</v>
      </c>
      <c r="AO250">
        <v>0</v>
      </c>
      <c r="AP250">
        <v>0</v>
      </c>
      <c r="AQ250">
        <v>27</v>
      </c>
      <c r="AR250">
        <v>81</v>
      </c>
      <c r="AS250">
        <v>9</v>
      </c>
      <c r="AT250">
        <v>45</v>
      </c>
      <c r="AU250">
        <v>18</v>
      </c>
      <c r="AV250">
        <v>9</v>
      </c>
      <c r="AW250">
        <v>18</v>
      </c>
      <c r="AX250">
        <v>18</v>
      </c>
      <c r="AY250">
        <v>36</v>
      </c>
      <c r="AZ250">
        <v>0</v>
      </c>
      <c r="BA250" s="42">
        <v>119.04</v>
      </c>
      <c r="BB250" s="12">
        <v>33213.61</v>
      </c>
      <c r="BC250" s="12">
        <v>15420.6</v>
      </c>
      <c r="BD250" s="12">
        <v>24910.2</v>
      </c>
      <c r="BE250" s="12">
        <v>26096.400000000001</v>
      </c>
      <c r="BF250" s="12">
        <v>18979.2</v>
      </c>
      <c r="BG250" s="12">
        <v>22000</v>
      </c>
      <c r="BH250" s="12">
        <v>10000</v>
      </c>
      <c r="BI250" s="12">
        <v>7453</v>
      </c>
      <c r="BJ250" s="12">
        <v>12052</v>
      </c>
      <c r="BK250" s="12">
        <v>60889</v>
      </c>
      <c r="BL250" s="12">
        <v>47668</v>
      </c>
      <c r="BM250" s="12">
        <v>34859</v>
      </c>
      <c r="BN250" s="12">
        <v>23168</v>
      </c>
      <c r="BO250">
        <v>187000</v>
      </c>
      <c r="BP250">
        <v>1290</v>
      </c>
    </row>
    <row r="251" spans="1:68" x14ac:dyDescent="0.25">
      <c r="A251" s="4">
        <v>45541</v>
      </c>
      <c r="B251" s="4" t="str">
        <f t="shared" si="3"/>
        <v>SEPTEMBER</v>
      </c>
      <c r="C251" s="2">
        <f>MONTH(mydata[[#This Row],[Date]])</f>
        <v>9</v>
      </c>
      <c r="D251">
        <v>1156</v>
      </c>
      <c r="E251">
        <v>895</v>
      </c>
      <c r="F251">
        <v>254</v>
      </c>
      <c r="G251">
        <v>845</v>
      </c>
      <c r="H251">
        <v>57</v>
      </c>
      <c r="I251">
        <v>474</v>
      </c>
      <c r="J251">
        <v>269</v>
      </c>
      <c r="K251">
        <v>152</v>
      </c>
      <c r="L251">
        <v>293</v>
      </c>
      <c r="M251">
        <v>186</v>
      </c>
      <c r="N251">
        <v>107</v>
      </c>
      <c r="O251">
        <v>35</v>
      </c>
      <c r="P251">
        <v>64</v>
      </c>
      <c r="Q251">
        <v>228</v>
      </c>
      <c r="R251">
        <v>83</v>
      </c>
      <c r="S251">
        <v>57</v>
      </c>
      <c r="T251">
        <v>48</v>
      </c>
      <c r="U251">
        <v>55</v>
      </c>
      <c r="V251">
        <v>116</v>
      </c>
      <c r="W251">
        <v>26</v>
      </c>
      <c r="X251">
        <v>62</v>
      </c>
      <c r="Y251">
        <v>8</v>
      </c>
      <c r="Z251">
        <v>125</v>
      </c>
      <c r="AA251">
        <v>53</v>
      </c>
      <c r="AB251">
        <v>17</v>
      </c>
      <c r="AC251">
        <v>0</v>
      </c>
      <c r="AD251">
        <v>53</v>
      </c>
      <c r="AE251">
        <v>17</v>
      </c>
      <c r="AF251">
        <v>0</v>
      </c>
      <c r="AG251">
        <v>8</v>
      </c>
      <c r="AH251">
        <v>8</v>
      </c>
      <c r="AI251">
        <v>0</v>
      </c>
      <c r="AJ251">
        <v>0</v>
      </c>
      <c r="AK251">
        <v>44</v>
      </c>
      <c r="AL251">
        <v>17</v>
      </c>
      <c r="AM251">
        <v>35</v>
      </c>
      <c r="AN251">
        <v>0</v>
      </c>
      <c r="AO251">
        <v>0</v>
      </c>
      <c r="AP251">
        <v>26</v>
      </c>
      <c r="AQ251">
        <v>8</v>
      </c>
      <c r="AR251">
        <v>71</v>
      </c>
      <c r="AS251">
        <v>8</v>
      </c>
      <c r="AT251">
        <v>35</v>
      </c>
      <c r="AU251">
        <v>35</v>
      </c>
      <c r="AV251">
        <v>0</v>
      </c>
      <c r="AW251">
        <v>8</v>
      </c>
      <c r="AX251">
        <v>17</v>
      </c>
      <c r="AY251">
        <v>8</v>
      </c>
      <c r="AZ251">
        <v>90</v>
      </c>
      <c r="BA251" s="42">
        <v>118.97000000000001</v>
      </c>
      <c r="BB251" s="12">
        <v>39284.54</v>
      </c>
      <c r="BC251" s="12">
        <v>16666.169999999998</v>
      </c>
      <c r="BD251" s="12">
        <v>22618.37</v>
      </c>
      <c r="BE251" s="12">
        <v>9523.52</v>
      </c>
      <c r="BF251" s="12">
        <v>30951.45</v>
      </c>
      <c r="BG251" s="12">
        <v>22000</v>
      </c>
      <c r="BH251" s="12">
        <v>10000</v>
      </c>
      <c r="BI251" s="12">
        <v>7453</v>
      </c>
      <c r="BJ251" s="12">
        <v>12052</v>
      </c>
      <c r="BK251" s="12">
        <v>60889</v>
      </c>
      <c r="BL251" s="12">
        <v>47668</v>
      </c>
      <c r="BM251" s="12">
        <v>34859</v>
      </c>
      <c r="BN251" s="12">
        <v>23168</v>
      </c>
      <c r="BO251">
        <v>187000</v>
      </c>
      <c r="BP251">
        <v>2931</v>
      </c>
    </row>
    <row r="252" spans="1:68" x14ac:dyDescent="0.25">
      <c r="A252" s="4">
        <v>45542</v>
      </c>
      <c r="B252" s="4" t="str">
        <f t="shared" si="3"/>
        <v>SEPTEMBER</v>
      </c>
      <c r="C252" s="2">
        <f>MONTH(mydata[[#This Row],[Date]])</f>
        <v>9</v>
      </c>
      <c r="D252">
        <v>1152</v>
      </c>
      <c r="E252">
        <v>879</v>
      </c>
      <c r="F252">
        <v>311</v>
      </c>
      <c r="G252">
        <v>565</v>
      </c>
      <c r="H252">
        <v>276</v>
      </c>
      <c r="I252">
        <v>430</v>
      </c>
      <c r="J252">
        <v>309</v>
      </c>
      <c r="K252">
        <v>140</v>
      </c>
      <c r="L252">
        <v>285</v>
      </c>
      <c r="M252">
        <v>92</v>
      </c>
      <c r="N252">
        <v>85</v>
      </c>
      <c r="O252">
        <v>35</v>
      </c>
      <c r="P252">
        <v>35</v>
      </c>
      <c r="Q252">
        <v>192</v>
      </c>
      <c r="R252">
        <v>109</v>
      </c>
      <c r="S252">
        <v>48</v>
      </c>
      <c r="T252">
        <v>65</v>
      </c>
      <c r="U252">
        <v>206</v>
      </c>
      <c r="V252">
        <v>123</v>
      </c>
      <c r="W252">
        <v>26</v>
      </c>
      <c r="X252">
        <v>26</v>
      </c>
      <c r="Y252">
        <v>0</v>
      </c>
      <c r="Z252">
        <v>22</v>
      </c>
      <c r="AA252">
        <v>43</v>
      </c>
      <c r="AB252">
        <v>17</v>
      </c>
      <c r="AC252">
        <v>26</v>
      </c>
      <c r="AD252">
        <v>26</v>
      </c>
      <c r="AE252">
        <v>17</v>
      </c>
      <c r="AF252">
        <v>0</v>
      </c>
      <c r="AG252">
        <v>26</v>
      </c>
      <c r="AH252">
        <v>17</v>
      </c>
      <c r="AI252">
        <v>17</v>
      </c>
      <c r="AJ252">
        <v>17</v>
      </c>
      <c r="AK252">
        <v>79</v>
      </c>
      <c r="AL252">
        <v>26</v>
      </c>
      <c r="AM252">
        <v>43</v>
      </c>
      <c r="AN252">
        <v>8</v>
      </c>
      <c r="AO252">
        <v>8</v>
      </c>
      <c r="AP252">
        <v>26</v>
      </c>
      <c r="AQ252">
        <v>26</v>
      </c>
      <c r="AR252">
        <v>79</v>
      </c>
      <c r="AS252">
        <v>8</v>
      </c>
      <c r="AT252">
        <v>79</v>
      </c>
      <c r="AU252">
        <v>35</v>
      </c>
      <c r="AV252">
        <v>8</v>
      </c>
      <c r="AW252">
        <v>43</v>
      </c>
      <c r="AX252">
        <v>0</v>
      </c>
      <c r="AY252">
        <v>8</v>
      </c>
      <c r="AZ252">
        <v>0</v>
      </c>
      <c r="BA252" s="42">
        <v>117.77</v>
      </c>
      <c r="BB252" s="12">
        <v>41640.46</v>
      </c>
      <c r="BC252" s="12">
        <v>22604.82</v>
      </c>
      <c r="BD252" s="12">
        <v>13087</v>
      </c>
      <c r="BE252" s="12">
        <v>27363.73</v>
      </c>
      <c r="BF252" s="12">
        <v>14276.73</v>
      </c>
      <c r="BG252" s="12">
        <v>22000</v>
      </c>
      <c r="BH252" s="12">
        <v>10000</v>
      </c>
      <c r="BI252" s="12">
        <v>7453</v>
      </c>
      <c r="BJ252" s="12">
        <v>12052</v>
      </c>
      <c r="BK252" s="12">
        <v>60889</v>
      </c>
      <c r="BL252" s="12">
        <v>47668</v>
      </c>
      <c r="BM252" s="12">
        <v>34859</v>
      </c>
      <c r="BN252" s="12">
        <v>23168</v>
      </c>
      <c r="BO252">
        <v>187000</v>
      </c>
      <c r="BP252">
        <v>317</v>
      </c>
    </row>
    <row r="253" spans="1:68" x14ac:dyDescent="0.25">
      <c r="A253" s="4">
        <v>45543</v>
      </c>
      <c r="B253" s="4" t="str">
        <f t="shared" si="3"/>
        <v>SEPTEMBER</v>
      </c>
      <c r="C253" s="2">
        <f>MONTH(mydata[[#This Row],[Date]])</f>
        <v>9</v>
      </c>
      <c r="D253">
        <v>1151</v>
      </c>
      <c r="E253">
        <v>853</v>
      </c>
      <c r="F253">
        <v>230</v>
      </c>
      <c r="G253">
        <v>818</v>
      </c>
      <c r="H253">
        <v>103</v>
      </c>
      <c r="I253">
        <v>392</v>
      </c>
      <c r="J253">
        <v>342</v>
      </c>
      <c r="K253">
        <v>119</v>
      </c>
      <c r="L253">
        <v>392</v>
      </c>
      <c r="M253">
        <v>121</v>
      </c>
      <c r="N253">
        <v>107</v>
      </c>
      <c r="O253">
        <v>57</v>
      </c>
      <c r="P253">
        <v>49</v>
      </c>
      <c r="Q253">
        <v>170</v>
      </c>
      <c r="R253">
        <v>48</v>
      </c>
      <c r="S253">
        <v>52</v>
      </c>
      <c r="T253">
        <v>30</v>
      </c>
      <c r="U253">
        <v>125</v>
      </c>
      <c r="V253">
        <v>59</v>
      </c>
      <c r="W253">
        <v>25</v>
      </c>
      <c r="X253">
        <v>59</v>
      </c>
      <c r="Y253">
        <v>17</v>
      </c>
      <c r="Z253">
        <v>68</v>
      </c>
      <c r="AA253">
        <v>59</v>
      </c>
      <c r="AB253">
        <v>8</v>
      </c>
      <c r="AC253">
        <v>8</v>
      </c>
      <c r="AD253">
        <v>17</v>
      </c>
      <c r="AE253">
        <v>0</v>
      </c>
      <c r="AF253">
        <v>8</v>
      </c>
      <c r="AG253">
        <v>8</v>
      </c>
      <c r="AH253">
        <v>8</v>
      </c>
      <c r="AI253">
        <v>25</v>
      </c>
      <c r="AJ253">
        <v>0</v>
      </c>
      <c r="AK253">
        <v>51</v>
      </c>
      <c r="AL253">
        <v>17</v>
      </c>
      <c r="AM253">
        <v>34</v>
      </c>
      <c r="AN253">
        <v>8</v>
      </c>
      <c r="AO253">
        <v>0</v>
      </c>
      <c r="AP253">
        <v>8</v>
      </c>
      <c r="AQ253">
        <v>8</v>
      </c>
      <c r="AR253">
        <v>93</v>
      </c>
      <c r="AS253">
        <v>8</v>
      </c>
      <c r="AT253">
        <v>68</v>
      </c>
      <c r="AU253">
        <v>17</v>
      </c>
      <c r="AV253">
        <v>0</v>
      </c>
      <c r="AW253">
        <v>17</v>
      </c>
      <c r="AX253">
        <v>34</v>
      </c>
      <c r="AY253">
        <v>25</v>
      </c>
      <c r="AZ253">
        <v>96</v>
      </c>
      <c r="BA253" s="42">
        <v>116.08999999999999</v>
      </c>
      <c r="BB253" s="12">
        <v>41216.769999999997</v>
      </c>
      <c r="BC253" s="12">
        <v>24730.06</v>
      </c>
      <c r="BD253" s="12">
        <v>11776.22</v>
      </c>
      <c r="BE253" s="12">
        <v>10598.6</v>
      </c>
      <c r="BF253" s="12">
        <v>29440.55</v>
      </c>
      <c r="BG253" s="12">
        <v>22000</v>
      </c>
      <c r="BH253" s="12">
        <v>10000</v>
      </c>
      <c r="BI253" s="12">
        <v>7453</v>
      </c>
      <c r="BJ253" s="12">
        <v>12052</v>
      </c>
      <c r="BK253" s="12">
        <v>60889</v>
      </c>
      <c r="BL253" s="12">
        <v>47668</v>
      </c>
      <c r="BM253" s="12">
        <v>34859</v>
      </c>
      <c r="BN253" s="12">
        <v>23168</v>
      </c>
      <c r="BO253">
        <v>187000</v>
      </c>
      <c r="BP253">
        <v>7097</v>
      </c>
    </row>
    <row r="254" spans="1:68" x14ac:dyDescent="0.25">
      <c r="A254" s="4">
        <v>45544</v>
      </c>
      <c r="B254" s="4" t="str">
        <f t="shared" si="3"/>
        <v>SEPTEMBER</v>
      </c>
      <c r="C254" s="2">
        <f>MONTH(mydata[[#This Row],[Date]])</f>
        <v>9</v>
      </c>
      <c r="D254">
        <v>1162</v>
      </c>
      <c r="E254">
        <v>822</v>
      </c>
      <c r="F254">
        <v>418</v>
      </c>
      <c r="G254">
        <v>547</v>
      </c>
      <c r="H254">
        <v>197</v>
      </c>
      <c r="I254">
        <v>337</v>
      </c>
      <c r="J254">
        <v>412</v>
      </c>
      <c r="K254">
        <v>73</v>
      </c>
      <c r="L254">
        <v>331</v>
      </c>
      <c r="M254">
        <v>36</v>
      </c>
      <c r="N254">
        <v>64</v>
      </c>
      <c r="O254">
        <v>93</v>
      </c>
      <c r="P254">
        <v>43</v>
      </c>
      <c r="Q254">
        <v>194</v>
      </c>
      <c r="R254">
        <v>101</v>
      </c>
      <c r="S254">
        <v>44</v>
      </c>
      <c r="T254">
        <v>26</v>
      </c>
      <c r="U254">
        <v>230</v>
      </c>
      <c r="V254">
        <v>90</v>
      </c>
      <c r="W254">
        <v>24</v>
      </c>
      <c r="X254">
        <v>24</v>
      </c>
      <c r="Y254">
        <v>24</v>
      </c>
      <c r="Z254">
        <v>73</v>
      </c>
      <c r="AA254">
        <v>65</v>
      </c>
      <c r="AB254">
        <v>0</v>
      </c>
      <c r="AC254">
        <v>16</v>
      </c>
      <c r="AD254">
        <v>16</v>
      </c>
      <c r="AE254">
        <v>24</v>
      </c>
      <c r="AF254">
        <v>0</v>
      </c>
      <c r="AG254">
        <v>32</v>
      </c>
      <c r="AH254">
        <v>0</v>
      </c>
      <c r="AI254">
        <v>0</v>
      </c>
      <c r="AJ254">
        <v>8</v>
      </c>
      <c r="AK254">
        <v>82</v>
      </c>
      <c r="AL254">
        <v>32</v>
      </c>
      <c r="AM254">
        <v>8</v>
      </c>
      <c r="AN254">
        <v>8</v>
      </c>
      <c r="AO254">
        <v>8</v>
      </c>
      <c r="AP254">
        <v>8</v>
      </c>
      <c r="AQ254">
        <v>16</v>
      </c>
      <c r="AR254">
        <v>90</v>
      </c>
      <c r="AS254">
        <v>16</v>
      </c>
      <c r="AT254">
        <v>41</v>
      </c>
      <c r="AU254">
        <v>24</v>
      </c>
      <c r="AV254">
        <v>8</v>
      </c>
      <c r="AW254">
        <v>16</v>
      </c>
      <c r="AX254">
        <v>24</v>
      </c>
      <c r="AY254">
        <v>24</v>
      </c>
      <c r="AZ254">
        <v>21</v>
      </c>
      <c r="BA254" s="42">
        <v>115.16</v>
      </c>
      <c r="BB254" s="12">
        <v>35989.96</v>
      </c>
      <c r="BC254" s="12">
        <v>22058.36</v>
      </c>
      <c r="BD254" s="12">
        <v>26702.23</v>
      </c>
      <c r="BE254" s="12">
        <v>13931.6</v>
      </c>
      <c r="BF254" s="12">
        <v>17414.5</v>
      </c>
      <c r="BG254" s="12">
        <v>22000</v>
      </c>
      <c r="BH254" s="12">
        <v>10000</v>
      </c>
      <c r="BI254" s="12">
        <v>7453</v>
      </c>
      <c r="BJ254" s="12">
        <v>11745</v>
      </c>
      <c r="BK254" s="12">
        <v>60889</v>
      </c>
      <c r="BL254" s="12">
        <v>47668</v>
      </c>
      <c r="BM254" s="12">
        <v>34859</v>
      </c>
      <c r="BN254" s="12">
        <v>23168</v>
      </c>
      <c r="BO254">
        <v>187000</v>
      </c>
      <c r="BP254">
        <v>6243</v>
      </c>
    </row>
    <row r="255" spans="1:68" x14ac:dyDescent="0.25">
      <c r="A255" s="4">
        <v>45545</v>
      </c>
      <c r="B255" s="4" t="str">
        <f t="shared" si="3"/>
        <v>SEPTEMBER</v>
      </c>
      <c r="C255" s="2">
        <f>MONTH(mydata[[#This Row],[Date]])</f>
        <v>9</v>
      </c>
      <c r="D255">
        <v>1189</v>
      </c>
      <c r="E255">
        <v>789</v>
      </c>
      <c r="F255">
        <v>273</v>
      </c>
      <c r="G255">
        <v>702</v>
      </c>
      <c r="H255">
        <v>214</v>
      </c>
      <c r="I255">
        <v>276</v>
      </c>
      <c r="J255">
        <v>379</v>
      </c>
      <c r="K255">
        <v>134</v>
      </c>
      <c r="L255">
        <v>250</v>
      </c>
      <c r="M255">
        <v>176</v>
      </c>
      <c r="N255">
        <v>73</v>
      </c>
      <c r="O255">
        <v>58</v>
      </c>
      <c r="P255">
        <v>58</v>
      </c>
      <c r="Q255">
        <v>221</v>
      </c>
      <c r="R255">
        <v>103</v>
      </c>
      <c r="S255">
        <v>36</v>
      </c>
      <c r="T255">
        <v>36</v>
      </c>
      <c r="U255">
        <v>178</v>
      </c>
      <c r="V255">
        <v>47</v>
      </c>
      <c r="W255">
        <v>15</v>
      </c>
      <c r="X255">
        <v>39</v>
      </c>
      <c r="Y255">
        <v>0</v>
      </c>
      <c r="Z255">
        <v>102</v>
      </c>
      <c r="AA255">
        <v>55</v>
      </c>
      <c r="AB255">
        <v>7</v>
      </c>
      <c r="AC255">
        <v>7</v>
      </c>
      <c r="AD255">
        <v>23</v>
      </c>
      <c r="AE255">
        <v>0</v>
      </c>
      <c r="AF255">
        <v>7</v>
      </c>
      <c r="AG255">
        <v>7</v>
      </c>
      <c r="AH255">
        <v>15</v>
      </c>
      <c r="AI255">
        <v>0</v>
      </c>
      <c r="AJ255">
        <v>23</v>
      </c>
      <c r="AK255">
        <v>55</v>
      </c>
      <c r="AL255">
        <v>15</v>
      </c>
      <c r="AM255">
        <v>23</v>
      </c>
      <c r="AN255">
        <v>0</v>
      </c>
      <c r="AO255">
        <v>7</v>
      </c>
      <c r="AP255">
        <v>15</v>
      </c>
      <c r="AQ255">
        <v>15</v>
      </c>
      <c r="AR255">
        <v>63</v>
      </c>
      <c r="AS255">
        <v>7</v>
      </c>
      <c r="AT255">
        <v>39</v>
      </c>
      <c r="AU255">
        <v>39</v>
      </c>
      <c r="AV255">
        <v>7</v>
      </c>
      <c r="AW255">
        <v>47</v>
      </c>
      <c r="AX255">
        <v>7</v>
      </c>
      <c r="AY255">
        <v>31</v>
      </c>
      <c r="AZ255">
        <v>72</v>
      </c>
      <c r="BA255" s="42">
        <v>115.16999999999999</v>
      </c>
      <c r="BB255" s="12">
        <v>32244.58</v>
      </c>
      <c r="BC255" s="12">
        <v>16122.29</v>
      </c>
      <c r="BD255" s="12">
        <v>19577.07</v>
      </c>
      <c r="BE255" s="12">
        <v>19577.07</v>
      </c>
      <c r="BF255" s="12">
        <v>27638.21</v>
      </c>
      <c r="BG255" s="12">
        <v>22000</v>
      </c>
      <c r="BH255" s="12">
        <v>10000</v>
      </c>
      <c r="BI255" s="12">
        <v>7453</v>
      </c>
      <c r="BJ255" s="12">
        <v>11745</v>
      </c>
      <c r="BK255" s="12">
        <v>60889</v>
      </c>
      <c r="BL255" s="12">
        <v>47668</v>
      </c>
      <c r="BM255" s="12">
        <v>34859</v>
      </c>
      <c r="BN255" s="12">
        <v>23168</v>
      </c>
      <c r="BO255">
        <v>187000</v>
      </c>
      <c r="BP255">
        <v>6526</v>
      </c>
    </row>
    <row r="256" spans="1:68" x14ac:dyDescent="0.25">
      <c r="A256" s="4">
        <v>45546</v>
      </c>
      <c r="B256" s="4" t="str">
        <f t="shared" si="3"/>
        <v>SEPTEMBER</v>
      </c>
      <c r="C256" s="2">
        <f>MONTH(mydata[[#This Row],[Date]])</f>
        <v>9</v>
      </c>
      <c r="D256">
        <v>1210</v>
      </c>
      <c r="E256">
        <v>753</v>
      </c>
      <c r="F256">
        <v>447</v>
      </c>
      <c r="G256">
        <v>521</v>
      </c>
      <c r="H256">
        <v>242</v>
      </c>
      <c r="I256">
        <v>173</v>
      </c>
      <c r="J256">
        <v>407</v>
      </c>
      <c r="K256">
        <v>173</v>
      </c>
      <c r="L256">
        <v>307</v>
      </c>
      <c r="M256">
        <v>262</v>
      </c>
      <c r="N256">
        <v>67</v>
      </c>
      <c r="O256">
        <v>112</v>
      </c>
      <c r="P256">
        <v>67</v>
      </c>
      <c r="Q256">
        <v>156</v>
      </c>
      <c r="R256">
        <v>110</v>
      </c>
      <c r="S256">
        <v>41</v>
      </c>
      <c r="T256">
        <v>36</v>
      </c>
      <c r="U256">
        <v>52</v>
      </c>
      <c r="V256">
        <v>60</v>
      </c>
      <c r="W256">
        <v>0</v>
      </c>
      <c r="X256">
        <v>45</v>
      </c>
      <c r="Y256">
        <v>22</v>
      </c>
      <c r="Z256">
        <v>56</v>
      </c>
      <c r="AA256">
        <v>45</v>
      </c>
      <c r="AB256">
        <v>7</v>
      </c>
      <c r="AC256">
        <v>0</v>
      </c>
      <c r="AD256">
        <v>37</v>
      </c>
      <c r="AE256">
        <v>7</v>
      </c>
      <c r="AF256">
        <v>7</v>
      </c>
      <c r="AG256">
        <v>15</v>
      </c>
      <c r="AH256">
        <v>0</v>
      </c>
      <c r="AI256">
        <v>7</v>
      </c>
      <c r="AJ256">
        <v>22</v>
      </c>
      <c r="AK256">
        <v>60</v>
      </c>
      <c r="AL256">
        <v>37</v>
      </c>
      <c r="AM256">
        <v>37</v>
      </c>
      <c r="AN256">
        <v>7</v>
      </c>
      <c r="AO256">
        <v>0</v>
      </c>
      <c r="AP256">
        <v>30</v>
      </c>
      <c r="AQ256">
        <v>15</v>
      </c>
      <c r="AR256">
        <v>82</v>
      </c>
      <c r="AS256">
        <v>7</v>
      </c>
      <c r="AT256">
        <v>52</v>
      </c>
      <c r="AU256">
        <v>30</v>
      </c>
      <c r="AV256">
        <v>7</v>
      </c>
      <c r="AW256">
        <v>7</v>
      </c>
      <c r="AX256">
        <v>30</v>
      </c>
      <c r="AY256">
        <v>22</v>
      </c>
      <c r="AZ256">
        <v>0</v>
      </c>
      <c r="BA256" s="42">
        <v>115.48000000000002</v>
      </c>
      <c r="BB256" s="12">
        <v>33396.18</v>
      </c>
      <c r="BC256" s="12">
        <v>19577.07</v>
      </c>
      <c r="BD256" s="12">
        <v>12667.52</v>
      </c>
      <c r="BE256" s="12">
        <v>11515.92</v>
      </c>
      <c r="BF256" s="12">
        <v>38002.550000000003</v>
      </c>
      <c r="BG256" s="12">
        <v>22000</v>
      </c>
      <c r="BH256" s="12">
        <v>10000</v>
      </c>
      <c r="BI256" s="12">
        <v>7453</v>
      </c>
      <c r="BJ256" s="12">
        <v>11745</v>
      </c>
      <c r="BK256" s="12">
        <v>60889</v>
      </c>
      <c r="BL256" s="12">
        <v>47668</v>
      </c>
      <c r="BM256" s="12">
        <v>34859</v>
      </c>
      <c r="BN256" s="12">
        <v>23168</v>
      </c>
      <c r="BO256">
        <v>187000</v>
      </c>
      <c r="BP256">
        <v>281</v>
      </c>
    </row>
    <row r="257" spans="1:68" x14ac:dyDescent="0.25">
      <c r="A257" s="4">
        <v>45547</v>
      </c>
      <c r="B257" s="4" t="str">
        <f t="shared" si="3"/>
        <v>SEPTEMBER</v>
      </c>
      <c r="C257" s="2">
        <f>MONTH(mydata[[#This Row],[Date]])</f>
        <v>9</v>
      </c>
      <c r="D257">
        <v>1216</v>
      </c>
      <c r="E257">
        <v>731</v>
      </c>
      <c r="F257">
        <v>279</v>
      </c>
      <c r="G257">
        <v>694</v>
      </c>
      <c r="H257">
        <v>243</v>
      </c>
      <c r="I257">
        <v>285</v>
      </c>
      <c r="J257">
        <v>322</v>
      </c>
      <c r="K257">
        <v>124</v>
      </c>
      <c r="L257">
        <v>354</v>
      </c>
      <c r="M257">
        <v>135</v>
      </c>
      <c r="N257">
        <v>98</v>
      </c>
      <c r="O257">
        <v>82</v>
      </c>
      <c r="P257">
        <v>52</v>
      </c>
      <c r="Q257">
        <v>244</v>
      </c>
      <c r="R257">
        <v>32</v>
      </c>
      <c r="S257">
        <v>64</v>
      </c>
      <c r="T257">
        <v>69</v>
      </c>
      <c r="U257">
        <v>86</v>
      </c>
      <c r="V257">
        <v>65</v>
      </c>
      <c r="W257">
        <v>21</v>
      </c>
      <c r="X257">
        <v>43</v>
      </c>
      <c r="Y257">
        <v>0</v>
      </c>
      <c r="Z257">
        <v>56</v>
      </c>
      <c r="AA257">
        <v>43</v>
      </c>
      <c r="AB257">
        <v>7</v>
      </c>
      <c r="AC257">
        <v>0</v>
      </c>
      <c r="AD257">
        <v>43</v>
      </c>
      <c r="AE257">
        <v>7</v>
      </c>
      <c r="AF257">
        <v>0</v>
      </c>
      <c r="AG257">
        <v>36</v>
      </c>
      <c r="AH257">
        <v>7</v>
      </c>
      <c r="AI257">
        <v>14</v>
      </c>
      <c r="AJ257">
        <v>14</v>
      </c>
      <c r="AK257">
        <v>73</v>
      </c>
      <c r="AL257">
        <v>21</v>
      </c>
      <c r="AM257">
        <v>29</v>
      </c>
      <c r="AN257">
        <v>0</v>
      </c>
      <c r="AO257">
        <v>0</v>
      </c>
      <c r="AP257">
        <v>29</v>
      </c>
      <c r="AQ257">
        <v>29</v>
      </c>
      <c r="AR257">
        <v>73</v>
      </c>
      <c r="AS257">
        <v>21</v>
      </c>
      <c r="AT257">
        <v>51</v>
      </c>
      <c r="AU257">
        <v>21</v>
      </c>
      <c r="AV257">
        <v>0</v>
      </c>
      <c r="AW257">
        <v>14</v>
      </c>
      <c r="AX257">
        <v>0</v>
      </c>
      <c r="AY257">
        <v>14</v>
      </c>
      <c r="AZ257">
        <v>0</v>
      </c>
      <c r="BA257" s="42">
        <v>116.47</v>
      </c>
      <c r="BB257" s="12">
        <v>39265.660000000003</v>
      </c>
      <c r="BC257" s="12">
        <v>21942.58</v>
      </c>
      <c r="BD257" s="12">
        <v>15013.34</v>
      </c>
      <c r="BE257" s="12">
        <v>24252.32</v>
      </c>
      <c r="BF257" s="12">
        <v>15013.34</v>
      </c>
      <c r="BG257" s="12">
        <v>22000</v>
      </c>
      <c r="BH257" s="12">
        <v>10000</v>
      </c>
      <c r="BI257" s="12">
        <v>7453</v>
      </c>
      <c r="BJ257" s="12">
        <v>11745</v>
      </c>
      <c r="BK257" s="12">
        <v>60889</v>
      </c>
      <c r="BL257" s="12">
        <v>47668</v>
      </c>
      <c r="BM257" s="12">
        <v>34859</v>
      </c>
      <c r="BN257" s="12">
        <v>23168</v>
      </c>
      <c r="BO257">
        <v>187000</v>
      </c>
      <c r="BP257">
        <v>2930</v>
      </c>
    </row>
    <row r="258" spans="1:68" x14ac:dyDescent="0.25">
      <c r="A258" s="4">
        <v>45548</v>
      </c>
      <c r="B258" s="4" t="str">
        <f t="shared" ref="B258:B321" si="4">CHOOSE(C258,
"JANUARY",
"FEBRUARY",
"MARCH",
"APRIL",
"MAY",
"JUNE",
"JULY",
"AUGUST",
"SEPTEMBER",
"OCTOBER",
"NOVEMBER",
"DECEMBER")</f>
        <v>SEPTEMBER</v>
      </c>
      <c r="C258" s="2">
        <f>MONTH(mydata[[#This Row],[Date]])</f>
        <v>9</v>
      </c>
      <c r="D258">
        <v>1212</v>
      </c>
      <c r="E258">
        <v>718</v>
      </c>
      <c r="F258">
        <v>303</v>
      </c>
      <c r="G258">
        <v>837</v>
      </c>
      <c r="H258">
        <v>72</v>
      </c>
      <c r="I258">
        <v>150</v>
      </c>
      <c r="J258">
        <v>389</v>
      </c>
      <c r="K258">
        <v>179</v>
      </c>
      <c r="L258">
        <v>383</v>
      </c>
      <c r="M258">
        <v>210</v>
      </c>
      <c r="N258">
        <v>67</v>
      </c>
      <c r="O258">
        <v>60</v>
      </c>
      <c r="P258">
        <v>67</v>
      </c>
      <c r="Q258">
        <v>225</v>
      </c>
      <c r="R258">
        <v>41</v>
      </c>
      <c r="S258">
        <v>69</v>
      </c>
      <c r="T258">
        <v>64</v>
      </c>
      <c r="U258">
        <v>26</v>
      </c>
      <c r="V258">
        <v>93</v>
      </c>
      <c r="W258">
        <v>0</v>
      </c>
      <c r="X258">
        <v>43</v>
      </c>
      <c r="Y258">
        <v>0</v>
      </c>
      <c r="Z258">
        <v>74</v>
      </c>
      <c r="AA258">
        <v>43</v>
      </c>
      <c r="AB258">
        <v>14</v>
      </c>
      <c r="AC258">
        <v>7</v>
      </c>
      <c r="AD258">
        <v>21</v>
      </c>
      <c r="AE258">
        <v>14</v>
      </c>
      <c r="AF258">
        <v>7</v>
      </c>
      <c r="AG258">
        <v>21</v>
      </c>
      <c r="AH258">
        <v>0</v>
      </c>
      <c r="AI258">
        <v>7</v>
      </c>
      <c r="AJ258">
        <v>21</v>
      </c>
      <c r="AK258">
        <v>71</v>
      </c>
      <c r="AL258">
        <v>35</v>
      </c>
      <c r="AM258">
        <v>28</v>
      </c>
      <c r="AN258">
        <v>7</v>
      </c>
      <c r="AO258">
        <v>0</v>
      </c>
      <c r="AP258">
        <v>14</v>
      </c>
      <c r="AQ258">
        <v>21</v>
      </c>
      <c r="AR258">
        <v>57</v>
      </c>
      <c r="AS258">
        <v>7</v>
      </c>
      <c r="AT258">
        <v>57</v>
      </c>
      <c r="AU258">
        <v>7</v>
      </c>
      <c r="AV258">
        <v>7</v>
      </c>
      <c r="AW258">
        <v>14</v>
      </c>
      <c r="AX258">
        <v>14</v>
      </c>
      <c r="AY258">
        <v>14</v>
      </c>
      <c r="AZ258">
        <v>0</v>
      </c>
      <c r="BA258" s="42">
        <v>118.16999999999999</v>
      </c>
      <c r="BB258" s="12">
        <v>33778.75</v>
      </c>
      <c r="BC258" s="12">
        <v>19801.34</v>
      </c>
      <c r="BD258" s="12">
        <v>15142.2</v>
      </c>
      <c r="BE258" s="12">
        <v>19801.34</v>
      </c>
      <c r="BF258" s="12">
        <v>27954.83</v>
      </c>
      <c r="BG258" s="12">
        <v>22000</v>
      </c>
      <c r="BH258" s="12">
        <v>10000</v>
      </c>
      <c r="BI258" s="12">
        <v>7453</v>
      </c>
      <c r="BJ258" s="12">
        <v>11745</v>
      </c>
      <c r="BK258" s="12">
        <v>60889</v>
      </c>
      <c r="BL258" s="12">
        <v>47668</v>
      </c>
      <c r="BM258" s="12">
        <v>34859</v>
      </c>
      <c r="BN258" s="12">
        <v>23168</v>
      </c>
      <c r="BO258">
        <v>187000</v>
      </c>
      <c r="BP258">
        <v>2085</v>
      </c>
    </row>
    <row r="259" spans="1:68" x14ac:dyDescent="0.25">
      <c r="A259" s="4">
        <v>45549</v>
      </c>
      <c r="B259" s="4" t="str">
        <f t="shared" si="4"/>
        <v>SEPTEMBER</v>
      </c>
      <c r="C259" s="2">
        <f>MONTH(mydata[[#This Row],[Date]])</f>
        <v>9</v>
      </c>
      <c r="D259">
        <v>1197</v>
      </c>
      <c r="E259">
        <v>714</v>
      </c>
      <c r="F259">
        <v>335</v>
      </c>
      <c r="G259">
        <v>683</v>
      </c>
      <c r="H259">
        <v>179</v>
      </c>
      <c r="I259">
        <v>171</v>
      </c>
      <c r="J259">
        <v>501</v>
      </c>
      <c r="K259">
        <v>42</v>
      </c>
      <c r="L259">
        <v>371</v>
      </c>
      <c r="M259">
        <v>215</v>
      </c>
      <c r="N259">
        <v>81</v>
      </c>
      <c r="O259">
        <v>51</v>
      </c>
      <c r="P259">
        <v>37</v>
      </c>
      <c r="Q259">
        <v>209</v>
      </c>
      <c r="R259">
        <v>109</v>
      </c>
      <c r="S259">
        <v>63</v>
      </c>
      <c r="T259">
        <v>50</v>
      </c>
      <c r="U259">
        <v>11</v>
      </c>
      <c r="V259">
        <v>64</v>
      </c>
      <c r="W259">
        <v>0</v>
      </c>
      <c r="X259">
        <v>21</v>
      </c>
      <c r="Y259">
        <v>21</v>
      </c>
      <c r="Z259">
        <v>114</v>
      </c>
      <c r="AA259">
        <v>57</v>
      </c>
      <c r="AB259">
        <v>14</v>
      </c>
      <c r="AC259">
        <v>21</v>
      </c>
      <c r="AD259">
        <v>42</v>
      </c>
      <c r="AE259">
        <v>7</v>
      </c>
      <c r="AF259">
        <v>0</v>
      </c>
      <c r="AG259">
        <v>21</v>
      </c>
      <c r="AH259">
        <v>14</v>
      </c>
      <c r="AI259">
        <v>0</v>
      </c>
      <c r="AJ259">
        <v>7</v>
      </c>
      <c r="AK259">
        <v>42</v>
      </c>
      <c r="AL259">
        <v>14</v>
      </c>
      <c r="AM259">
        <v>14</v>
      </c>
      <c r="AN259">
        <v>7</v>
      </c>
      <c r="AO259">
        <v>0</v>
      </c>
      <c r="AP259">
        <v>7</v>
      </c>
      <c r="AQ259">
        <v>28</v>
      </c>
      <c r="AR259">
        <v>57</v>
      </c>
      <c r="AS259">
        <v>14</v>
      </c>
      <c r="AT259">
        <v>49</v>
      </c>
      <c r="AU259">
        <v>21</v>
      </c>
      <c r="AV259">
        <v>7</v>
      </c>
      <c r="AW259">
        <v>7</v>
      </c>
      <c r="AX259">
        <v>21</v>
      </c>
      <c r="AY259">
        <v>0</v>
      </c>
      <c r="AZ259">
        <v>23</v>
      </c>
      <c r="BA259" s="42">
        <v>120.21</v>
      </c>
      <c r="BB259" s="12">
        <v>34268.400000000001</v>
      </c>
      <c r="BC259" s="12">
        <v>28360.06</v>
      </c>
      <c r="BD259" s="12">
        <v>29541.73</v>
      </c>
      <c r="BE259" s="12">
        <v>24815.05</v>
      </c>
      <c r="BF259" s="12">
        <v>1181.67</v>
      </c>
      <c r="BG259" s="12">
        <v>22000</v>
      </c>
      <c r="BH259" s="12">
        <v>10000</v>
      </c>
      <c r="BI259" s="12">
        <v>7453</v>
      </c>
      <c r="BJ259" s="12">
        <v>11745</v>
      </c>
      <c r="BK259" s="12">
        <v>60889</v>
      </c>
      <c r="BL259" s="12">
        <v>47668</v>
      </c>
      <c r="BM259" s="12">
        <v>34859</v>
      </c>
      <c r="BN259" s="12">
        <v>23168</v>
      </c>
      <c r="BO259">
        <v>187000</v>
      </c>
      <c r="BP259">
        <v>5282</v>
      </c>
    </row>
    <row r="260" spans="1:68" x14ac:dyDescent="0.25">
      <c r="A260" s="4">
        <v>45550</v>
      </c>
      <c r="B260" s="4" t="str">
        <f t="shared" si="4"/>
        <v>SEPTEMBER</v>
      </c>
      <c r="C260" s="2">
        <f>MONTH(mydata[[#This Row],[Date]])</f>
        <v>9</v>
      </c>
      <c r="D260">
        <v>1171</v>
      </c>
      <c r="E260">
        <v>717</v>
      </c>
      <c r="F260">
        <v>597</v>
      </c>
      <c r="G260">
        <v>329</v>
      </c>
      <c r="H260">
        <v>245</v>
      </c>
      <c r="I260">
        <v>308</v>
      </c>
      <c r="J260">
        <v>230</v>
      </c>
      <c r="K260">
        <v>179</v>
      </c>
      <c r="L260">
        <v>268</v>
      </c>
      <c r="M260">
        <v>196</v>
      </c>
      <c r="N260">
        <v>58</v>
      </c>
      <c r="O260">
        <v>58</v>
      </c>
      <c r="P260">
        <v>14</v>
      </c>
      <c r="Q260">
        <v>222</v>
      </c>
      <c r="R260">
        <v>57</v>
      </c>
      <c r="S260">
        <v>48</v>
      </c>
      <c r="T260">
        <v>66</v>
      </c>
      <c r="U260">
        <v>184</v>
      </c>
      <c r="V260">
        <v>35</v>
      </c>
      <c r="W260">
        <v>21</v>
      </c>
      <c r="X260">
        <v>21</v>
      </c>
      <c r="Y260">
        <v>7</v>
      </c>
      <c r="Z260">
        <v>78</v>
      </c>
      <c r="AA260">
        <v>64</v>
      </c>
      <c r="AB260">
        <v>14</v>
      </c>
      <c r="AC260">
        <v>7</v>
      </c>
      <c r="AD260">
        <v>28</v>
      </c>
      <c r="AE260">
        <v>14</v>
      </c>
      <c r="AF260">
        <v>0</v>
      </c>
      <c r="AG260">
        <v>7</v>
      </c>
      <c r="AH260">
        <v>14</v>
      </c>
      <c r="AI260">
        <v>7</v>
      </c>
      <c r="AJ260">
        <v>0</v>
      </c>
      <c r="AK260">
        <v>64</v>
      </c>
      <c r="AL260">
        <v>7</v>
      </c>
      <c r="AM260">
        <v>28</v>
      </c>
      <c r="AN260">
        <v>21</v>
      </c>
      <c r="AO260">
        <v>0</v>
      </c>
      <c r="AP260">
        <v>28</v>
      </c>
      <c r="AQ260">
        <v>28</v>
      </c>
      <c r="AR260">
        <v>71</v>
      </c>
      <c r="AS260">
        <v>7</v>
      </c>
      <c r="AT260">
        <v>21</v>
      </c>
      <c r="AU260">
        <v>35</v>
      </c>
      <c r="AV260">
        <v>7</v>
      </c>
      <c r="AW260">
        <v>7</v>
      </c>
      <c r="AX260">
        <v>21</v>
      </c>
      <c r="AY260">
        <v>0</v>
      </c>
      <c r="AZ260">
        <v>55</v>
      </c>
      <c r="BA260" s="42">
        <v>121.30000000000001</v>
      </c>
      <c r="BB260" s="12">
        <v>37261.769999999997</v>
      </c>
      <c r="BC260" s="12">
        <v>15625.9</v>
      </c>
      <c r="BD260" s="12">
        <v>16827.900000000001</v>
      </c>
      <c r="BE260" s="12">
        <v>10817.93</v>
      </c>
      <c r="BF260" s="12">
        <v>39665.75</v>
      </c>
      <c r="BG260" s="12">
        <v>18500</v>
      </c>
      <c r="BH260" s="12">
        <v>10000</v>
      </c>
      <c r="BI260" s="12">
        <v>7453</v>
      </c>
      <c r="BJ260" s="12">
        <v>11745</v>
      </c>
      <c r="BK260" s="12">
        <v>60889</v>
      </c>
      <c r="BL260" s="12">
        <v>47668</v>
      </c>
      <c r="BM260" s="12">
        <v>34859</v>
      </c>
      <c r="BN260" s="12">
        <v>23168</v>
      </c>
      <c r="BO260">
        <v>187000</v>
      </c>
      <c r="BP260">
        <v>2945</v>
      </c>
    </row>
    <row r="261" spans="1:68" x14ac:dyDescent="0.25">
      <c r="A261" s="4">
        <v>45551</v>
      </c>
      <c r="B261" s="4" t="str">
        <f t="shared" si="4"/>
        <v>SEPTEMBER</v>
      </c>
      <c r="C261" s="2">
        <f>MONTH(mydata[[#This Row],[Date]])</f>
        <v>9</v>
      </c>
      <c r="D261">
        <v>1153</v>
      </c>
      <c r="E261">
        <v>725</v>
      </c>
      <c r="F261">
        <v>495</v>
      </c>
      <c r="G261">
        <v>416</v>
      </c>
      <c r="H261">
        <v>242</v>
      </c>
      <c r="I261">
        <v>340</v>
      </c>
      <c r="J261">
        <v>313</v>
      </c>
      <c r="K261">
        <v>72</v>
      </c>
      <c r="L261">
        <v>378</v>
      </c>
      <c r="M261">
        <v>185</v>
      </c>
      <c r="N261">
        <v>78</v>
      </c>
      <c r="O261">
        <v>107</v>
      </c>
      <c r="P261">
        <v>21</v>
      </c>
      <c r="Q261">
        <v>205</v>
      </c>
      <c r="R261">
        <v>39</v>
      </c>
      <c r="S261">
        <v>35</v>
      </c>
      <c r="T261">
        <v>35</v>
      </c>
      <c r="U261">
        <v>70</v>
      </c>
      <c r="V261">
        <v>43</v>
      </c>
      <c r="W261">
        <v>21</v>
      </c>
      <c r="X261">
        <v>36</v>
      </c>
      <c r="Y261">
        <v>21</v>
      </c>
      <c r="Z261">
        <v>87</v>
      </c>
      <c r="AA261">
        <v>36</v>
      </c>
      <c r="AB261">
        <v>14</v>
      </c>
      <c r="AC261">
        <v>7</v>
      </c>
      <c r="AD261">
        <v>14</v>
      </c>
      <c r="AE261">
        <v>7</v>
      </c>
      <c r="AF261">
        <v>7</v>
      </c>
      <c r="AG261">
        <v>7</v>
      </c>
      <c r="AH261">
        <v>0</v>
      </c>
      <c r="AI261">
        <v>21</v>
      </c>
      <c r="AJ261">
        <v>14</v>
      </c>
      <c r="AK261">
        <v>50</v>
      </c>
      <c r="AL261">
        <v>7</v>
      </c>
      <c r="AM261">
        <v>7</v>
      </c>
      <c r="AN261">
        <v>21</v>
      </c>
      <c r="AO261">
        <v>0</v>
      </c>
      <c r="AP261">
        <v>29</v>
      </c>
      <c r="AQ261">
        <v>29</v>
      </c>
      <c r="AR261">
        <v>58</v>
      </c>
      <c r="AS261">
        <v>7</v>
      </c>
      <c r="AT261">
        <v>21</v>
      </c>
      <c r="AU261">
        <v>14</v>
      </c>
      <c r="AV261">
        <v>7</v>
      </c>
      <c r="AW261">
        <v>50</v>
      </c>
      <c r="AX261">
        <v>0</v>
      </c>
      <c r="AY261">
        <v>29</v>
      </c>
      <c r="AZ261">
        <v>61</v>
      </c>
      <c r="BA261" s="42">
        <v>122.03999999999999</v>
      </c>
      <c r="BB261" s="12">
        <v>36389.279999999999</v>
      </c>
      <c r="BC261" s="12">
        <v>15768.69</v>
      </c>
      <c r="BD261" s="12">
        <v>13342.74</v>
      </c>
      <c r="BE261" s="12">
        <v>20620.59</v>
      </c>
      <c r="BF261" s="12">
        <v>35176.31</v>
      </c>
      <c r="BG261" s="12">
        <v>18500</v>
      </c>
      <c r="BH261" s="12">
        <v>10000</v>
      </c>
      <c r="BI261" s="12">
        <v>7453</v>
      </c>
      <c r="BJ261" s="12">
        <v>11745</v>
      </c>
      <c r="BK261" s="12">
        <v>60889</v>
      </c>
      <c r="BL261" s="12">
        <v>47668</v>
      </c>
      <c r="BM261" s="12">
        <v>34859</v>
      </c>
      <c r="BN261" s="12">
        <v>23168</v>
      </c>
      <c r="BO261">
        <v>187000</v>
      </c>
      <c r="BP261">
        <v>3018</v>
      </c>
    </row>
    <row r="262" spans="1:68" x14ac:dyDescent="0.25">
      <c r="A262" s="4">
        <v>45552</v>
      </c>
      <c r="B262" s="4" t="str">
        <f t="shared" si="4"/>
        <v>SEPTEMBER</v>
      </c>
      <c r="C262" s="2">
        <f>MONTH(mydata[[#This Row],[Date]])</f>
        <v>9</v>
      </c>
      <c r="D262">
        <v>1150</v>
      </c>
      <c r="E262">
        <v>738</v>
      </c>
      <c r="F262">
        <v>356</v>
      </c>
      <c r="G262">
        <v>622</v>
      </c>
      <c r="H262">
        <v>172</v>
      </c>
      <c r="I262">
        <v>177</v>
      </c>
      <c r="J262">
        <v>480</v>
      </c>
      <c r="K262">
        <v>81</v>
      </c>
      <c r="L262">
        <v>392</v>
      </c>
      <c r="M262">
        <v>163</v>
      </c>
      <c r="N262">
        <v>49</v>
      </c>
      <c r="O262">
        <v>35</v>
      </c>
      <c r="P262">
        <v>21</v>
      </c>
      <c r="Q262">
        <v>192</v>
      </c>
      <c r="R262">
        <v>61</v>
      </c>
      <c r="S262">
        <v>56</v>
      </c>
      <c r="T262">
        <v>48</v>
      </c>
      <c r="U262">
        <v>133</v>
      </c>
      <c r="V262">
        <v>73</v>
      </c>
      <c r="W262">
        <v>0</v>
      </c>
      <c r="X262">
        <v>29</v>
      </c>
      <c r="Y262">
        <v>14</v>
      </c>
      <c r="Z262">
        <v>81</v>
      </c>
      <c r="AA262">
        <v>59</v>
      </c>
      <c r="AB262">
        <v>22</v>
      </c>
      <c r="AC262">
        <v>22</v>
      </c>
      <c r="AD262">
        <v>44</v>
      </c>
      <c r="AE262">
        <v>7</v>
      </c>
      <c r="AF262">
        <v>7</v>
      </c>
      <c r="AG262">
        <v>29</v>
      </c>
      <c r="AH262">
        <v>7</v>
      </c>
      <c r="AI262">
        <v>7</v>
      </c>
      <c r="AJ262">
        <v>7</v>
      </c>
      <c r="AK262">
        <v>29</v>
      </c>
      <c r="AL262">
        <v>14</v>
      </c>
      <c r="AM262">
        <v>7</v>
      </c>
      <c r="AN262">
        <v>22</v>
      </c>
      <c r="AO262">
        <v>7</v>
      </c>
      <c r="AP262">
        <v>7</v>
      </c>
      <c r="AQ262">
        <v>29</v>
      </c>
      <c r="AR262">
        <v>59</v>
      </c>
      <c r="AS262">
        <v>14</v>
      </c>
      <c r="AT262">
        <v>66</v>
      </c>
      <c r="AU262">
        <v>14</v>
      </c>
      <c r="AV262">
        <v>0</v>
      </c>
      <c r="AW262">
        <v>29</v>
      </c>
      <c r="AX262">
        <v>0</v>
      </c>
      <c r="AY262">
        <v>0</v>
      </c>
      <c r="AZ262">
        <v>33</v>
      </c>
      <c r="BA262" s="42">
        <v>122.35</v>
      </c>
      <c r="BB262" s="12">
        <v>37834.589999999997</v>
      </c>
      <c r="BC262" s="12">
        <v>30511.77</v>
      </c>
      <c r="BD262" s="12">
        <v>28070.83</v>
      </c>
      <c r="BE262" s="12">
        <v>24409.41</v>
      </c>
      <c r="BF262" s="12">
        <v>1220.47</v>
      </c>
      <c r="BG262" s="12">
        <v>18500</v>
      </c>
      <c r="BH262" s="12">
        <v>10000</v>
      </c>
      <c r="BI262" s="12">
        <v>7453</v>
      </c>
      <c r="BJ262" s="12">
        <v>11745</v>
      </c>
      <c r="BK262" s="12">
        <v>60889</v>
      </c>
      <c r="BL262" s="12">
        <v>47668</v>
      </c>
      <c r="BM262" s="12">
        <v>34859</v>
      </c>
      <c r="BN262" s="12">
        <v>23168</v>
      </c>
      <c r="BO262">
        <v>187000</v>
      </c>
      <c r="BP262">
        <v>2277</v>
      </c>
    </row>
    <row r="263" spans="1:68" x14ac:dyDescent="0.25">
      <c r="A263" s="4">
        <v>45553</v>
      </c>
      <c r="B263" s="4" t="str">
        <f t="shared" si="4"/>
        <v>SEPTEMBER</v>
      </c>
      <c r="C263" s="2">
        <f>MONTH(mydata[[#This Row],[Date]])</f>
        <v>9</v>
      </c>
      <c r="D263">
        <v>1157</v>
      </c>
      <c r="E263">
        <v>760</v>
      </c>
      <c r="F263">
        <v>578</v>
      </c>
      <c r="G263">
        <v>418</v>
      </c>
      <c r="H263">
        <v>161</v>
      </c>
      <c r="I263">
        <v>182</v>
      </c>
      <c r="J263">
        <v>426</v>
      </c>
      <c r="K263">
        <v>152</v>
      </c>
      <c r="L263">
        <v>380</v>
      </c>
      <c r="M263">
        <v>193</v>
      </c>
      <c r="N263">
        <v>86</v>
      </c>
      <c r="O263">
        <v>50</v>
      </c>
      <c r="P263">
        <v>35</v>
      </c>
      <c r="Q263">
        <v>167</v>
      </c>
      <c r="R263">
        <v>30</v>
      </c>
      <c r="S263">
        <v>39</v>
      </c>
      <c r="T263">
        <v>30</v>
      </c>
      <c r="U263">
        <v>147</v>
      </c>
      <c r="V263">
        <v>30</v>
      </c>
      <c r="W263">
        <v>15</v>
      </c>
      <c r="X263">
        <v>30</v>
      </c>
      <c r="Y263">
        <v>0</v>
      </c>
      <c r="Z263">
        <v>114</v>
      </c>
      <c r="AA263">
        <v>60</v>
      </c>
      <c r="AB263">
        <v>7</v>
      </c>
      <c r="AC263">
        <v>0</v>
      </c>
      <c r="AD263">
        <v>30</v>
      </c>
      <c r="AE263">
        <v>0</v>
      </c>
      <c r="AF263">
        <v>0</v>
      </c>
      <c r="AG263">
        <v>30</v>
      </c>
      <c r="AH263">
        <v>0</v>
      </c>
      <c r="AI263">
        <v>15</v>
      </c>
      <c r="AJ263">
        <v>7</v>
      </c>
      <c r="AK263">
        <v>60</v>
      </c>
      <c r="AL263">
        <v>30</v>
      </c>
      <c r="AM263">
        <v>38</v>
      </c>
      <c r="AN263">
        <v>7</v>
      </c>
      <c r="AO263">
        <v>0</v>
      </c>
      <c r="AP263">
        <v>22</v>
      </c>
      <c r="AQ263">
        <v>15</v>
      </c>
      <c r="AR263">
        <v>83</v>
      </c>
      <c r="AS263">
        <v>22</v>
      </c>
      <c r="AT263">
        <v>38</v>
      </c>
      <c r="AU263">
        <v>22</v>
      </c>
      <c r="AV263">
        <v>0</v>
      </c>
      <c r="AW263">
        <v>15</v>
      </c>
      <c r="AX263">
        <v>15</v>
      </c>
      <c r="AY263">
        <v>22</v>
      </c>
      <c r="AZ263">
        <v>33</v>
      </c>
      <c r="BA263" s="42">
        <v>121.44</v>
      </c>
      <c r="BB263" s="12">
        <v>42823.06</v>
      </c>
      <c r="BC263" s="12">
        <v>19576.259999999998</v>
      </c>
      <c r="BD263" s="12">
        <v>29364.38</v>
      </c>
      <c r="BE263" s="12">
        <v>17129.22</v>
      </c>
      <c r="BF263" s="12">
        <v>13458.68</v>
      </c>
      <c r="BG263" s="12">
        <v>18500</v>
      </c>
      <c r="BH263" s="12">
        <v>10000</v>
      </c>
      <c r="BI263" s="12">
        <v>7453</v>
      </c>
      <c r="BJ263" s="12">
        <v>11745</v>
      </c>
      <c r="BK263" s="12">
        <v>60889</v>
      </c>
      <c r="BL263" s="12">
        <v>47668</v>
      </c>
      <c r="BM263" s="12">
        <v>34859</v>
      </c>
      <c r="BN263" s="12">
        <v>23168</v>
      </c>
      <c r="BO263">
        <v>187000</v>
      </c>
      <c r="BP263">
        <v>8344</v>
      </c>
    </row>
    <row r="264" spans="1:68" x14ac:dyDescent="0.25">
      <c r="A264" s="4">
        <v>45554</v>
      </c>
      <c r="B264" s="4" t="str">
        <f t="shared" si="4"/>
        <v>SEPTEMBER</v>
      </c>
      <c r="C264" s="2">
        <f>MONTH(mydata[[#This Row],[Date]])</f>
        <v>9</v>
      </c>
      <c r="D264">
        <v>1182</v>
      </c>
      <c r="E264">
        <v>782</v>
      </c>
      <c r="F264">
        <v>425</v>
      </c>
      <c r="G264">
        <v>616</v>
      </c>
      <c r="H264">
        <v>141</v>
      </c>
      <c r="I264">
        <v>172</v>
      </c>
      <c r="J264">
        <v>540</v>
      </c>
      <c r="K264">
        <v>70</v>
      </c>
      <c r="L264">
        <v>381</v>
      </c>
      <c r="M264">
        <v>161</v>
      </c>
      <c r="N264">
        <v>102</v>
      </c>
      <c r="O264">
        <v>43</v>
      </c>
      <c r="P264">
        <v>36</v>
      </c>
      <c r="Q264">
        <v>170</v>
      </c>
      <c r="R264">
        <v>76</v>
      </c>
      <c r="S264">
        <v>58</v>
      </c>
      <c r="T264">
        <v>44</v>
      </c>
      <c r="U264">
        <v>111</v>
      </c>
      <c r="V264">
        <v>78</v>
      </c>
      <c r="W264">
        <v>15</v>
      </c>
      <c r="X264">
        <v>31</v>
      </c>
      <c r="Y264">
        <v>15</v>
      </c>
      <c r="Z264">
        <v>62</v>
      </c>
      <c r="AA264">
        <v>54</v>
      </c>
      <c r="AB264">
        <v>7</v>
      </c>
      <c r="AC264">
        <v>15</v>
      </c>
      <c r="AD264">
        <v>46</v>
      </c>
      <c r="AE264">
        <v>15</v>
      </c>
      <c r="AF264">
        <v>0</v>
      </c>
      <c r="AG264">
        <v>31</v>
      </c>
      <c r="AH264">
        <v>7</v>
      </c>
      <c r="AI264">
        <v>15</v>
      </c>
      <c r="AJ264">
        <v>7</v>
      </c>
      <c r="AK264">
        <v>70</v>
      </c>
      <c r="AL264">
        <v>39</v>
      </c>
      <c r="AM264">
        <v>31</v>
      </c>
      <c r="AN264">
        <v>15</v>
      </c>
      <c r="AO264">
        <v>7</v>
      </c>
      <c r="AP264">
        <v>31</v>
      </c>
      <c r="AQ264">
        <v>31</v>
      </c>
      <c r="AR264">
        <v>0</v>
      </c>
      <c r="AS264">
        <v>7</v>
      </c>
      <c r="AT264">
        <v>47</v>
      </c>
      <c r="AU264">
        <v>7</v>
      </c>
      <c r="AV264">
        <v>7</v>
      </c>
      <c r="AW264">
        <v>54</v>
      </c>
      <c r="AX264">
        <v>31</v>
      </c>
      <c r="AY264">
        <v>7</v>
      </c>
      <c r="AZ264">
        <v>0</v>
      </c>
      <c r="BA264" s="42">
        <v>119.62</v>
      </c>
      <c r="BB264" s="12">
        <v>30358.05</v>
      </c>
      <c r="BC264" s="12">
        <v>24286.44</v>
      </c>
      <c r="BD264" s="12">
        <v>19429.150000000001</v>
      </c>
      <c r="BE264" s="12">
        <v>13357.54</v>
      </c>
      <c r="BF264" s="12">
        <v>34001.019999999997</v>
      </c>
      <c r="BG264" s="12">
        <v>18500</v>
      </c>
      <c r="BH264" s="12">
        <v>10000</v>
      </c>
      <c r="BI264" s="12">
        <v>7453</v>
      </c>
      <c r="BJ264" s="12">
        <v>11745</v>
      </c>
      <c r="BK264" s="12">
        <v>60889</v>
      </c>
      <c r="BL264" s="12">
        <v>47668</v>
      </c>
      <c r="BM264" s="12">
        <v>34859</v>
      </c>
      <c r="BN264" s="12">
        <v>23168</v>
      </c>
      <c r="BO264">
        <v>187000</v>
      </c>
      <c r="BP264">
        <v>5115</v>
      </c>
    </row>
    <row r="265" spans="1:68" x14ac:dyDescent="0.25">
      <c r="A265" s="4">
        <v>45555</v>
      </c>
      <c r="B265" s="4" t="str">
        <f t="shared" si="4"/>
        <v>SEPTEMBER</v>
      </c>
      <c r="C265" s="2">
        <f>MONTH(mydata[[#This Row],[Date]])</f>
        <v>9</v>
      </c>
      <c r="D265">
        <v>1193</v>
      </c>
      <c r="E265">
        <v>816</v>
      </c>
      <c r="F265">
        <v>274</v>
      </c>
      <c r="G265">
        <v>836</v>
      </c>
      <c r="H265">
        <v>83</v>
      </c>
      <c r="I265">
        <v>228</v>
      </c>
      <c r="J265">
        <v>458</v>
      </c>
      <c r="K265">
        <v>130</v>
      </c>
      <c r="L265">
        <v>370</v>
      </c>
      <c r="M265">
        <v>229</v>
      </c>
      <c r="N265">
        <v>51</v>
      </c>
      <c r="O265">
        <v>88</v>
      </c>
      <c r="P265">
        <v>44</v>
      </c>
      <c r="Q265">
        <v>217</v>
      </c>
      <c r="R265">
        <v>77</v>
      </c>
      <c r="S265">
        <v>54</v>
      </c>
      <c r="T265">
        <v>63</v>
      </c>
      <c r="U265">
        <v>0</v>
      </c>
      <c r="V265">
        <v>89</v>
      </c>
      <c r="W265">
        <v>0</v>
      </c>
      <c r="X265">
        <v>40</v>
      </c>
      <c r="Y265">
        <v>0</v>
      </c>
      <c r="Z265">
        <v>52</v>
      </c>
      <c r="AA265">
        <v>40</v>
      </c>
      <c r="AB265">
        <v>0</v>
      </c>
      <c r="AC265">
        <v>24</v>
      </c>
      <c r="AD265">
        <v>40</v>
      </c>
      <c r="AE265">
        <v>16</v>
      </c>
      <c r="AF265">
        <v>0</v>
      </c>
      <c r="AG265">
        <v>24</v>
      </c>
      <c r="AH265">
        <v>16</v>
      </c>
      <c r="AI265">
        <v>24</v>
      </c>
      <c r="AJ265">
        <v>24</v>
      </c>
      <c r="AK265">
        <v>57</v>
      </c>
      <c r="AL265">
        <v>40</v>
      </c>
      <c r="AM265">
        <v>40</v>
      </c>
      <c r="AN265">
        <v>24</v>
      </c>
      <c r="AO265">
        <v>0</v>
      </c>
      <c r="AP265">
        <v>8</v>
      </c>
      <c r="AQ265">
        <v>24</v>
      </c>
      <c r="AR265">
        <v>57</v>
      </c>
      <c r="AS265">
        <v>16</v>
      </c>
      <c r="AT265">
        <v>65</v>
      </c>
      <c r="AU265">
        <v>16</v>
      </c>
      <c r="AV265">
        <v>0</v>
      </c>
      <c r="AW265">
        <v>48</v>
      </c>
      <c r="AX265">
        <v>16</v>
      </c>
      <c r="AY265">
        <v>16</v>
      </c>
      <c r="AZ265">
        <v>0</v>
      </c>
      <c r="BA265" s="42">
        <v>118.47</v>
      </c>
      <c r="BB265" s="12">
        <v>34692.14</v>
      </c>
      <c r="BC265" s="12">
        <v>19140.490000000002</v>
      </c>
      <c r="BD265" s="12">
        <v>21533.05</v>
      </c>
      <c r="BE265" s="12">
        <v>26318.17</v>
      </c>
      <c r="BF265" s="12">
        <v>17944.21</v>
      </c>
      <c r="BG265" s="12">
        <v>18500</v>
      </c>
      <c r="BH265" s="12">
        <v>10000</v>
      </c>
      <c r="BI265" s="12">
        <v>7453</v>
      </c>
      <c r="BJ265" s="12">
        <v>11745</v>
      </c>
      <c r="BK265" s="12">
        <v>60889</v>
      </c>
      <c r="BL265" s="12">
        <v>47668</v>
      </c>
      <c r="BM265" s="12">
        <v>34859</v>
      </c>
      <c r="BN265" s="12">
        <v>23168</v>
      </c>
      <c r="BO265">
        <v>187000</v>
      </c>
      <c r="BP265">
        <v>3085</v>
      </c>
    </row>
    <row r="266" spans="1:68" x14ac:dyDescent="0.25">
      <c r="A266" s="4">
        <v>45556</v>
      </c>
      <c r="B266" s="4" t="str">
        <f t="shared" si="4"/>
        <v>SEPTEMBER</v>
      </c>
      <c r="C266" s="2">
        <f>MONTH(mydata[[#This Row],[Date]])</f>
        <v>9</v>
      </c>
      <c r="D266">
        <v>1192</v>
      </c>
      <c r="E266">
        <v>851</v>
      </c>
      <c r="F266">
        <v>596</v>
      </c>
      <c r="G266">
        <v>346</v>
      </c>
      <c r="H266">
        <v>250</v>
      </c>
      <c r="I266">
        <v>348</v>
      </c>
      <c r="J266">
        <v>299</v>
      </c>
      <c r="K266">
        <v>204</v>
      </c>
      <c r="L266">
        <v>295</v>
      </c>
      <c r="M266">
        <v>184</v>
      </c>
      <c r="N266">
        <v>96</v>
      </c>
      <c r="O266">
        <v>73</v>
      </c>
      <c r="P266">
        <v>36</v>
      </c>
      <c r="Q266">
        <v>226</v>
      </c>
      <c r="R266">
        <v>144</v>
      </c>
      <c r="S266">
        <v>54</v>
      </c>
      <c r="T266">
        <v>31</v>
      </c>
      <c r="U266">
        <v>53</v>
      </c>
      <c r="V266">
        <v>34</v>
      </c>
      <c r="W266">
        <v>8</v>
      </c>
      <c r="X266">
        <v>25</v>
      </c>
      <c r="Y266">
        <v>25</v>
      </c>
      <c r="Z266">
        <v>67</v>
      </c>
      <c r="AA266">
        <v>76</v>
      </c>
      <c r="AB266">
        <v>17</v>
      </c>
      <c r="AC266">
        <v>0</v>
      </c>
      <c r="AD266">
        <v>51</v>
      </c>
      <c r="AE266">
        <v>17</v>
      </c>
      <c r="AF266">
        <v>0</v>
      </c>
      <c r="AG266">
        <v>34</v>
      </c>
      <c r="AH266">
        <v>0</v>
      </c>
      <c r="AI266">
        <v>8</v>
      </c>
      <c r="AJ266">
        <v>17</v>
      </c>
      <c r="AK266">
        <v>76</v>
      </c>
      <c r="AL266">
        <v>34</v>
      </c>
      <c r="AM266">
        <v>42</v>
      </c>
      <c r="AN266">
        <v>17</v>
      </c>
      <c r="AO266">
        <v>0</v>
      </c>
      <c r="AP266">
        <v>0</v>
      </c>
      <c r="AQ266">
        <v>8</v>
      </c>
      <c r="AR266">
        <v>85</v>
      </c>
      <c r="AS266">
        <v>8</v>
      </c>
      <c r="AT266">
        <v>51</v>
      </c>
      <c r="AU266">
        <v>42</v>
      </c>
      <c r="AV266">
        <v>8</v>
      </c>
      <c r="AW266">
        <v>51</v>
      </c>
      <c r="AX266">
        <v>25</v>
      </c>
      <c r="AY266">
        <v>25</v>
      </c>
      <c r="AZ266">
        <v>0</v>
      </c>
      <c r="BA266" s="42">
        <v>118.33</v>
      </c>
      <c r="BB266" s="12">
        <v>37910.29</v>
      </c>
      <c r="BC266" s="12">
        <v>18955.14</v>
      </c>
      <c r="BD266" s="12">
        <v>23693.93</v>
      </c>
      <c r="BE266" s="12">
        <v>29617.41</v>
      </c>
      <c r="BF266" s="12">
        <v>8292.8799999999992</v>
      </c>
      <c r="BG266" s="12">
        <v>18500</v>
      </c>
      <c r="BH266" s="12">
        <v>10000</v>
      </c>
      <c r="BI266" s="12">
        <v>7453</v>
      </c>
      <c r="BJ266" s="12">
        <v>11745</v>
      </c>
      <c r="BK266" s="12">
        <v>60889</v>
      </c>
      <c r="BL266" s="12">
        <v>47668</v>
      </c>
      <c r="BM266" s="12">
        <v>34859</v>
      </c>
      <c r="BN266" s="12">
        <v>23168</v>
      </c>
      <c r="BO266">
        <v>187000</v>
      </c>
      <c r="BP266">
        <v>7640</v>
      </c>
    </row>
    <row r="267" spans="1:68" x14ac:dyDescent="0.25">
      <c r="A267" s="4">
        <v>45557</v>
      </c>
      <c r="B267" s="4" t="str">
        <f t="shared" si="4"/>
        <v>SEPTEMBER</v>
      </c>
      <c r="C267" s="2">
        <f>MONTH(mydata[[#This Row],[Date]])</f>
        <v>9</v>
      </c>
      <c r="D267">
        <v>1175</v>
      </c>
      <c r="E267">
        <v>885</v>
      </c>
      <c r="F267">
        <v>470</v>
      </c>
      <c r="G267">
        <v>541</v>
      </c>
      <c r="H267">
        <v>164</v>
      </c>
      <c r="I267">
        <v>389</v>
      </c>
      <c r="J267">
        <v>337</v>
      </c>
      <c r="K267">
        <v>159</v>
      </c>
      <c r="L267">
        <v>342</v>
      </c>
      <c r="M267">
        <v>101</v>
      </c>
      <c r="N267">
        <v>50</v>
      </c>
      <c r="O267">
        <v>94</v>
      </c>
      <c r="P267">
        <v>21</v>
      </c>
      <c r="Q267">
        <v>169</v>
      </c>
      <c r="R267">
        <v>75</v>
      </c>
      <c r="S267">
        <v>44</v>
      </c>
      <c r="T267">
        <v>53</v>
      </c>
      <c r="U267">
        <v>226</v>
      </c>
      <c r="V267">
        <v>70</v>
      </c>
      <c r="W267">
        <v>17</v>
      </c>
      <c r="X267">
        <v>26</v>
      </c>
      <c r="Y267">
        <v>17</v>
      </c>
      <c r="Z267">
        <v>88</v>
      </c>
      <c r="AA267">
        <v>70</v>
      </c>
      <c r="AB267">
        <v>26</v>
      </c>
      <c r="AC267">
        <v>26</v>
      </c>
      <c r="AD267">
        <v>17</v>
      </c>
      <c r="AE267">
        <v>0</v>
      </c>
      <c r="AF267">
        <v>8</v>
      </c>
      <c r="AG267">
        <v>26</v>
      </c>
      <c r="AH267">
        <v>17</v>
      </c>
      <c r="AI267">
        <v>0</v>
      </c>
      <c r="AJ267">
        <v>0</v>
      </c>
      <c r="AK267">
        <v>53</v>
      </c>
      <c r="AL267">
        <v>17</v>
      </c>
      <c r="AM267">
        <v>8</v>
      </c>
      <c r="AN267">
        <v>17</v>
      </c>
      <c r="AO267">
        <v>8</v>
      </c>
      <c r="AP267">
        <v>0</v>
      </c>
      <c r="AQ267">
        <v>35</v>
      </c>
      <c r="AR267">
        <v>97</v>
      </c>
      <c r="AS267">
        <v>17</v>
      </c>
      <c r="AT267">
        <v>79</v>
      </c>
      <c r="AU267">
        <v>8</v>
      </c>
      <c r="AV267">
        <v>0</v>
      </c>
      <c r="AW267">
        <v>61</v>
      </c>
      <c r="AX267">
        <v>17</v>
      </c>
      <c r="AY267">
        <v>35</v>
      </c>
      <c r="AZ267">
        <v>25</v>
      </c>
      <c r="BA267" s="42">
        <v>118.88</v>
      </c>
      <c r="BB267" s="12">
        <v>35498.51</v>
      </c>
      <c r="BC267" s="12">
        <v>29582.09</v>
      </c>
      <c r="BD267" s="12">
        <v>13016.12</v>
      </c>
      <c r="BE267" s="12">
        <v>14199.4</v>
      </c>
      <c r="BF267" s="12">
        <v>26032.240000000002</v>
      </c>
      <c r="BG267" s="12">
        <v>18500</v>
      </c>
      <c r="BH267" s="12">
        <v>10000</v>
      </c>
      <c r="BI267" s="12">
        <v>7453</v>
      </c>
      <c r="BJ267" s="12">
        <v>11745</v>
      </c>
      <c r="BK267" s="12">
        <v>60889</v>
      </c>
      <c r="BL267" s="12">
        <v>47668</v>
      </c>
      <c r="BM267" s="12">
        <v>34859</v>
      </c>
      <c r="BN267" s="12">
        <v>23168</v>
      </c>
      <c r="BO267">
        <v>187000</v>
      </c>
      <c r="BP267">
        <v>917</v>
      </c>
    </row>
    <row r="268" spans="1:68" x14ac:dyDescent="0.25">
      <c r="A268" s="4">
        <v>45558</v>
      </c>
      <c r="B268" s="4" t="str">
        <f t="shared" si="4"/>
        <v>SEPTEMBER</v>
      </c>
      <c r="C268" s="2">
        <f>MONTH(mydata[[#This Row],[Date]])</f>
        <v>9</v>
      </c>
      <c r="D268">
        <v>1149</v>
      </c>
      <c r="E268">
        <v>913</v>
      </c>
      <c r="F268">
        <v>310</v>
      </c>
      <c r="G268">
        <v>782</v>
      </c>
      <c r="H268">
        <v>57</v>
      </c>
      <c r="I268">
        <v>319</v>
      </c>
      <c r="J268">
        <v>439</v>
      </c>
      <c r="K268">
        <v>155</v>
      </c>
      <c r="L268">
        <v>263</v>
      </c>
      <c r="M268">
        <v>85</v>
      </c>
      <c r="N268">
        <v>71</v>
      </c>
      <c r="O268">
        <v>85</v>
      </c>
      <c r="P268">
        <v>42</v>
      </c>
      <c r="Q268">
        <v>218</v>
      </c>
      <c r="R268">
        <v>148</v>
      </c>
      <c r="S268">
        <v>39</v>
      </c>
      <c r="T268">
        <v>52</v>
      </c>
      <c r="U268">
        <v>146</v>
      </c>
      <c r="V268">
        <v>82</v>
      </c>
      <c r="W268">
        <v>27</v>
      </c>
      <c r="X268">
        <v>54</v>
      </c>
      <c r="Y268">
        <v>9</v>
      </c>
      <c r="Z268">
        <v>127</v>
      </c>
      <c r="AA268">
        <v>54</v>
      </c>
      <c r="AB268">
        <v>9</v>
      </c>
      <c r="AC268">
        <v>9</v>
      </c>
      <c r="AD268">
        <v>54</v>
      </c>
      <c r="AE268">
        <v>0</v>
      </c>
      <c r="AF268">
        <v>9</v>
      </c>
      <c r="AG268">
        <v>18</v>
      </c>
      <c r="AH268">
        <v>0</v>
      </c>
      <c r="AI268">
        <v>18</v>
      </c>
      <c r="AJ268">
        <v>27</v>
      </c>
      <c r="AK268">
        <v>36</v>
      </c>
      <c r="AL268">
        <v>9</v>
      </c>
      <c r="AM268">
        <v>18</v>
      </c>
      <c r="AN268">
        <v>18</v>
      </c>
      <c r="AO268">
        <v>9</v>
      </c>
      <c r="AP268">
        <v>27</v>
      </c>
      <c r="AQ268">
        <v>18</v>
      </c>
      <c r="AR268">
        <v>73</v>
      </c>
      <c r="AS268">
        <v>9</v>
      </c>
      <c r="AT268">
        <v>63</v>
      </c>
      <c r="AU268">
        <v>18</v>
      </c>
      <c r="AV268">
        <v>0</v>
      </c>
      <c r="AW268">
        <v>27</v>
      </c>
      <c r="AX268">
        <v>9</v>
      </c>
      <c r="AY268">
        <v>36</v>
      </c>
      <c r="AZ268">
        <v>46</v>
      </c>
      <c r="BA268" s="42">
        <v>120.10000000000001</v>
      </c>
      <c r="BB268" s="12">
        <v>30911.87</v>
      </c>
      <c r="BC268" s="12">
        <v>17833.77</v>
      </c>
      <c r="BD268" s="12">
        <v>28534.04</v>
      </c>
      <c r="BE268" s="12">
        <v>16644.86</v>
      </c>
      <c r="BF268" s="12">
        <v>24967.279999999999</v>
      </c>
      <c r="BG268" s="12">
        <v>18500</v>
      </c>
      <c r="BH268" s="12">
        <v>10000</v>
      </c>
      <c r="BI268" s="12">
        <v>7453</v>
      </c>
      <c r="BJ268" s="12">
        <v>11745</v>
      </c>
      <c r="BK268" s="12">
        <v>60889</v>
      </c>
      <c r="BL268" s="12">
        <v>47668</v>
      </c>
      <c r="BM268" s="12">
        <v>34859</v>
      </c>
      <c r="BN268" s="12">
        <v>23168</v>
      </c>
      <c r="BO268">
        <v>187000</v>
      </c>
      <c r="BP268">
        <v>2265</v>
      </c>
    </row>
    <row r="269" spans="1:68" x14ac:dyDescent="0.25">
      <c r="A269" s="4">
        <v>45559</v>
      </c>
      <c r="B269" s="4" t="str">
        <f t="shared" si="4"/>
        <v>SEPTEMBER</v>
      </c>
      <c r="C269" s="2">
        <f>MONTH(mydata[[#This Row],[Date]])</f>
        <v>9</v>
      </c>
      <c r="D269">
        <v>1127</v>
      </c>
      <c r="E269">
        <v>942</v>
      </c>
      <c r="F269">
        <v>518</v>
      </c>
      <c r="G269">
        <v>519</v>
      </c>
      <c r="H269">
        <v>90</v>
      </c>
      <c r="I269">
        <v>254</v>
      </c>
      <c r="J269">
        <v>585</v>
      </c>
      <c r="K269">
        <v>103</v>
      </c>
      <c r="L269">
        <v>370</v>
      </c>
      <c r="M269">
        <v>41</v>
      </c>
      <c r="N269">
        <v>97</v>
      </c>
      <c r="O269">
        <v>55</v>
      </c>
      <c r="P269">
        <v>27</v>
      </c>
      <c r="Q269">
        <v>192</v>
      </c>
      <c r="R269">
        <v>128</v>
      </c>
      <c r="S269">
        <v>34</v>
      </c>
      <c r="T269">
        <v>42</v>
      </c>
      <c r="U269">
        <v>141</v>
      </c>
      <c r="V269">
        <v>47</v>
      </c>
      <c r="W269">
        <v>18</v>
      </c>
      <c r="X269">
        <v>47</v>
      </c>
      <c r="Y269">
        <v>18</v>
      </c>
      <c r="Z269">
        <v>103</v>
      </c>
      <c r="AA269">
        <v>65</v>
      </c>
      <c r="AB269">
        <v>9</v>
      </c>
      <c r="AC269">
        <v>18</v>
      </c>
      <c r="AD269">
        <v>56</v>
      </c>
      <c r="AE269">
        <v>28</v>
      </c>
      <c r="AF269">
        <v>0</v>
      </c>
      <c r="AG269">
        <v>47</v>
      </c>
      <c r="AH269">
        <v>18</v>
      </c>
      <c r="AI269">
        <v>0</v>
      </c>
      <c r="AJ269">
        <v>0</v>
      </c>
      <c r="AK269">
        <v>47</v>
      </c>
      <c r="AL269">
        <v>47</v>
      </c>
      <c r="AM269">
        <v>9</v>
      </c>
      <c r="AN269">
        <v>0</v>
      </c>
      <c r="AO269">
        <v>0</v>
      </c>
      <c r="AP269">
        <v>0</v>
      </c>
      <c r="AQ269">
        <v>9</v>
      </c>
      <c r="AR269">
        <v>84</v>
      </c>
      <c r="AS269">
        <v>9</v>
      </c>
      <c r="AT269">
        <v>65</v>
      </c>
      <c r="AU269">
        <v>37</v>
      </c>
      <c r="AV269">
        <v>0</v>
      </c>
      <c r="AW269">
        <v>47</v>
      </c>
      <c r="AX269">
        <v>9</v>
      </c>
      <c r="AY269">
        <v>18</v>
      </c>
      <c r="AZ269">
        <v>87</v>
      </c>
      <c r="BA269" s="42">
        <v>121.86</v>
      </c>
      <c r="BB269" s="12">
        <v>33629.06</v>
      </c>
      <c r="BC269" s="12">
        <v>30025.94</v>
      </c>
      <c r="BD269" s="12">
        <v>26422.83</v>
      </c>
      <c r="BE269" s="12">
        <v>14412.45</v>
      </c>
      <c r="BF269" s="12">
        <v>15613.49</v>
      </c>
      <c r="BG269" s="12">
        <v>18500</v>
      </c>
      <c r="BH269" s="12">
        <v>10000</v>
      </c>
      <c r="BI269" s="12">
        <v>7453</v>
      </c>
      <c r="BJ269" s="12">
        <v>17915</v>
      </c>
      <c r="BK269" s="12">
        <v>60889</v>
      </c>
      <c r="BL269" s="12">
        <v>47668</v>
      </c>
      <c r="BM269" s="12">
        <v>34859</v>
      </c>
      <c r="BN269" s="12">
        <v>23168</v>
      </c>
      <c r="BO269">
        <v>187000</v>
      </c>
      <c r="BP269">
        <v>4422</v>
      </c>
    </row>
    <row r="270" spans="1:68" x14ac:dyDescent="0.25">
      <c r="A270" s="4">
        <v>45560</v>
      </c>
      <c r="B270" s="4" t="str">
        <f t="shared" si="4"/>
        <v>SEPTEMBER</v>
      </c>
      <c r="C270" s="2">
        <f>MONTH(mydata[[#This Row],[Date]])</f>
        <v>9</v>
      </c>
      <c r="D270">
        <v>1123</v>
      </c>
      <c r="E270">
        <v>955</v>
      </c>
      <c r="F270">
        <v>303</v>
      </c>
      <c r="G270">
        <v>641</v>
      </c>
      <c r="H270">
        <v>179</v>
      </c>
      <c r="I270">
        <v>382</v>
      </c>
      <c r="J270">
        <v>440</v>
      </c>
      <c r="K270">
        <v>133</v>
      </c>
      <c r="L270">
        <v>327</v>
      </c>
      <c r="M270">
        <v>48</v>
      </c>
      <c r="N270">
        <v>55</v>
      </c>
      <c r="O270">
        <v>104</v>
      </c>
      <c r="P270">
        <v>27</v>
      </c>
      <c r="Q270">
        <v>230</v>
      </c>
      <c r="R270">
        <v>76</v>
      </c>
      <c r="S270">
        <v>46</v>
      </c>
      <c r="T270">
        <v>34</v>
      </c>
      <c r="U270">
        <v>176</v>
      </c>
      <c r="V270">
        <v>76</v>
      </c>
      <c r="W270">
        <v>0</v>
      </c>
      <c r="X270">
        <v>28</v>
      </c>
      <c r="Y270">
        <v>9</v>
      </c>
      <c r="Z270">
        <v>143</v>
      </c>
      <c r="AA270">
        <v>47</v>
      </c>
      <c r="AB270">
        <v>28</v>
      </c>
      <c r="AC270">
        <v>9</v>
      </c>
      <c r="AD270">
        <v>38</v>
      </c>
      <c r="AE270">
        <v>19</v>
      </c>
      <c r="AF270">
        <v>9</v>
      </c>
      <c r="AG270">
        <v>38</v>
      </c>
      <c r="AH270">
        <v>0</v>
      </c>
      <c r="AI270">
        <v>0</v>
      </c>
      <c r="AJ270">
        <v>19</v>
      </c>
      <c r="AK270">
        <v>57</v>
      </c>
      <c r="AL270">
        <v>47</v>
      </c>
      <c r="AM270">
        <v>9</v>
      </c>
      <c r="AN270">
        <v>9</v>
      </c>
      <c r="AO270">
        <v>9</v>
      </c>
      <c r="AP270">
        <v>19</v>
      </c>
      <c r="AQ270">
        <v>19</v>
      </c>
      <c r="AR270">
        <v>85</v>
      </c>
      <c r="AS270">
        <v>9</v>
      </c>
      <c r="AT270">
        <v>38</v>
      </c>
      <c r="AU270">
        <v>19</v>
      </c>
      <c r="AV270">
        <v>0</v>
      </c>
      <c r="AW270">
        <v>66</v>
      </c>
      <c r="AX270">
        <v>28</v>
      </c>
      <c r="AY270">
        <v>28</v>
      </c>
      <c r="AZ270">
        <v>50</v>
      </c>
      <c r="BA270" s="42">
        <v>123.75999999999999</v>
      </c>
      <c r="BB270" s="12">
        <v>40213.72</v>
      </c>
      <c r="BC270" s="12">
        <v>15841.77</v>
      </c>
      <c r="BD270" s="12">
        <v>29246.34</v>
      </c>
      <c r="BE270" s="12">
        <v>10967.38</v>
      </c>
      <c r="BF270" s="12">
        <v>25590.55</v>
      </c>
      <c r="BG270" s="12">
        <v>18500</v>
      </c>
      <c r="BH270" s="12">
        <v>10000</v>
      </c>
      <c r="BI270" s="12">
        <v>7453</v>
      </c>
      <c r="BJ270" s="12">
        <v>17915</v>
      </c>
      <c r="BK270" s="12">
        <v>60889</v>
      </c>
      <c r="BL270" s="12">
        <v>47668</v>
      </c>
      <c r="BM270" s="12">
        <v>34859</v>
      </c>
      <c r="BN270" s="12">
        <v>23168</v>
      </c>
      <c r="BO270">
        <v>187000</v>
      </c>
      <c r="BP270">
        <v>5411</v>
      </c>
    </row>
    <row r="271" spans="1:68" x14ac:dyDescent="0.25">
      <c r="A271" s="4">
        <v>45561</v>
      </c>
      <c r="B271" s="4" t="str">
        <f t="shared" si="4"/>
        <v>SEPTEMBER</v>
      </c>
      <c r="C271" s="2">
        <f>MONTH(mydata[[#This Row],[Date]])</f>
        <v>9</v>
      </c>
      <c r="D271">
        <v>1125</v>
      </c>
      <c r="E271">
        <v>967</v>
      </c>
      <c r="F271">
        <v>303</v>
      </c>
      <c r="G271">
        <v>665</v>
      </c>
      <c r="H271">
        <v>157</v>
      </c>
      <c r="I271">
        <v>203</v>
      </c>
      <c r="J271">
        <v>697</v>
      </c>
      <c r="K271">
        <v>67</v>
      </c>
      <c r="L271">
        <v>237</v>
      </c>
      <c r="M271">
        <v>48</v>
      </c>
      <c r="N271">
        <v>90</v>
      </c>
      <c r="O271">
        <v>90</v>
      </c>
      <c r="P271">
        <v>62</v>
      </c>
      <c r="Q271">
        <v>153</v>
      </c>
      <c r="R271">
        <v>64</v>
      </c>
      <c r="S271">
        <v>47</v>
      </c>
      <c r="T271">
        <v>59</v>
      </c>
      <c r="U271">
        <v>275</v>
      </c>
      <c r="V271">
        <v>87</v>
      </c>
      <c r="W271">
        <v>19</v>
      </c>
      <c r="X271">
        <v>58</v>
      </c>
      <c r="Y271">
        <v>29</v>
      </c>
      <c r="Z271">
        <v>37</v>
      </c>
      <c r="AA271">
        <v>77</v>
      </c>
      <c r="AB271">
        <v>29</v>
      </c>
      <c r="AC271">
        <v>0</v>
      </c>
      <c r="AD271">
        <v>29</v>
      </c>
      <c r="AE271">
        <v>29</v>
      </c>
      <c r="AF271">
        <v>0</v>
      </c>
      <c r="AG271">
        <v>38</v>
      </c>
      <c r="AH271">
        <v>9</v>
      </c>
      <c r="AI271">
        <v>9</v>
      </c>
      <c r="AJ271">
        <v>9</v>
      </c>
      <c r="AK271">
        <v>38</v>
      </c>
      <c r="AL271">
        <v>38</v>
      </c>
      <c r="AM271">
        <v>38</v>
      </c>
      <c r="AN271">
        <v>19</v>
      </c>
      <c r="AO271">
        <v>0</v>
      </c>
      <c r="AP271">
        <v>29</v>
      </c>
      <c r="AQ271">
        <v>38</v>
      </c>
      <c r="AR271">
        <v>106</v>
      </c>
      <c r="AS271">
        <v>29</v>
      </c>
      <c r="AT271">
        <v>87</v>
      </c>
      <c r="AU271">
        <v>29</v>
      </c>
      <c r="AV271">
        <v>9</v>
      </c>
      <c r="AW271">
        <v>19</v>
      </c>
      <c r="AX271">
        <v>29</v>
      </c>
      <c r="AY271">
        <v>0</v>
      </c>
      <c r="AZ271">
        <v>0</v>
      </c>
      <c r="BA271" s="42">
        <v>125.33</v>
      </c>
      <c r="BB271" s="12">
        <v>35889.919999999998</v>
      </c>
      <c r="BC271" s="12">
        <v>16088.58</v>
      </c>
      <c r="BD271" s="12">
        <v>28464.42</v>
      </c>
      <c r="BE271" s="12">
        <v>30939.58</v>
      </c>
      <c r="BF271" s="12">
        <v>12375.83</v>
      </c>
      <c r="BG271" s="12">
        <v>18500</v>
      </c>
      <c r="BH271" s="12">
        <v>10000</v>
      </c>
      <c r="BI271" s="12">
        <v>8119</v>
      </c>
      <c r="BJ271" s="12">
        <v>17915</v>
      </c>
      <c r="BK271" s="12">
        <v>60889</v>
      </c>
      <c r="BL271" s="12">
        <v>47668</v>
      </c>
      <c r="BM271" s="12">
        <v>34859</v>
      </c>
      <c r="BN271" s="12">
        <v>23168</v>
      </c>
      <c r="BO271">
        <v>187000</v>
      </c>
      <c r="BP271">
        <v>439</v>
      </c>
    </row>
    <row r="272" spans="1:68" x14ac:dyDescent="0.25">
      <c r="A272" s="4">
        <v>45562</v>
      </c>
      <c r="B272" s="4" t="str">
        <f t="shared" si="4"/>
        <v>SEPTEMBER</v>
      </c>
      <c r="C272" s="2">
        <f>MONTH(mydata[[#This Row],[Date]])</f>
        <v>9</v>
      </c>
      <c r="D272">
        <v>1145</v>
      </c>
      <c r="E272">
        <v>972</v>
      </c>
      <c r="F272">
        <v>480</v>
      </c>
      <c r="G272">
        <v>528</v>
      </c>
      <c r="H272">
        <v>137</v>
      </c>
      <c r="I272">
        <v>379</v>
      </c>
      <c r="J272">
        <v>516</v>
      </c>
      <c r="K272">
        <v>77</v>
      </c>
      <c r="L272">
        <v>347</v>
      </c>
      <c r="M272">
        <v>205</v>
      </c>
      <c r="N272">
        <v>56</v>
      </c>
      <c r="O272">
        <v>63</v>
      </c>
      <c r="P272">
        <v>42</v>
      </c>
      <c r="Q272">
        <v>226</v>
      </c>
      <c r="R272">
        <v>82</v>
      </c>
      <c r="S272">
        <v>47</v>
      </c>
      <c r="T272">
        <v>52</v>
      </c>
      <c r="U272">
        <v>25</v>
      </c>
      <c r="V272">
        <v>126</v>
      </c>
      <c r="W272">
        <v>29</v>
      </c>
      <c r="X272">
        <v>29</v>
      </c>
      <c r="Y272">
        <v>9</v>
      </c>
      <c r="Z272">
        <v>97</v>
      </c>
      <c r="AA272">
        <v>48</v>
      </c>
      <c r="AB272">
        <v>19</v>
      </c>
      <c r="AC272">
        <v>19</v>
      </c>
      <c r="AD272">
        <v>19</v>
      </c>
      <c r="AE272">
        <v>0</v>
      </c>
      <c r="AF272">
        <v>9</v>
      </c>
      <c r="AG272">
        <v>38</v>
      </c>
      <c r="AH272">
        <v>9</v>
      </c>
      <c r="AI272">
        <v>9</v>
      </c>
      <c r="AJ272">
        <v>9</v>
      </c>
      <c r="AK272">
        <v>97</v>
      </c>
      <c r="AL272">
        <v>38</v>
      </c>
      <c r="AM272">
        <v>48</v>
      </c>
      <c r="AN272">
        <v>0</v>
      </c>
      <c r="AO272">
        <v>9</v>
      </c>
      <c r="AP272">
        <v>9</v>
      </c>
      <c r="AQ272">
        <v>19</v>
      </c>
      <c r="AR272">
        <v>106</v>
      </c>
      <c r="AS272">
        <v>29</v>
      </c>
      <c r="AT272">
        <v>38</v>
      </c>
      <c r="AU272">
        <v>38</v>
      </c>
      <c r="AV272">
        <v>0</v>
      </c>
      <c r="AW272">
        <v>29</v>
      </c>
      <c r="AX272">
        <v>29</v>
      </c>
      <c r="AY272">
        <v>9</v>
      </c>
      <c r="AZ272">
        <v>5</v>
      </c>
      <c r="BA272" s="42">
        <v>125.91000000000001</v>
      </c>
      <c r="BB272" s="12">
        <v>41361.78</v>
      </c>
      <c r="BC272" s="12">
        <v>16294.04</v>
      </c>
      <c r="BD272" s="12">
        <v>18800.810000000001</v>
      </c>
      <c r="BE272" s="12">
        <v>25067.75</v>
      </c>
      <c r="BF272" s="12">
        <v>23814.36</v>
      </c>
      <c r="BG272" s="12">
        <v>18500</v>
      </c>
      <c r="BH272" s="12">
        <v>10000</v>
      </c>
      <c r="BI272" s="12">
        <v>8119</v>
      </c>
      <c r="BJ272" s="12">
        <v>17915</v>
      </c>
      <c r="BK272" s="12">
        <v>60889</v>
      </c>
      <c r="BL272" s="12">
        <v>47668</v>
      </c>
      <c r="BM272" s="12">
        <v>34859</v>
      </c>
      <c r="BN272" s="12">
        <v>23168</v>
      </c>
      <c r="BO272">
        <v>187000</v>
      </c>
      <c r="BP272">
        <v>2410</v>
      </c>
    </row>
    <row r="273" spans="1:68" x14ac:dyDescent="0.25">
      <c r="A273" s="4">
        <v>45563</v>
      </c>
      <c r="B273" s="4" t="str">
        <f t="shared" si="4"/>
        <v>SEPTEMBER</v>
      </c>
      <c r="C273" s="2">
        <f>MONTH(mydata[[#This Row],[Date]])</f>
        <v>9</v>
      </c>
      <c r="D273">
        <v>1170</v>
      </c>
      <c r="E273">
        <v>972</v>
      </c>
      <c r="F273">
        <v>269</v>
      </c>
      <c r="G273">
        <v>609</v>
      </c>
      <c r="H273">
        <v>292</v>
      </c>
      <c r="I273">
        <v>417</v>
      </c>
      <c r="J273">
        <v>497</v>
      </c>
      <c r="K273">
        <v>58</v>
      </c>
      <c r="L273">
        <v>326</v>
      </c>
      <c r="M273">
        <v>43</v>
      </c>
      <c r="N273">
        <v>108</v>
      </c>
      <c r="O273">
        <v>58</v>
      </c>
      <c r="P273">
        <v>50</v>
      </c>
      <c r="Q273">
        <v>200</v>
      </c>
      <c r="R273">
        <v>71</v>
      </c>
      <c r="S273">
        <v>62</v>
      </c>
      <c r="T273">
        <v>26</v>
      </c>
      <c r="U273">
        <v>226</v>
      </c>
      <c r="V273">
        <v>58</v>
      </c>
      <c r="W273">
        <v>19</v>
      </c>
      <c r="X273">
        <v>48</v>
      </c>
      <c r="Y273">
        <v>9</v>
      </c>
      <c r="Z273">
        <v>87</v>
      </c>
      <c r="AA273">
        <v>87</v>
      </c>
      <c r="AB273">
        <v>0</v>
      </c>
      <c r="AC273">
        <v>9</v>
      </c>
      <c r="AD273">
        <v>48</v>
      </c>
      <c r="AE273">
        <v>0</v>
      </c>
      <c r="AF273">
        <v>0</v>
      </c>
      <c r="AG273">
        <v>38</v>
      </c>
      <c r="AH273">
        <v>9</v>
      </c>
      <c r="AI273">
        <v>29</v>
      </c>
      <c r="AJ273">
        <v>19</v>
      </c>
      <c r="AK273">
        <v>48</v>
      </c>
      <c r="AL273">
        <v>58</v>
      </c>
      <c r="AM273">
        <v>48</v>
      </c>
      <c r="AN273">
        <v>0</v>
      </c>
      <c r="AO273">
        <v>0</v>
      </c>
      <c r="AP273">
        <v>19</v>
      </c>
      <c r="AQ273">
        <v>38</v>
      </c>
      <c r="AR273">
        <v>87</v>
      </c>
      <c r="AS273">
        <v>19</v>
      </c>
      <c r="AT273">
        <v>68</v>
      </c>
      <c r="AU273">
        <v>19</v>
      </c>
      <c r="AV273">
        <v>9</v>
      </c>
      <c r="AW273">
        <v>58</v>
      </c>
      <c r="AX273">
        <v>0</v>
      </c>
      <c r="AY273">
        <v>9</v>
      </c>
      <c r="AZ273">
        <v>32</v>
      </c>
      <c r="BA273" s="42">
        <v>125.91999999999999</v>
      </c>
      <c r="BB273" s="12">
        <v>32736.639999999999</v>
      </c>
      <c r="BC273" s="12">
        <v>26441.14</v>
      </c>
      <c r="BD273" s="12">
        <v>15109.22</v>
      </c>
      <c r="BE273" s="12">
        <v>16368.32</v>
      </c>
      <c r="BF273" s="12">
        <v>35254.85</v>
      </c>
      <c r="BG273" s="12">
        <v>18500</v>
      </c>
      <c r="BH273" s="12">
        <v>10000</v>
      </c>
      <c r="BI273" s="12">
        <v>8119</v>
      </c>
      <c r="BJ273" s="12">
        <v>17915</v>
      </c>
      <c r="BK273" s="12">
        <v>60889</v>
      </c>
      <c r="BL273" s="12">
        <v>47668</v>
      </c>
      <c r="BM273" s="12">
        <v>34859</v>
      </c>
      <c r="BN273" s="12">
        <v>23168</v>
      </c>
      <c r="BO273">
        <v>187000</v>
      </c>
      <c r="BP273">
        <v>2293</v>
      </c>
    </row>
    <row r="274" spans="1:68" x14ac:dyDescent="0.25">
      <c r="A274" s="4">
        <v>45564</v>
      </c>
      <c r="B274" s="4" t="str">
        <f t="shared" si="4"/>
        <v>SEPTEMBER</v>
      </c>
      <c r="C274" s="2">
        <f>MONTH(mydata[[#This Row],[Date]])</f>
        <v>9</v>
      </c>
      <c r="D274">
        <v>1184</v>
      </c>
      <c r="E274">
        <v>966</v>
      </c>
      <c r="F274">
        <v>438</v>
      </c>
      <c r="G274">
        <v>450</v>
      </c>
      <c r="H274">
        <v>296</v>
      </c>
      <c r="I274">
        <v>415</v>
      </c>
      <c r="J274">
        <v>387</v>
      </c>
      <c r="K274">
        <v>164</v>
      </c>
      <c r="L274">
        <v>396</v>
      </c>
      <c r="M274">
        <v>198</v>
      </c>
      <c r="N274">
        <v>95</v>
      </c>
      <c r="O274">
        <v>73</v>
      </c>
      <c r="P274">
        <v>29</v>
      </c>
      <c r="Q274">
        <v>175</v>
      </c>
      <c r="R274">
        <v>49</v>
      </c>
      <c r="S274">
        <v>49</v>
      </c>
      <c r="T274">
        <v>31</v>
      </c>
      <c r="U274">
        <v>89</v>
      </c>
      <c r="V274">
        <v>115</v>
      </c>
      <c r="W274">
        <v>9</v>
      </c>
      <c r="X274">
        <v>67</v>
      </c>
      <c r="Y274">
        <v>28</v>
      </c>
      <c r="Z274">
        <v>106</v>
      </c>
      <c r="AA274">
        <v>57</v>
      </c>
      <c r="AB274">
        <v>19</v>
      </c>
      <c r="AC274">
        <v>19</v>
      </c>
      <c r="AD274">
        <v>38</v>
      </c>
      <c r="AE274">
        <v>9</v>
      </c>
      <c r="AF274">
        <v>0</v>
      </c>
      <c r="AG274">
        <v>38</v>
      </c>
      <c r="AH274">
        <v>19</v>
      </c>
      <c r="AI274">
        <v>9</v>
      </c>
      <c r="AJ274">
        <v>19</v>
      </c>
      <c r="AK274">
        <v>86</v>
      </c>
      <c r="AL274">
        <v>48</v>
      </c>
      <c r="AM274">
        <v>28</v>
      </c>
      <c r="AN274">
        <v>0</v>
      </c>
      <c r="AO274">
        <v>9</v>
      </c>
      <c r="AP274">
        <v>19</v>
      </c>
      <c r="AQ274">
        <v>19</v>
      </c>
      <c r="AR274">
        <v>0</v>
      </c>
      <c r="AS274">
        <v>9</v>
      </c>
      <c r="AT274">
        <v>49</v>
      </c>
      <c r="AU274">
        <v>19</v>
      </c>
      <c r="AV274">
        <v>0</v>
      </c>
      <c r="AW274">
        <v>67</v>
      </c>
      <c r="AX274">
        <v>38</v>
      </c>
      <c r="AY274">
        <v>19</v>
      </c>
      <c r="AZ274">
        <v>4</v>
      </c>
      <c r="BA274" s="42">
        <v>125</v>
      </c>
      <c r="BB274" s="12">
        <v>44068.56</v>
      </c>
      <c r="BC274" s="12">
        <v>31477.54</v>
      </c>
      <c r="BD274" s="12">
        <v>17627.419999999998</v>
      </c>
      <c r="BE274" s="12">
        <v>26441.14</v>
      </c>
      <c r="BF274" s="12">
        <v>6295.51</v>
      </c>
      <c r="BG274" s="12">
        <v>18500</v>
      </c>
      <c r="BH274" s="12">
        <v>10000</v>
      </c>
      <c r="BI274" s="12">
        <v>8119</v>
      </c>
      <c r="BJ274" s="12">
        <v>17915</v>
      </c>
      <c r="BK274" s="12">
        <v>60889</v>
      </c>
      <c r="BL274" s="12">
        <v>47668</v>
      </c>
      <c r="BM274" s="12">
        <v>34859</v>
      </c>
      <c r="BN274" s="12">
        <v>23168</v>
      </c>
      <c r="BO274">
        <v>187000</v>
      </c>
      <c r="BP274">
        <v>8423</v>
      </c>
    </row>
    <row r="275" spans="1:68" x14ac:dyDescent="0.25">
      <c r="A275" s="4">
        <v>45565</v>
      </c>
      <c r="B275" s="4" t="str">
        <f t="shared" si="4"/>
        <v>SEPTEMBER</v>
      </c>
      <c r="C275" s="2">
        <f>MONTH(mydata[[#This Row],[Date]])</f>
        <v>9</v>
      </c>
      <c r="D275">
        <v>1184</v>
      </c>
      <c r="E275">
        <v>961</v>
      </c>
      <c r="F275">
        <v>414</v>
      </c>
      <c r="G275">
        <v>474</v>
      </c>
      <c r="H275">
        <v>296</v>
      </c>
      <c r="I275">
        <v>211</v>
      </c>
      <c r="J275">
        <v>635</v>
      </c>
      <c r="K275">
        <v>115</v>
      </c>
      <c r="L275">
        <v>308</v>
      </c>
      <c r="M275">
        <v>58</v>
      </c>
      <c r="N275">
        <v>95</v>
      </c>
      <c r="O275">
        <v>58</v>
      </c>
      <c r="P275">
        <v>36</v>
      </c>
      <c r="Q275">
        <v>184</v>
      </c>
      <c r="R275">
        <v>31</v>
      </c>
      <c r="S275">
        <v>67</v>
      </c>
      <c r="T275">
        <v>62</v>
      </c>
      <c r="U275">
        <v>285</v>
      </c>
      <c r="V275">
        <v>67</v>
      </c>
      <c r="W275">
        <v>19</v>
      </c>
      <c r="X275">
        <v>57</v>
      </c>
      <c r="Y275">
        <v>0</v>
      </c>
      <c r="Z275">
        <v>78</v>
      </c>
      <c r="AA275">
        <v>76</v>
      </c>
      <c r="AB275">
        <v>19</v>
      </c>
      <c r="AC275">
        <v>19</v>
      </c>
      <c r="AD275">
        <v>19</v>
      </c>
      <c r="AE275">
        <v>0</v>
      </c>
      <c r="AF275">
        <v>0</v>
      </c>
      <c r="AG275">
        <v>48</v>
      </c>
      <c r="AH275">
        <v>9</v>
      </c>
      <c r="AI275">
        <v>28</v>
      </c>
      <c r="AJ275">
        <v>28</v>
      </c>
      <c r="AK275">
        <v>96</v>
      </c>
      <c r="AL275">
        <v>38</v>
      </c>
      <c r="AM275">
        <v>38</v>
      </c>
      <c r="AN275">
        <v>28</v>
      </c>
      <c r="AO275">
        <v>9</v>
      </c>
      <c r="AP275">
        <v>28</v>
      </c>
      <c r="AQ275">
        <v>19</v>
      </c>
      <c r="AR275">
        <v>67</v>
      </c>
      <c r="AS275">
        <v>19</v>
      </c>
      <c r="AT275">
        <v>48</v>
      </c>
      <c r="AU275">
        <v>9</v>
      </c>
      <c r="AV275">
        <v>0</v>
      </c>
      <c r="AW275">
        <v>19</v>
      </c>
      <c r="AX275">
        <v>38</v>
      </c>
      <c r="AY275">
        <v>38</v>
      </c>
      <c r="AZ275">
        <v>0</v>
      </c>
      <c r="BA275" s="42">
        <v>124.84000000000002</v>
      </c>
      <c r="BB275" s="12">
        <v>37500</v>
      </c>
      <c r="BC275" s="12">
        <v>18750</v>
      </c>
      <c r="BD275" s="12">
        <v>30000</v>
      </c>
      <c r="BE275" s="12">
        <v>12500</v>
      </c>
      <c r="BF275" s="12">
        <v>26250</v>
      </c>
      <c r="BG275" s="12">
        <v>18500</v>
      </c>
      <c r="BH275" s="12">
        <v>10000</v>
      </c>
      <c r="BI275" s="12">
        <v>8119</v>
      </c>
      <c r="BJ275" s="12">
        <v>17915</v>
      </c>
      <c r="BK275" s="12">
        <v>60889</v>
      </c>
      <c r="BL275" s="12">
        <v>47668</v>
      </c>
      <c r="BM275" s="12">
        <v>34859</v>
      </c>
      <c r="BN275" s="12">
        <v>23168</v>
      </c>
      <c r="BO275">
        <v>187000</v>
      </c>
      <c r="BP275">
        <v>6146</v>
      </c>
    </row>
    <row r="276" spans="1:68" x14ac:dyDescent="0.25">
      <c r="A276" s="4">
        <v>45566</v>
      </c>
      <c r="B276" s="4" t="str">
        <f t="shared" si="4"/>
        <v>OCTOBER</v>
      </c>
      <c r="C276" s="2">
        <f>MONTH(mydata[[#This Row],[Date]])</f>
        <v>10</v>
      </c>
      <c r="D276">
        <v>1177</v>
      </c>
      <c r="E276">
        <v>846</v>
      </c>
      <c r="F276">
        <v>541</v>
      </c>
      <c r="G276">
        <v>448</v>
      </c>
      <c r="H276">
        <v>188</v>
      </c>
      <c r="I276">
        <v>194</v>
      </c>
      <c r="J276">
        <v>543</v>
      </c>
      <c r="K276">
        <v>109</v>
      </c>
      <c r="L276">
        <v>321</v>
      </c>
      <c r="M276">
        <v>211</v>
      </c>
      <c r="N276">
        <v>87</v>
      </c>
      <c r="O276">
        <v>72</v>
      </c>
      <c r="P276">
        <v>29</v>
      </c>
      <c r="Q276">
        <v>174</v>
      </c>
      <c r="R276">
        <v>111</v>
      </c>
      <c r="S276">
        <v>53</v>
      </c>
      <c r="T276">
        <v>49</v>
      </c>
      <c r="U276">
        <v>70</v>
      </c>
      <c r="V276">
        <v>101</v>
      </c>
      <c r="W276">
        <v>0</v>
      </c>
      <c r="X276">
        <v>59</v>
      </c>
      <c r="Y276">
        <v>16</v>
      </c>
      <c r="Z276">
        <v>89</v>
      </c>
      <c r="AA276">
        <v>50</v>
      </c>
      <c r="AB276">
        <v>25</v>
      </c>
      <c r="AC276">
        <v>25</v>
      </c>
      <c r="AD276">
        <v>33</v>
      </c>
      <c r="AE276">
        <v>8</v>
      </c>
      <c r="AF276">
        <v>0</v>
      </c>
      <c r="AG276">
        <v>33</v>
      </c>
      <c r="AH276">
        <v>0</v>
      </c>
      <c r="AI276">
        <v>16</v>
      </c>
      <c r="AJ276">
        <v>8</v>
      </c>
      <c r="AK276">
        <v>59</v>
      </c>
      <c r="AL276">
        <v>25</v>
      </c>
      <c r="AM276">
        <v>8</v>
      </c>
      <c r="AN276">
        <v>0</v>
      </c>
      <c r="AO276">
        <v>8</v>
      </c>
      <c r="AP276">
        <v>16</v>
      </c>
      <c r="AQ276">
        <v>33</v>
      </c>
      <c r="AR276">
        <v>59</v>
      </c>
      <c r="AS276">
        <v>25</v>
      </c>
      <c r="AT276">
        <v>25</v>
      </c>
      <c r="AU276">
        <v>25</v>
      </c>
      <c r="AV276">
        <v>0</v>
      </c>
      <c r="AW276">
        <v>59</v>
      </c>
      <c r="AX276">
        <v>33</v>
      </c>
      <c r="AY276">
        <v>8</v>
      </c>
      <c r="AZ276">
        <v>0</v>
      </c>
      <c r="BA276" s="42">
        <v>100</v>
      </c>
      <c r="BB276" s="12">
        <v>32458.29</v>
      </c>
      <c r="BC276" s="12">
        <v>17477.54</v>
      </c>
      <c r="BD276" s="12">
        <v>12483.96</v>
      </c>
      <c r="BE276" s="12">
        <v>28713.11</v>
      </c>
      <c r="BF276" s="12">
        <v>33706.69</v>
      </c>
      <c r="BG276" s="12">
        <v>18500</v>
      </c>
      <c r="BH276" s="12">
        <v>8750</v>
      </c>
      <c r="BI276" s="12">
        <v>8119</v>
      </c>
      <c r="BJ276" s="12">
        <v>17915</v>
      </c>
      <c r="BK276" s="12">
        <v>64151</v>
      </c>
      <c r="BL276" s="12">
        <v>49709</v>
      </c>
      <c r="BM276" s="12">
        <v>39758</v>
      </c>
      <c r="BN276" s="12">
        <v>24250</v>
      </c>
      <c r="BO276">
        <v>195000</v>
      </c>
      <c r="BP276">
        <v>4480</v>
      </c>
    </row>
    <row r="277" spans="1:68" x14ac:dyDescent="0.25">
      <c r="A277" s="4">
        <v>45567</v>
      </c>
      <c r="B277" s="4" t="str">
        <f t="shared" si="4"/>
        <v>OCTOBER</v>
      </c>
      <c r="C277" s="2">
        <f>MONTH(mydata[[#This Row],[Date]])</f>
        <v>10</v>
      </c>
      <c r="D277">
        <v>1158</v>
      </c>
      <c r="E277">
        <v>821</v>
      </c>
      <c r="F277">
        <v>590</v>
      </c>
      <c r="G277">
        <v>430</v>
      </c>
      <c r="H277">
        <v>138</v>
      </c>
      <c r="I277">
        <v>213</v>
      </c>
      <c r="J277">
        <v>436</v>
      </c>
      <c r="K277">
        <v>172</v>
      </c>
      <c r="L277">
        <v>351</v>
      </c>
      <c r="M277">
        <v>143</v>
      </c>
      <c r="N277">
        <v>78</v>
      </c>
      <c r="O277">
        <v>78</v>
      </c>
      <c r="P277">
        <v>57</v>
      </c>
      <c r="Q277">
        <v>167</v>
      </c>
      <c r="R277">
        <v>96</v>
      </c>
      <c r="S277">
        <v>30</v>
      </c>
      <c r="T277">
        <v>61</v>
      </c>
      <c r="U277">
        <v>97</v>
      </c>
      <c r="V277">
        <v>82</v>
      </c>
      <c r="W277">
        <v>16</v>
      </c>
      <c r="X277">
        <v>24</v>
      </c>
      <c r="Y277">
        <v>8</v>
      </c>
      <c r="Z277">
        <v>131</v>
      </c>
      <c r="AA277">
        <v>41</v>
      </c>
      <c r="AB277">
        <v>8</v>
      </c>
      <c r="AC277">
        <v>8</v>
      </c>
      <c r="AD277">
        <v>16</v>
      </c>
      <c r="AE277">
        <v>8</v>
      </c>
      <c r="AF277">
        <v>0</v>
      </c>
      <c r="AG277">
        <v>16</v>
      </c>
      <c r="AH277">
        <v>8</v>
      </c>
      <c r="AI277">
        <v>0</v>
      </c>
      <c r="AJ277">
        <v>24</v>
      </c>
      <c r="AK277">
        <v>82</v>
      </c>
      <c r="AL277">
        <v>57</v>
      </c>
      <c r="AM277">
        <v>41</v>
      </c>
      <c r="AN277">
        <v>8</v>
      </c>
      <c r="AO277">
        <v>0</v>
      </c>
      <c r="AP277">
        <v>0</v>
      </c>
      <c r="AQ277">
        <v>16</v>
      </c>
      <c r="AR277">
        <v>90</v>
      </c>
      <c r="AS277">
        <v>16</v>
      </c>
      <c r="AT277">
        <v>65</v>
      </c>
      <c r="AU277">
        <v>16</v>
      </c>
      <c r="AV277">
        <v>0</v>
      </c>
      <c r="AW277">
        <v>16</v>
      </c>
      <c r="AX277">
        <v>8</v>
      </c>
      <c r="AY277">
        <v>16</v>
      </c>
      <c r="AZ277">
        <v>0</v>
      </c>
      <c r="BA277" s="42">
        <v>97.456000000000003</v>
      </c>
      <c r="BB277" s="12">
        <v>37500</v>
      </c>
      <c r="BC277" s="12">
        <v>18750</v>
      </c>
      <c r="BD277" s="12">
        <v>30000</v>
      </c>
      <c r="BE277" s="12">
        <v>12500</v>
      </c>
      <c r="BF277" s="12">
        <v>26250</v>
      </c>
      <c r="BG277" s="12">
        <v>18500</v>
      </c>
      <c r="BH277" s="12">
        <v>8750</v>
      </c>
      <c r="BI277" s="12">
        <v>8119</v>
      </c>
      <c r="BJ277" s="12">
        <v>17915</v>
      </c>
      <c r="BK277" s="12">
        <v>64151</v>
      </c>
      <c r="BL277" s="12">
        <v>49709</v>
      </c>
      <c r="BM277" s="12">
        <v>39758</v>
      </c>
      <c r="BN277" s="12">
        <v>24250</v>
      </c>
      <c r="BO277">
        <v>195000</v>
      </c>
      <c r="BP277">
        <v>413</v>
      </c>
    </row>
    <row r="278" spans="1:68" x14ac:dyDescent="0.25">
      <c r="A278" s="4">
        <v>45568</v>
      </c>
      <c r="B278" s="4" t="str">
        <f t="shared" si="4"/>
        <v>OCTOBER</v>
      </c>
      <c r="C278" s="2">
        <f>MONTH(mydata[[#This Row],[Date]])</f>
        <v>10</v>
      </c>
      <c r="D278">
        <v>1133</v>
      </c>
      <c r="E278">
        <v>799</v>
      </c>
      <c r="F278">
        <v>475</v>
      </c>
      <c r="G278">
        <v>534</v>
      </c>
      <c r="H278">
        <v>124</v>
      </c>
      <c r="I278">
        <v>335</v>
      </c>
      <c r="J278">
        <v>425</v>
      </c>
      <c r="K278">
        <v>39</v>
      </c>
      <c r="L278">
        <v>358</v>
      </c>
      <c r="M278">
        <v>112</v>
      </c>
      <c r="N278">
        <v>56</v>
      </c>
      <c r="O278">
        <v>84</v>
      </c>
      <c r="P278">
        <v>14</v>
      </c>
      <c r="Q278">
        <v>198</v>
      </c>
      <c r="R278">
        <v>90</v>
      </c>
      <c r="S278">
        <v>64</v>
      </c>
      <c r="T278">
        <v>43</v>
      </c>
      <c r="U278">
        <v>114</v>
      </c>
      <c r="V278">
        <v>71</v>
      </c>
      <c r="W278">
        <v>7</v>
      </c>
      <c r="X278">
        <v>39</v>
      </c>
      <c r="Y278">
        <v>23</v>
      </c>
      <c r="Z278">
        <v>103</v>
      </c>
      <c r="AA278">
        <v>63</v>
      </c>
      <c r="AB278">
        <v>15</v>
      </c>
      <c r="AC278">
        <v>15</v>
      </c>
      <c r="AD278">
        <v>31</v>
      </c>
      <c r="AE278">
        <v>23</v>
      </c>
      <c r="AF278">
        <v>0</v>
      </c>
      <c r="AG278">
        <v>7</v>
      </c>
      <c r="AH278">
        <v>15</v>
      </c>
      <c r="AI278">
        <v>23</v>
      </c>
      <c r="AJ278">
        <v>23</v>
      </c>
      <c r="AK278">
        <v>47</v>
      </c>
      <c r="AL278">
        <v>23</v>
      </c>
      <c r="AM278">
        <v>31</v>
      </c>
      <c r="AN278">
        <v>15</v>
      </c>
      <c r="AO278">
        <v>0</v>
      </c>
      <c r="AP278">
        <v>7</v>
      </c>
      <c r="AQ278">
        <v>15</v>
      </c>
      <c r="AR278">
        <v>71</v>
      </c>
      <c r="AS278">
        <v>15</v>
      </c>
      <c r="AT278">
        <v>23</v>
      </c>
      <c r="AU278">
        <v>31</v>
      </c>
      <c r="AV278">
        <v>7</v>
      </c>
      <c r="AW278">
        <v>7</v>
      </c>
      <c r="AX278">
        <v>0</v>
      </c>
      <c r="AY278">
        <v>31</v>
      </c>
      <c r="AZ278">
        <v>18</v>
      </c>
      <c r="BA278" s="42">
        <v>92.904000000000025</v>
      </c>
      <c r="BB278" s="12">
        <v>40200.720000000001</v>
      </c>
      <c r="BC278" s="12">
        <v>28018.68</v>
      </c>
      <c r="BD278" s="12">
        <v>18273.05</v>
      </c>
      <c r="BE278" s="12">
        <v>14618.44</v>
      </c>
      <c r="BF278" s="12">
        <v>20709.46</v>
      </c>
      <c r="BG278" s="12">
        <v>18500</v>
      </c>
      <c r="BH278" s="12">
        <v>8750</v>
      </c>
      <c r="BI278" s="12">
        <v>8119</v>
      </c>
      <c r="BJ278" s="12">
        <v>17915</v>
      </c>
      <c r="BK278" s="12">
        <v>64151</v>
      </c>
      <c r="BL278" s="12">
        <v>49709</v>
      </c>
      <c r="BM278" s="12">
        <v>39758</v>
      </c>
      <c r="BN278" s="12">
        <v>24250</v>
      </c>
      <c r="BO278">
        <v>195000</v>
      </c>
      <c r="BP278">
        <v>5940</v>
      </c>
    </row>
    <row r="279" spans="1:68" x14ac:dyDescent="0.25">
      <c r="A279" s="4">
        <v>45569</v>
      </c>
      <c r="B279" s="4" t="str">
        <f t="shared" si="4"/>
        <v>OCTOBER</v>
      </c>
      <c r="C279" s="2">
        <f>MONTH(mydata[[#This Row],[Date]])</f>
        <v>10</v>
      </c>
      <c r="D279">
        <v>1108</v>
      </c>
      <c r="E279">
        <v>771</v>
      </c>
      <c r="F279">
        <v>343</v>
      </c>
      <c r="G279">
        <v>544</v>
      </c>
      <c r="H279">
        <v>221</v>
      </c>
      <c r="I279">
        <v>185</v>
      </c>
      <c r="J279">
        <v>432</v>
      </c>
      <c r="K279">
        <v>154</v>
      </c>
      <c r="L279">
        <v>267</v>
      </c>
      <c r="M279">
        <v>171</v>
      </c>
      <c r="N279">
        <v>103</v>
      </c>
      <c r="O279">
        <v>54</v>
      </c>
      <c r="P279">
        <v>68</v>
      </c>
      <c r="Q279">
        <v>231</v>
      </c>
      <c r="R279">
        <v>67</v>
      </c>
      <c r="S279">
        <v>37</v>
      </c>
      <c r="T279">
        <v>37</v>
      </c>
      <c r="U279">
        <v>73</v>
      </c>
      <c r="V279">
        <v>30</v>
      </c>
      <c r="W279">
        <v>7</v>
      </c>
      <c r="X279">
        <v>30</v>
      </c>
      <c r="Y279">
        <v>15</v>
      </c>
      <c r="Z279">
        <v>77</v>
      </c>
      <c r="AA279">
        <v>53</v>
      </c>
      <c r="AB279">
        <v>7</v>
      </c>
      <c r="AC279">
        <v>0</v>
      </c>
      <c r="AD279">
        <v>38</v>
      </c>
      <c r="AE279">
        <v>23</v>
      </c>
      <c r="AF279">
        <v>0</v>
      </c>
      <c r="AG279">
        <v>38</v>
      </c>
      <c r="AH279">
        <v>7</v>
      </c>
      <c r="AI279">
        <v>7</v>
      </c>
      <c r="AJ279">
        <v>7</v>
      </c>
      <c r="AK279">
        <v>30</v>
      </c>
      <c r="AL279">
        <v>46</v>
      </c>
      <c r="AM279">
        <v>15</v>
      </c>
      <c r="AN279">
        <v>23</v>
      </c>
      <c r="AO279">
        <v>7</v>
      </c>
      <c r="AP279">
        <v>7</v>
      </c>
      <c r="AQ279">
        <v>7</v>
      </c>
      <c r="AR279">
        <v>84</v>
      </c>
      <c r="AS279">
        <v>7</v>
      </c>
      <c r="AT279">
        <v>53</v>
      </c>
      <c r="AU279">
        <v>23</v>
      </c>
      <c r="AV279">
        <v>0</v>
      </c>
      <c r="AW279">
        <v>46</v>
      </c>
      <c r="AX279">
        <v>7</v>
      </c>
      <c r="AY279">
        <v>30</v>
      </c>
      <c r="AZ279">
        <v>47</v>
      </c>
      <c r="BA279" s="42">
        <v>89.231999999999999</v>
      </c>
      <c r="BB279" s="12">
        <v>34839.440000000002</v>
      </c>
      <c r="BC279" s="12">
        <v>29032.87</v>
      </c>
      <c r="BD279" s="12">
        <v>12774.46</v>
      </c>
      <c r="BE279" s="12">
        <v>23226.3</v>
      </c>
      <c r="BF279" s="12">
        <v>16258.41</v>
      </c>
      <c r="BG279" s="12">
        <v>18500</v>
      </c>
      <c r="BH279" s="12">
        <v>8750</v>
      </c>
      <c r="BI279" s="12">
        <v>8119</v>
      </c>
      <c r="BJ279" s="12">
        <v>17915</v>
      </c>
      <c r="BK279" s="12">
        <v>64151</v>
      </c>
      <c r="BL279" s="12">
        <v>49709</v>
      </c>
      <c r="BM279" s="12">
        <v>39758</v>
      </c>
      <c r="BN279" s="12">
        <v>24250</v>
      </c>
      <c r="BO279">
        <v>195000</v>
      </c>
      <c r="BP279">
        <v>7884</v>
      </c>
    </row>
    <row r="280" spans="1:68" x14ac:dyDescent="0.25">
      <c r="A280" s="4">
        <v>45570</v>
      </c>
      <c r="B280" s="4" t="str">
        <f t="shared" si="4"/>
        <v>OCTOBER</v>
      </c>
      <c r="C280" s="2">
        <f>MONTH(mydata[[#This Row],[Date]])</f>
        <v>10</v>
      </c>
      <c r="D280">
        <v>1091</v>
      </c>
      <c r="E280">
        <v>733</v>
      </c>
      <c r="F280">
        <v>305</v>
      </c>
      <c r="G280">
        <v>645</v>
      </c>
      <c r="H280">
        <v>141</v>
      </c>
      <c r="I280">
        <v>205</v>
      </c>
      <c r="J280">
        <v>433</v>
      </c>
      <c r="K280">
        <v>95</v>
      </c>
      <c r="L280">
        <v>372</v>
      </c>
      <c r="M280">
        <v>40</v>
      </c>
      <c r="N280">
        <v>81</v>
      </c>
      <c r="O280">
        <v>74</v>
      </c>
      <c r="P280">
        <v>40</v>
      </c>
      <c r="Q280">
        <v>178</v>
      </c>
      <c r="R280">
        <v>41</v>
      </c>
      <c r="S280">
        <v>41</v>
      </c>
      <c r="T280">
        <v>33</v>
      </c>
      <c r="U280">
        <v>191</v>
      </c>
      <c r="V280">
        <v>87</v>
      </c>
      <c r="W280">
        <v>21</v>
      </c>
      <c r="X280">
        <v>43</v>
      </c>
      <c r="Y280">
        <v>21</v>
      </c>
      <c r="Z280">
        <v>11</v>
      </c>
      <c r="AA280">
        <v>36</v>
      </c>
      <c r="AB280">
        <v>21</v>
      </c>
      <c r="AC280">
        <v>14</v>
      </c>
      <c r="AD280">
        <v>29</v>
      </c>
      <c r="AE280">
        <v>7</v>
      </c>
      <c r="AF280">
        <v>7</v>
      </c>
      <c r="AG280">
        <v>21</v>
      </c>
      <c r="AH280">
        <v>21</v>
      </c>
      <c r="AI280">
        <v>21</v>
      </c>
      <c r="AJ280">
        <v>21</v>
      </c>
      <c r="AK280">
        <v>58</v>
      </c>
      <c r="AL280">
        <v>7</v>
      </c>
      <c r="AM280">
        <v>14</v>
      </c>
      <c r="AN280">
        <v>0</v>
      </c>
      <c r="AO280">
        <v>7</v>
      </c>
      <c r="AP280">
        <v>7</v>
      </c>
      <c r="AQ280">
        <v>21</v>
      </c>
      <c r="AR280">
        <v>73</v>
      </c>
      <c r="AS280">
        <v>21</v>
      </c>
      <c r="AT280">
        <v>58</v>
      </c>
      <c r="AU280">
        <v>29</v>
      </c>
      <c r="AV280">
        <v>0</v>
      </c>
      <c r="AW280">
        <v>14</v>
      </c>
      <c r="AX280">
        <v>14</v>
      </c>
      <c r="AY280">
        <v>29</v>
      </c>
      <c r="AZ280">
        <v>0</v>
      </c>
      <c r="BA280" s="42">
        <v>86.232000000000014</v>
      </c>
      <c r="BB280" s="12">
        <v>31230.080000000002</v>
      </c>
      <c r="BC280" s="12">
        <v>20076.48</v>
      </c>
      <c r="BD280" s="12">
        <v>27884</v>
      </c>
      <c r="BE280" s="12">
        <v>26768.639999999999</v>
      </c>
      <c r="BF280" s="12">
        <v>5576.8</v>
      </c>
      <c r="BG280" s="12">
        <v>18500</v>
      </c>
      <c r="BH280" s="12">
        <v>8750</v>
      </c>
      <c r="BI280" s="12">
        <v>8119</v>
      </c>
      <c r="BJ280" s="12">
        <v>17915</v>
      </c>
      <c r="BK280" s="12">
        <v>64151</v>
      </c>
      <c r="BL280" s="12">
        <v>49709</v>
      </c>
      <c r="BM280" s="12">
        <v>39758</v>
      </c>
      <c r="BN280" s="12">
        <v>24250</v>
      </c>
      <c r="BO280">
        <v>195000</v>
      </c>
      <c r="BP280">
        <v>8619</v>
      </c>
    </row>
    <row r="281" spans="1:68" x14ac:dyDescent="0.25">
      <c r="A281" s="4">
        <v>45571</v>
      </c>
      <c r="B281" s="4" t="str">
        <f t="shared" si="4"/>
        <v>OCTOBER</v>
      </c>
      <c r="C281" s="2">
        <f>MONTH(mydata[[#This Row],[Date]])</f>
        <v>10</v>
      </c>
      <c r="D281">
        <v>1085</v>
      </c>
      <c r="E281">
        <v>699</v>
      </c>
      <c r="F281">
        <v>444</v>
      </c>
      <c r="G281">
        <v>381</v>
      </c>
      <c r="H281">
        <v>260</v>
      </c>
      <c r="I281">
        <v>167</v>
      </c>
      <c r="J281">
        <v>449</v>
      </c>
      <c r="K281">
        <v>83</v>
      </c>
      <c r="L281">
        <v>309</v>
      </c>
      <c r="M281">
        <v>161</v>
      </c>
      <c r="N281">
        <v>73</v>
      </c>
      <c r="O281">
        <v>100</v>
      </c>
      <c r="P281">
        <v>60</v>
      </c>
      <c r="Q281">
        <v>189</v>
      </c>
      <c r="R281">
        <v>82</v>
      </c>
      <c r="S281">
        <v>41</v>
      </c>
      <c r="T281">
        <v>53</v>
      </c>
      <c r="U281">
        <v>17</v>
      </c>
      <c r="V281">
        <v>69</v>
      </c>
      <c r="W281">
        <v>6</v>
      </c>
      <c r="X281">
        <v>41</v>
      </c>
      <c r="Y281">
        <v>20</v>
      </c>
      <c r="Z281">
        <v>41</v>
      </c>
      <c r="AA281">
        <v>41</v>
      </c>
      <c r="AB281">
        <v>20</v>
      </c>
      <c r="AC281">
        <v>0</v>
      </c>
      <c r="AD281">
        <v>20</v>
      </c>
      <c r="AE281">
        <v>6</v>
      </c>
      <c r="AF281">
        <v>6</v>
      </c>
      <c r="AG281">
        <v>13</v>
      </c>
      <c r="AH281">
        <v>20</v>
      </c>
      <c r="AI281">
        <v>13</v>
      </c>
      <c r="AJ281">
        <v>6</v>
      </c>
      <c r="AK281">
        <v>48</v>
      </c>
      <c r="AL281">
        <v>27</v>
      </c>
      <c r="AM281">
        <v>20</v>
      </c>
      <c r="AN281">
        <v>13</v>
      </c>
      <c r="AO281">
        <v>6</v>
      </c>
      <c r="AP281">
        <v>27</v>
      </c>
      <c r="AQ281">
        <v>20</v>
      </c>
      <c r="AR281">
        <v>69</v>
      </c>
      <c r="AS281">
        <v>6</v>
      </c>
      <c r="AT281">
        <v>34</v>
      </c>
      <c r="AU281">
        <v>13</v>
      </c>
      <c r="AV281">
        <v>0</v>
      </c>
      <c r="AW281">
        <v>13</v>
      </c>
      <c r="AX281">
        <v>27</v>
      </c>
      <c r="AY281">
        <v>6</v>
      </c>
      <c r="AZ281">
        <v>48</v>
      </c>
      <c r="BA281" s="42">
        <v>84.304000000000016</v>
      </c>
      <c r="BB281" s="12">
        <v>34490.800000000003</v>
      </c>
      <c r="BC281" s="12">
        <v>18323.240000000002</v>
      </c>
      <c r="BD281" s="12">
        <v>21556.75</v>
      </c>
      <c r="BE281" s="12">
        <v>26945.93</v>
      </c>
      <c r="BF281" s="12">
        <v>6467.02</v>
      </c>
      <c r="BG281" s="12">
        <v>18500</v>
      </c>
      <c r="BH281" s="12">
        <v>8750</v>
      </c>
      <c r="BI281" s="12">
        <v>8119</v>
      </c>
      <c r="BJ281" s="12">
        <v>17923</v>
      </c>
      <c r="BK281" s="12">
        <v>64151</v>
      </c>
      <c r="BL281" s="12">
        <v>49709</v>
      </c>
      <c r="BM281" s="12">
        <v>39758</v>
      </c>
      <c r="BN281" s="12">
        <v>24250</v>
      </c>
      <c r="BO281">
        <v>195000</v>
      </c>
      <c r="BP281">
        <v>1404</v>
      </c>
    </row>
    <row r="282" spans="1:68" x14ac:dyDescent="0.25">
      <c r="A282" s="4">
        <v>45572</v>
      </c>
      <c r="B282" s="4" t="str">
        <f t="shared" si="4"/>
        <v>OCTOBER</v>
      </c>
      <c r="C282" s="2">
        <f>MONTH(mydata[[#This Row],[Date]])</f>
        <v>10</v>
      </c>
      <c r="D282">
        <v>1086</v>
      </c>
      <c r="E282">
        <v>662</v>
      </c>
      <c r="F282">
        <v>217</v>
      </c>
      <c r="G282">
        <v>631</v>
      </c>
      <c r="H282">
        <v>238</v>
      </c>
      <c r="I282">
        <v>145</v>
      </c>
      <c r="J282">
        <v>359</v>
      </c>
      <c r="K282">
        <v>158</v>
      </c>
      <c r="L282">
        <v>350</v>
      </c>
      <c r="M282">
        <v>235</v>
      </c>
      <c r="N282">
        <v>94</v>
      </c>
      <c r="O282">
        <v>47</v>
      </c>
      <c r="P282">
        <v>26</v>
      </c>
      <c r="Q282">
        <v>189</v>
      </c>
      <c r="R282">
        <v>24</v>
      </c>
      <c r="S282">
        <v>37</v>
      </c>
      <c r="T282">
        <v>37</v>
      </c>
      <c r="U282">
        <v>47</v>
      </c>
      <c r="V282">
        <v>59</v>
      </c>
      <c r="W282">
        <v>19</v>
      </c>
      <c r="X282">
        <v>33</v>
      </c>
      <c r="Y282">
        <v>19</v>
      </c>
      <c r="Z282">
        <v>16</v>
      </c>
      <c r="AA282">
        <v>52</v>
      </c>
      <c r="AB282">
        <v>0</v>
      </c>
      <c r="AC282">
        <v>13</v>
      </c>
      <c r="AD282">
        <v>26</v>
      </c>
      <c r="AE282">
        <v>6</v>
      </c>
      <c r="AF282">
        <v>6</v>
      </c>
      <c r="AG282">
        <v>33</v>
      </c>
      <c r="AH282">
        <v>19</v>
      </c>
      <c r="AI282">
        <v>19</v>
      </c>
      <c r="AJ282">
        <v>13</v>
      </c>
      <c r="AK282">
        <v>52</v>
      </c>
      <c r="AL282">
        <v>26</v>
      </c>
      <c r="AM282">
        <v>6</v>
      </c>
      <c r="AN282">
        <v>19</v>
      </c>
      <c r="AO282">
        <v>0</v>
      </c>
      <c r="AP282">
        <v>0</v>
      </c>
      <c r="AQ282">
        <v>19</v>
      </c>
      <c r="AR282">
        <v>52</v>
      </c>
      <c r="AS282">
        <v>19</v>
      </c>
      <c r="AT282">
        <v>52</v>
      </c>
      <c r="AU282">
        <v>33</v>
      </c>
      <c r="AV282">
        <v>6</v>
      </c>
      <c r="AW282">
        <v>26</v>
      </c>
      <c r="AX282">
        <v>6</v>
      </c>
      <c r="AY282">
        <v>13</v>
      </c>
      <c r="AZ282">
        <v>0</v>
      </c>
      <c r="BA282" s="42">
        <v>83.728000000000009</v>
      </c>
      <c r="BB282" s="12">
        <v>30562.080000000002</v>
      </c>
      <c r="BC282" s="12">
        <v>22131.16</v>
      </c>
      <c r="BD282" s="12">
        <v>20023.43</v>
      </c>
      <c r="BE282" s="12">
        <v>16861.84</v>
      </c>
      <c r="BF282" s="12">
        <v>15807.97</v>
      </c>
      <c r="BG282" s="12">
        <v>18500</v>
      </c>
      <c r="BH282" s="12">
        <v>8750</v>
      </c>
      <c r="BI282" s="12">
        <v>8119</v>
      </c>
      <c r="BJ282" s="12">
        <v>17923</v>
      </c>
      <c r="BK282" s="12">
        <v>64151</v>
      </c>
      <c r="BL282" s="12">
        <v>49709</v>
      </c>
      <c r="BM282" s="12">
        <v>39758</v>
      </c>
      <c r="BN282" s="12">
        <v>24250</v>
      </c>
      <c r="BO282">
        <v>195000</v>
      </c>
      <c r="BP282">
        <v>1962</v>
      </c>
    </row>
    <row r="283" spans="1:68" x14ac:dyDescent="0.25">
      <c r="A283" s="4">
        <v>45573</v>
      </c>
      <c r="B283" s="4" t="str">
        <f t="shared" si="4"/>
        <v>OCTOBER</v>
      </c>
      <c r="C283" s="2">
        <f>MONTH(mydata[[#This Row],[Date]])</f>
        <v>10</v>
      </c>
      <c r="D283">
        <v>1103</v>
      </c>
      <c r="E283">
        <v>633</v>
      </c>
      <c r="F283">
        <v>529</v>
      </c>
      <c r="G283">
        <v>464</v>
      </c>
      <c r="H283">
        <v>110</v>
      </c>
      <c r="I283">
        <v>145</v>
      </c>
      <c r="J283">
        <v>419</v>
      </c>
      <c r="K283">
        <v>69</v>
      </c>
      <c r="L283">
        <v>348</v>
      </c>
      <c r="M283">
        <v>95</v>
      </c>
      <c r="N283">
        <v>82</v>
      </c>
      <c r="O283">
        <v>54</v>
      </c>
      <c r="P283">
        <v>34</v>
      </c>
      <c r="Q283">
        <v>213</v>
      </c>
      <c r="R283">
        <v>138</v>
      </c>
      <c r="S283">
        <v>50</v>
      </c>
      <c r="T283">
        <v>50</v>
      </c>
      <c r="U283">
        <v>39</v>
      </c>
      <c r="V283">
        <v>82</v>
      </c>
      <c r="W283">
        <v>12</v>
      </c>
      <c r="X283">
        <v>25</v>
      </c>
      <c r="Y283">
        <v>18</v>
      </c>
      <c r="Z283">
        <v>33</v>
      </c>
      <c r="AA283">
        <v>37</v>
      </c>
      <c r="AB283">
        <v>12</v>
      </c>
      <c r="AC283">
        <v>0</v>
      </c>
      <c r="AD283">
        <v>31</v>
      </c>
      <c r="AE283">
        <v>12</v>
      </c>
      <c r="AF283">
        <v>6</v>
      </c>
      <c r="AG283">
        <v>12</v>
      </c>
      <c r="AH283">
        <v>12</v>
      </c>
      <c r="AI283">
        <v>0</v>
      </c>
      <c r="AJ283">
        <v>12</v>
      </c>
      <c r="AK283">
        <v>31</v>
      </c>
      <c r="AL283">
        <v>44</v>
      </c>
      <c r="AM283">
        <v>12</v>
      </c>
      <c r="AN283">
        <v>12</v>
      </c>
      <c r="AO283">
        <v>6</v>
      </c>
      <c r="AP283">
        <v>0</v>
      </c>
      <c r="AQ283">
        <v>25</v>
      </c>
      <c r="AR283">
        <v>69</v>
      </c>
      <c r="AS283">
        <v>18</v>
      </c>
      <c r="AT283">
        <v>31</v>
      </c>
      <c r="AU283">
        <v>25</v>
      </c>
      <c r="AV283">
        <v>6</v>
      </c>
      <c r="AW283">
        <v>25</v>
      </c>
      <c r="AX283">
        <v>25</v>
      </c>
      <c r="AY283">
        <v>0</v>
      </c>
      <c r="AZ283">
        <v>0</v>
      </c>
      <c r="BA283" s="42">
        <v>83.584000000000003</v>
      </c>
      <c r="BB283" s="12">
        <v>29304.01</v>
      </c>
      <c r="BC283" s="12">
        <v>26164.29</v>
      </c>
      <c r="BD283" s="12">
        <v>10465.719999999999</v>
      </c>
      <c r="BE283" s="12">
        <v>21978.01</v>
      </c>
      <c r="BF283" s="12">
        <v>16745.150000000001</v>
      </c>
      <c r="BG283" s="12">
        <v>18500</v>
      </c>
      <c r="BH283" s="12">
        <v>8750</v>
      </c>
      <c r="BI283" s="12">
        <v>8119</v>
      </c>
      <c r="BJ283" s="12">
        <v>17923</v>
      </c>
      <c r="BK283" s="12">
        <v>64151</v>
      </c>
      <c r="BL283" s="12">
        <v>49709</v>
      </c>
      <c r="BM283" s="12">
        <v>39758</v>
      </c>
      <c r="BN283" s="12">
        <v>24250</v>
      </c>
      <c r="BO283">
        <v>195000</v>
      </c>
      <c r="BP283">
        <v>2274</v>
      </c>
    </row>
    <row r="284" spans="1:68" x14ac:dyDescent="0.25">
      <c r="A284" s="4">
        <v>45574</v>
      </c>
      <c r="B284" s="4" t="str">
        <f t="shared" si="4"/>
        <v>OCTOBER</v>
      </c>
      <c r="C284" s="2">
        <f>MONTH(mydata[[#This Row],[Date]])</f>
        <v>10</v>
      </c>
      <c r="D284">
        <v>1127</v>
      </c>
      <c r="E284">
        <v>614</v>
      </c>
      <c r="F284">
        <v>552</v>
      </c>
      <c r="G284">
        <v>294</v>
      </c>
      <c r="H284">
        <v>281</v>
      </c>
      <c r="I284">
        <v>184</v>
      </c>
      <c r="J284">
        <v>302</v>
      </c>
      <c r="K284">
        <v>128</v>
      </c>
      <c r="L284">
        <v>300</v>
      </c>
      <c r="M284">
        <v>76</v>
      </c>
      <c r="N284">
        <v>62</v>
      </c>
      <c r="O284">
        <v>69</v>
      </c>
      <c r="P284">
        <v>27</v>
      </c>
      <c r="Q284">
        <v>209</v>
      </c>
      <c r="R284">
        <v>145</v>
      </c>
      <c r="S284">
        <v>47</v>
      </c>
      <c r="T284">
        <v>21</v>
      </c>
      <c r="U284">
        <v>171</v>
      </c>
      <c r="V284">
        <v>85</v>
      </c>
      <c r="W284">
        <v>0</v>
      </c>
      <c r="X284">
        <v>42</v>
      </c>
      <c r="Y284">
        <v>0</v>
      </c>
      <c r="Z284">
        <v>28</v>
      </c>
      <c r="AA284">
        <v>49</v>
      </c>
      <c r="AB284">
        <v>6</v>
      </c>
      <c r="AC284">
        <v>18</v>
      </c>
      <c r="AD284">
        <v>30</v>
      </c>
      <c r="AE284">
        <v>0</v>
      </c>
      <c r="AF284">
        <v>0</v>
      </c>
      <c r="AG284">
        <v>6</v>
      </c>
      <c r="AH284">
        <v>6</v>
      </c>
      <c r="AI284">
        <v>6</v>
      </c>
      <c r="AJ284">
        <v>0</v>
      </c>
      <c r="AK284">
        <v>55</v>
      </c>
      <c r="AL284">
        <v>24</v>
      </c>
      <c r="AM284">
        <v>18</v>
      </c>
      <c r="AN284">
        <v>18</v>
      </c>
      <c r="AO284">
        <v>6</v>
      </c>
      <c r="AP284">
        <v>6</v>
      </c>
      <c r="AQ284">
        <v>18</v>
      </c>
      <c r="AR284">
        <v>61</v>
      </c>
      <c r="AS284">
        <v>12</v>
      </c>
      <c r="AT284">
        <v>36</v>
      </c>
      <c r="AU284">
        <v>12</v>
      </c>
      <c r="AV284">
        <v>0</v>
      </c>
      <c r="AW284">
        <v>36</v>
      </c>
      <c r="AX284">
        <v>12</v>
      </c>
      <c r="AY284">
        <v>24</v>
      </c>
      <c r="AZ284">
        <v>0</v>
      </c>
      <c r="BA284" s="42">
        <v>85.176000000000002</v>
      </c>
      <c r="BB284" s="12">
        <v>30297.89</v>
      </c>
      <c r="BC284" s="12">
        <v>16716.080000000002</v>
      </c>
      <c r="BD284" s="12">
        <v>16716.080000000002</v>
      </c>
      <c r="BE284" s="12">
        <v>22984.61</v>
      </c>
      <c r="BF284" s="12">
        <v>17760.830000000002</v>
      </c>
      <c r="BG284" s="12">
        <v>18500</v>
      </c>
      <c r="BH284" s="12">
        <v>8750</v>
      </c>
      <c r="BI284" s="12">
        <v>8119</v>
      </c>
      <c r="BJ284" s="12">
        <v>17923</v>
      </c>
      <c r="BK284" s="12">
        <v>64151</v>
      </c>
      <c r="BL284" s="12">
        <v>49709</v>
      </c>
      <c r="BM284" s="12">
        <v>39758</v>
      </c>
      <c r="BN284" s="12">
        <v>24250</v>
      </c>
      <c r="BO284">
        <v>195000</v>
      </c>
      <c r="BP284">
        <v>668</v>
      </c>
    </row>
    <row r="285" spans="1:68" x14ac:dyDescent="0.25">
      <c r="A285" s="4">
        <v>45575</v>
      </c>
      <c r="B285" s="4" t="str">
        <f t="shared" si="4"/>
        <v>OCTOBER</v>
      </c>
      <c r="C285" s="2">
        <f>MONTH(mydata[[#This Row],[Date]])</f>
        <v>10</v>
      </c>
      <c r="D285">
        <v>1141</v>
      </c>
      <c r="E285">
        <v>599</v>
      </c>
      <c r="F285">
        <v>456</v>
      </c>
      <c r="G285">
        <v>571</v>
      </c>
      <c r="H285">
        <v>114</v>
      </c>
      <c r="I285">
        <v>215</v>
      </c>
      <c r="J285">
        <v>295</v>
      </c>
      <c r="K285">
        <v>89</v>
      </c>
      <c r="L285">
        <v>367</v>
      </c>
      <c r="M285">
        <v>63</v>
      </c>
      <c r="N285">
        <v>49</v>
      </c>
      <c r="O285">
        <v>49</v>
      </c>
      <c r="P285">
        <v>42</v>
      </c>
      <c r="Q285">
        <v>216</v>
      </c>
      <c r="R285">
        <v>39</v>
      </c>
      <c r="S285">
        <v>65</v>
      </c>
      <c r="T285">
        <v>39</v>
      </c>
      <c r="U285">
        <v>212</v>
      </c>
      <c r="V285">
        <v>23</v>
      </c>
      <c r="W285">
        <v>17</v>
      </c>
      <c r="X285">
        <v>29</v>
      </c>
      <c r="Y285">
        <v>11</v>
      </c>
      <c r="Z285">
        <v>77</v>
      </c>
      <c r="AA285">
        <v>53</v>
      </c>
      <c r="AB285">
        <v>0</v>
      </c>
      <c r="AC285">
        <v>0</v>
      </c>
      <c r="AD285">
        <v>11</v>
      </c>
      <c r="AE285">
        <v>5</v>
      </c>
      <c r="AF285">
        <v>5</v>
      </c>
      <c r="AG285">
        <v>29</v>
      </c>
      <c r="AH285">
        <v>0</v>
      </c>
      <c r="AI285">
        <v>17</v>
      </c>
      <c r="AJ285">
        <v>0</v>
      </c>
      <c r="AK285">
        <v>47</v>
      </c>
      <c r="AL285">
        <v>41</v>
      </c>
      <c r="AM285">
        <v>5</v>
      </c>
      <c r="AN285">
        <v>5</v>
      </c>
      <c r="AO285">
        <v>0</v>
      </c>
      <c r="AP285">
        <v>23</v>
      </c>
      <c r="AQ285">
        <v>17</v>
      </c>
      <c r="AR285">
        <v>53</v>
      </c>
      <c r="AS285">
        <v>11</v>
      </c>
      <c r="AT285">
        <v>35</v>
      </c>
      <c r="AU285">
        <v>5</v>
      </c>
      <c r="AV285">
        <v>5</v>
      </c>
      <c r="AW285">
        <v>5</v>
      </c>
      <c r="AX285">
        <v>11</v>
      </c>
      <c r="AY285">
        <v>0</v>
      </c>
      <c r="AZ285">
        <v>59</v>
      </c>
      <c r="BA285" s="42">
        <v>89.143999999999991</v>
      </c>
      <c r="BB285" s="12">
        <v>31941.72</v>
      </c>
      <c r="BC285" s="12">
        <v>18100.310000000001</v>
      </c>
      <c r="BD285" s="12">
        <v>10647.24</v>
      </c>
      <c r="BE285" s="12">
        <v>21294.48</v>
      </c>
      <c r="BF285" s="12">
        <v>24488.65</v>
      </c>
      <c r="BG285" s="12">
        <v>18500</v>
      </c>
      <c r="BH285" s="12">
        <v>8750</v>
      </c>
      <c r="BI285" s="12">
        <v>8119</v>
      </c>
      <c r="BJ285" s="12">
        <v>17923</v>
      </c>
      <c r="BK285" s="12">
        <v>64151</v>
      </c>
      <c r="BL285" s="12">
        <v>49709</v>
      </c>
      <c r="BM285" s="12">
        <v>39758</v>
      </c>
      <c r="BN285" s="12">
        <v>24250</v>
      </c>
      <c r="BO285">
        <v>195000</v>
      </c>
      <c r="BP285">
        <v>7570</v>
      </c>
    </row>
    <row r="286" spans="1:68" x14ac:dyDescent="0.25">
      <c r="A286" s="4">
        <v>45576</v>
      </c>
      <c r="B286" s="4" t="str">
        <f t="shared" si="4"/>
        <v>OCTOBER</v>
      </c>
      <c r="C286" s="2">
        <f>MONTH(mydata[[#This Row],[Date]])</f>
        <v>10</v>
      </c>
      <c r="D286">
        <v>1141</v>
      </c>
      <c r="E286">
        <v>591</v>
      </c>
      <c r="F286">
        <v>319</v>
      </c>
      <c r="G286">
        <v>571</v>
      </c>
      <c r="H286">
        <v>251</v>
      </c>
      <c r="I286">
        <v>248</v>
      </c>
      <c r="J286">
        <v>196</v>
      </c>
      <c r="K286">
        <v>147</v>
      </c>
      <c r="L286">
        <v>304</v>
      </c>
      <c r="M286">
        <v>176</v>
      </c>
      <c r="N286">
        <v>49</v>
      </c>
      <c r="O286">
        <v>42</v>
      </c>
      <c r="P286">
        <v>42</v>
      </c>
      <c r="Q286">
        <v>190</v>
      </c>
      <c r="R286">
        <v>47</v>
      </c>
      <c r="S286">
        <v>47</v>
      </c>
      <c r="T286">
        <v>56</v>
      </c>
      <c r="U286">
        <v>188</v>
      </c>
      <c r="V286">
        <v>82</v>
      </c>
      <c r="W286">
        <v>17</v>
      </c>
      <c r="X286">
        <v>17</v>
      </c>
      <c r="Y286">
        <v>0</v>
      </c>
      <c r="Z286">
        <v>11</v>
      </c>
      <c r="AA286">
        <v>47</v>
      </c>
      <c r="AB286">
        <v>17</v>
      </c>
      <c r="AC286">
        <v>11</v>
      </c>
      <c r="AD286">
        <v>35</v>
      </c>
      <c r="AE286">
        <v>17</v>
      </c>
      <c r="AF286">
        <v>5</v>
      </c>
      <c r="AG286">
        <v>17</v>
      </c>
      <c r="AH286">
        <v>17</v>
      </c>
      <c r="AI286">
        <v>5</v>
      </c>
      <c r="AJ286">
        <v>0</v>
      </c>
      <c r="AK286">
        <v>53</v>
      </c>
      <c r="AL286">
        <v>35</v>
      </c>
      <c r="AM286">
        <v>29</v>
      </c>
      <c r="AN286">
        <v>11</v>
      </c>
      <c r="AO286">
        <v>0</v>
      </c>
      <c r="AP286">
        <v>23</v>
      </c>
      <c r="AQ286">
        <v>17</v>
      </c>
      <c r="AR286">
        <v>41</v>
      </c>
      <c r="AS286">
        <v>5</v>
      </c>
      <c r="AT286">
        <v>17</v>
      </c>
      <c r="AU286">
        <v>5</v>
      </c>
      <c r="AV286">
        <v>5</v>
      </c>
      <c r="AW286">
        <v>35</v>
      </c>
      <c r="AX286">
        <v>17</v>
      </c>
      <c r="AY286">
        <v>0</v>
      </c>
      <c r="AZ286">
        <v>0</v>
      </c>
      <c r="BA286" s="42">
        <v>92.288000000000011</v>
      </c>
      <c r="BB286" s="12">
        <v>38997.120000000003</v>
      </c>
      <c r="BC286" s="12">
        <v>27855.09</v>
      </c>
      <c r="BD286" s="12">
        <v>17827.259999999998</v>
      </c>
      <c r="BE286" s="12">
        <v>15598.85</v>
      </c>
      <c r="BF286" s="12">
        <v>11142.03</v>
      </c>
      <c r="BG286" s="12">
        <v>18500</v>
      </c>
      <c r="BH286" s="12">
        <v>8750</v>
      </c>
      <c r="BI286" s="12">
        <v>8119</v>
      </c>
      <c r="BJ286" s="12">
        <v>17923</v>
      </c>
      <c r="BK286" s="12">
        <v>64151</v>
      </c>
      <c r="BL286" s="12">
        <v>49709</v>
      </c>
      <c r="BM286" s="12">
        <v>39758</v>
      </c>
      <c r="BN286" s="12">
        <v>24250</v>
      </c>
      <c r="BO286">
        <v>195000</v>
      </c>
      <c r="BP286">
        <v>5265</v>
      </c>
    </row>
    <row r="287" spans="1:68" x14ac:dyDescent="0.25">
      <c r="A287" s="4">
        <v>45577</v>
      </c>
      <c r="B287" s="4" t="str">
        <f t="shared" si="4"/>
        <v>OCTOBER</v>
      </c>
      <c r="C287" s="2">
        <f>MONTH(mydata[[#This Row],[Date]])</f>
        <v>10</v>
      </c>
      <c r="D287">
        <v>1136</v>
      </c>
      <c r="E287">
        <v>587</v>
      </c>
      <c r="F287">
        <v>499</v>
      </c>
      <c r="G287">
        <v>535</v>
      </c>
      <c r="H287">
        <v>102</v>
      </c>
      <c r="I287">
        <v>228</v>
      </c>
      <c r="J287">
        <v>271</v>
      </c>
      <c r="K287">
        <v>88</v>
      </c>
      <c r="L287">
        <v>260</v>
      </c>
      <c r="M287">
        <v>147</v>
      </c>
      <c r="N287">
        <v>91</v>
      </c>
      <c r="O287">
        <v>70</v>
      </c>
      <c r="P287">
        <v>49</v>
      </c>
      <c r="Q287">
        <v>220</v>
      </c>
      <c r="R287">
        <v>116</v>
      </c>
      <c r="S287">
        <v>43</v>
      </c>
      <c r="T287">
        <v>51</v>
      </c>
      <c r="U287">
        <v>89</v>
      </c>
      <c r="V287">
        <v>58</v>
      </c>
      <c r="W287">
        <v>5</v>
      </c>
      <c r="X287">
        <v>17</v>
      </c>
      <c r="Y287">
        <v>17</v>
      </c>
      <c r="Z287">
        <v>46</v>
      </c>
      <c r="AA287">
        <v>29</v>
      </c>
      <c r="AB287">
        <v>0</v>
      </c>
      <c r="AC287">
        <v>17</v>
      </c>
      <c r="AD287">
        <v>17</v>
      </c>
      <c r="AE287">
        <v>17</v>
      </c>
      <c r="AF287">
        <v>5</v>
      </c>
      <c r="AG287">
        <v>5</v>
      </c>
      <c r="AH287">
        <v>5</v>
      </c>
      <c r="AI287">
        <v>11</v>
      </c>
      <c r="AJ287">
        <v>11</v>
      </c>
      <c r="AK287">
        <v>23</v>
      </c>
      <c r="AL287">
        <v>41</v>
      </c>
      <c r="AM287">
        <v>29</v>
      </c>
      <c r="AN287">
        <v>17</v>
      </c>
      <c r="AO287">
        <v>5</v>
      </c>
      <c r="AP287">
        <v>5</v>
      </c>
      <c r="AQ287">
        <v>5</v>
      </c>
      <c r="AR287">
        <v>41</v>
      </c>
      <c r="AS287">
        <v>5</v>
      </c>
      <c r="AT287">
        <v>46</v>
      </c>
      <c r="AU287">
        <v>5</v>
      </c>
      <c r="AV287">
        <v>5</v>
      </c>
      <c r="AW287">
        <v>29</v>
      </c>
      <c r="AX287">
        <v>17</v>
      </c>
      <c r="AY287">
        <v>23</v>
      </c>
      <c r="AZ287">
        <v>31</v>
      </c>
      <c r="BA287" s="42">
        <v>93.216000000000008</v>
      </c>
      <c r="BB287" s="12">
        <v>31146.16</v>
      </c>
      <c r="BC287" s="12">
        <v>19610.54</v>
      </c>
      <c r="BD287" s="12">
        <v>26531.91</v>
      </c>
      <c r="BE287" s="12">
        <v>10382.049999999999</v>
      </c>
      <c r="BF287" s="12">
        <v>27685.47</v>
      </c>
      <c r="BG287" s="12">
        <v>18500</v>
      </c>
      <c r="BH287" s="12">
        <v>8750</v>
      </c>
      <c r="BI287" s="12">
        <v>8119</v>
      </c>
      <c r="BJ287" s="12">
        <v>17923</v>
      </c>
      <c r="BK287" s="12">
        <v>64151</v>
      </c>
      <c r="BL287" s="12">
        <v>49709</v>
      </c>
      <c r="BM287" s="12">
        <v>39758</v>
      </c>
      <c r="BN287" s="12">
        <v>24250</v>
      </c>
      <c r="BO287">
        <v>195000</v>
      </c>
      <c r="BP287">
        <v>7245</v>
      </c>
    </row>
    <row r="288" spans="1:68" x14ac:dyDescent="0.25">
      <c r="A288" s="4">
        <v>45578</v>
      </c>
      <c r="B288" s="4" t="str">
        <f t="shared" si="4"/>
        <v>OCTOBER</v>
      </c>
      <c r="C288" s="2">
        <f>MONTH(mydata[[#This Row],[Date]])</f>
        <v>10</v>
      </c>
      <c r="D288">
        <v>1121</v>
      </c>
      <c r="E288">
        <v>588</v>
      </c>
      <c r="F288">
        <v>358</v>
      </c>
      <c r="G288">
        <v>629</v>
      </c>
      <c r="H288">
        <v>134</v>
      </c>
      <c r="I288">
        <v>235</v>
      </c>
      <c r="J288">
        <v>254</v>
      </c>
      <c r="K288">
        <v>99</v>
      </c>
      <c r="L288">
        <v>347</v>
      </c>
      <c r="M288">
        <v>236</v>
      </c>
      <c r="N288">
        <v>48</v>
      </c>
      <c r="O288">
        <v>97</v>
      </c>
      <c r="P288">
        <v>34</v>
      </c>
      <c r="Q288">
        <v>178</v>
      </c>
      <c r="R288">
        <v>76</v>
      </c>
      <c r="S288">
        <v>63</v>
      </c>
      <c r="T288">
        <v>42</v>
      </c>
      <c r="U288">
        <v>0</v>
      </c>
      <c r="V288">
        <v>82</v>
      </c>
      <c r="W288">
        <v>5</v>
      </c>
      <c r="X288">
        <v>17</v>
      </c>
      <c r="Y288">
        <v>17</v>
      </c>
      <c r="Z288">
        <v>78</v>
      </c>
      <c r="AA288">
        <v>47</v>
      </c>
      <c r="AB288">
        <v>5</v>
      </c>
      <c r="AC288">
        <v>0</v>
      </c>
      <c r="AD288">
        <v>17</v>
      </c>
      <c r="AE288">
        <v>5</v>
      </c>
      <c r="AF288">
        <v>5</v>
      </c>
      <c r="AG288">
        <v>23</v>
      </c>
      <c r="AH288">
        <v>0</v>
      </c>
      <c r="AI288">
        <v>0</v>
      </c>
      <c r="AJ288">
        <v>0</v>
      </c>
      <c r="AK288">
        <v>35</v>
      </c>
      <c r="AL288">
        <v>29</v>
      </c>
      <c r="AM288">
        <v>29</v>
      </c>
      <c r="AN288">
        <v>0</v>
      </c>
      <c r="AO288">
        <v>5</v>
      </c>
      <c r="AP288">
        <v>17</v>
      </c>
      <c r="AQ288">
        <v>17</v>
      </c>
      <c r="AR288">
        <v>47</v>
      </c>
      <c r="AS288">
        <v>11</v>
      </c>
      <c r="AT288">
        <v>17</v>
      </c>
      <c r="AU288">
        <v>5</v>
      </c>
      <c r="AV288">
        <v>0</v>
      </c>
      <c r="AW288">
        <v>41</v>
      </c>
      <c r="AX288">
        <v>23</v>
      </c>
      <c r="AY288">
        <v>11</v>
      </c>
      <c r="AZ288">
        <v>0</v>
      </c>
      <c r="BA288" s="42">
        <v>92.592000000000013</v>
      </c>
      <c r="BB288" s="12">
        <v>40775.06</v>
      </c>
      <c r="BC288" s="12">
        <v>22135.03</v>
      </c>
      <c r="BD288" s="12">
        <v>12815.02</v>
      </c>
      <c r="BE288" s="12">
        <v>15145.02</v>
      </c>
      <c r="BF288" s="12">
        <v>25630.04</v>
      </c>
      <c r="BG288" s="12">
        <v>18500</v>
      </c>
      <c r="BH288" s="12">
        <v>8750</v>
      </c>
      <c r="BI288" s="12">
        <v>8119</v>
      </c>
      <c r="BJ288" s="12">
        <v>17923</v>
      </c>
      <c r="BK288" s="12">
        <v>64151</v>
      </c>
      <c r="BL288" s="12">
        <v>49709</v>
      </c>
      <c r="BM288" s="12">
        <v>39758</v>
      </c>
      <c r="BN288" s="12">
        <v>24250</v>
      </c>
      <c r="BO288">
        <v>195000</v>
      </c>
      <c r="BP288">
        <v>1492</v>
      </c>
    </row>
    <row r="289" spans="1:68" x14ac:dyDescent="0.25">
      <c r="A289" s="4">
        <v>45579</v>
      </c>
      <c r="B289" s="4" t="str">
        <f t="shared" si="4"/>
        <v>OCTOBER</v>
      </c>
      <c r="C289" s="2">
        <f>MONTH(mydata[[#This Row],[Date]])</f>
        <v>10</v>
      </c>
      <c r="D289">
        <v>1096</v>
      </c>
      <c r="E289">
        <v>601</v>
      </c>
      <c r="F289">
        <v>394</v>
      </c>
      <c r="G289">
        <v>516</v>
      </c>
      <c r="H289">
        <v>186</v>
      </c>
      <c r="I289">
        <v>132</v>
      </c>
      <c r="J289">
        <v>391</v>
      </c>
      <c r="K289">
        <v>78</v>
      </c>
      <c r="L289">
        <v>251</v>
      </c>
      <c r="M289">
        <v>54</v>
      </c>
      <c r="N289">
        <v>47</v>
      </c>
      <c r="O289">
        <v>95</v>
      </c>
      <c r="P289">
        <v>40</v>
      </c>
      <c r="Q289">
        <v>174</v>
      </c>
      <c r="R289">
        <v>137</v>
      </c>
      <c r="S289">
        <v>37</v>
      </c>
      <c r="T289">
        <v>24</v>
      </c>
      <c r="U289">
        <v>237</v>
      </c>
      <c r="V289">
        <v>84</v>
      </c>
      <c r="W289">
        <v>6</v>
      </c>
      <c r="X289">
        <v>36</v>
      </c>
      <c r="Y289">
        <v>18</v>
      </c>
      <c r="Z289">
        <v>42</v>
      </c>
      <c r="AA289">
        <v>48</v>
      </c>
      <c r="AB289">
        <v>18</v>
      </c>
      <c r="AC289">
        <v>18</v>
      </c>
      <c r="AD289">
        <v>30</v>
      </c>
      <c r="AE289">
        <v>18</v>
      </c>
      <c r="AF289">
        <v>0</v>
      </c>
      <c r="AG289">
        <v>24</v>
      </c>
      <c r="AH289">
        <v>12</v>
      </c>
      <c r="AI289">
        <v>0</v>
      </c>
      <c r="AJ289">
        <v>12</v>
      </c>
      <c r="AK289">
        <v>24</v>
      </c>
      <c r="AL289">
        <v>12</v>
      </c>
      <c r="AM289">
        <v>12</v>
      </c>
      <c r="AN289">
        <v>0</v>
      </c>
      <c r="AO289">
        <v>6</v>
      </c>
      <c r="AP289">
        <v>24</v>
      </c>
      <c r="AQ289">
        <v>24</v>
      </c>
      <c r="AR289">
        <v>0</v>
      </c>
      <c r="AS289">
        <v>12</v>
      </c>
      <c r="AT289">
        <v>37</v>
      </c>
      <c r="AU289">
        <v>30</v>
      </c>
      <c r="AV289">
        <v>6</v>
      </c>
      <c r="AW289">
        <v>24</v>
      </c>
      <c r="AX289">
        <v>18</v>
      </c>
      <c r="AY289">
        <v>6</v>
      </c>
      <c r="AZ289">
        <v>0</v>
      </c>
      <c r="BA289" s="42">
        <v>90.296000000000006</v>
      </c>
      <c r="BB289" s="12">
        <v>30090.77</v>
      </c>
      <c r="BC289" s="12">
        <v>15045.38</v>
      </c>
      <c r="BD289" s="12">
        <v>28933.43</v>
      </c>
      <c r="BE289" s="12">
        <v>13888.05</v>
      </c>
      <c r="BF289" s="12">
        <v>27776.09</v>
      </c>
      <c r="BG289" s="12">
        <v>18500</v>
      </c>
      <c r="BH289" s="12">
        <v>8750</v>
      </c>
      <c r="BI289" s="12">
        <v>8119</v>
      </c>
      <c r="BJ289" s="12">
        <v>17923</v>
      </c>
      <c r="BK289" s="12">
        <v>64151</v>
      </c>
      <c r="BL289" s="12">
        <v>49709</v>
      </c>
      <c r="BM289" s="12">
        <v>39758</v>
      </c>
      <c r="BN289" s="12">
        <v>24250</v>
      </c>
      <c r="BO289">
        <v>195000</v>
      </c>
      <c r="BP289">
        <v>7318</v>
      </c>
    </row>
    <row r="290" spans="1:68" x14ac:dyDescent="0.25">
      <c r="A290" s="4">
        <v>45580</v>
      </c>
      <c r="B290" s="4" t="str">
        <f t="shared" si="4"/>
        <v>OCTOBER</v>
      </c>
      <c r="C290" s="2">
        <f>MONTH(mydata[[#This Row],[Date]])</f>
        <v>10</v>
      </c>
      <c r="D290">
        <v>1067</v>
      </c>
      <c r="E290">
        <v>628</v>
      </c>
      <c r="F290">
        <v>256</v>
      </c>
      <c r="G290">
        <v>726</v>
      </c>
      <c r="H290">
        <v>85</v>
      </c>
      <c r="I290">
        <v>263</v>
      </c>
      <c r="J290">
        <v>221</v>
      </c>
      <c r="K290">
        <v>144</v>
      </c>
      <c r="L290">
        <v>291</v>
      </c>
      <c r="M290">
        <v>165</v>
      </c>
      <c r="N290">
        <v>92</v>
      </c>
      <c r="O290">
        <v>72</v>
      </c>
      <c r="P290">
        <v>52</v>
      </c>
      <c r="Q290">
        <v>141</v>
      </c>
      <c r="R290">
        <v>125</v>
      </c>
      <c r="S290">
        <v>44</v>
      </c>
      <c r="T290">
        <v>60</v>
      </c>
      <c r="U290">
        <v>25</v>
      </c>
      <c r="V290">
        <v>37</v>
      </c>
      <c r="W290">
        <v>12</v>
      </c>
      <c r="X290">
        <v>31</v>
      </c>
      <c r="Y290">
        <v>6</v>
      </c>
      <c r="Z290">
        <v>3</v>
      </c>
      <c r="AA290">
        <v>50</v>
      </c>
      <c r="AB290">
        <v>12</v>
      </c>
      <c r="AC290">
        <v>6</v>
      </c>
      <c r="AD290">
        <v>25</v>
      </c>
      <c r="AE290">
        <v>18</v>
      </c>
      <c r="AF290">
        <v>6</v>
      </c>
      <c r="AG290">
        <v>18</v>
      </c>
      <c r="AH290">
        <v>18</v>
      </c>
      <c r="AI290">
        <v>18</v>
      </c>
      <c r="AJ290">
        <v>0</v>
      </c>
      <c r="AK290">
        <v>37</v>
      </c>
      <c r="AL290">
        <v>43</v>
      </c>
      <c r="AM290">
        <v>25</v>
      </c>
      <c r="AN290">
        <v>6</v>
      </c>
      <c r="AO290">
        <v>6</v>
      </c>
      <c r="AP290">
        <v>6</v>
      </c>
      <c r="AQ290">
        <v>18</v>
      </c>
      <c r="AR290">
        <v>56</v>
      </c>
      <c r="AS290">
        <v>12</v>
      </c>
      <c r="AT290">
        <v>56</v>
      </c>
      <c r="AU290">
        <v>18</v>
      </c>
      <c r="AV290">
        <v>6</v>
      </c>
      <c r="AW290">
        <v>43</v>
      </c>
      <c r="AX290">
        <v>18</v>
      </c>
      <c r="AY290">
        <v>18</v>
      </c>
      <c r="AZ290">
        <v>0</v>
      </c>
      <c r="BA290" s="42">
        <v>86.376000000000005</v>
      </c>
      <c r="BB290" s="12">
        <v>28217.26</v>
      </c>
      <c r="BC290" s="12">
        <v>24831.19</v>
      </c>
      <c r="BD290" s="12">
        <v>24831.19</v>
      </c>
      <c r="BE290" s="12">
        <v>20316.419999999998</v>
      </c>
      <c r="BF290" s="12">
        <v>14672.97</v>
      </c>
      <c r="BG290" s="12">
        <v>15000</v>
      </c>
      <c r="BH290" s="12">
        <v>8750</v>
      </c>
      <c r="BI290" s="12">
        <v>8119</v>
      </c>
      <c r="BJ290" s="12">
        <v>12923</v>
      </c>
      <c r="BK290" s="12">
        <v>64151</v>
      </c>
      <c r="BL290" s="12">
        <v>49709</v>
      </c>
      <c r="BM290" s="12">
        <v>39758</v>
      </c>
      <c r="BN290" s="12">
        <v>24250</v>
      </c>
      <c r="BO290">
        <v>195000</v>
      </c>
      <c r="BP290">
        <v>3099</v>
      </c>
    </row>
    <row r="291" spans="1:68" x14ac:dyDescent="0.25">
      <c r="A291" s="4">
        <v>45581</v>
      </c>
      <c r="B291" s="4" t="str">
        <f t="shared" si="4"/>
        <v>OCTOBER</v>
      </c>
      <c r="C291" s="2">
        <f>MONTH(mydata[[#This Row],[Date]])</f>
        <v>10</v>
      </c>
      <c r="D291">
        <v>1052</v>
      </c>
      <c r="E291">
        <v>659</v>
      </c>
      <c r="F291">
        <v>336</v>
      </c>
      <c r="G291">
        <v>622</v>
      </c>
      <c r="H291">
        <v>94</v>
      </c>
      <c r="I291">
        <v>336</v>
      </c>
      <c r="J291">
        <v>284</v>
      </c>
      <c r="K291">
        <v>39</v>
      </c>
      <c r="L291">
        <v>332</v>
      </c>
      <c r="M291">
        <v>189</v>
      </c>
      <c r="N291">
        <v>71</v>
      </c>
      <c r="O291">
        <v>32</v>
      </c>
      <c r="P291">
        <v>19</v>
      </c>
      <c r="Q291">
        <v>171</v>
      </c>
      <c r="R291">
        <v>47</v>
      </c>
      <c r="S291">
        <v>31</v>
      </c>
      <c r="T291">
        <v>23</v>
      </c>
      <c r="U291">
        <v>137</v>
      </c>
      <c r="V291">
        <v>32</v>
      </c>
      <c r="W291">
        <v>6</v>
      </c>
      <c r="X291">
        <v>19</v>
      </c>
      <c r="Y291">
        <v>0</v>
      </c>
      <c r="Z291">
        <v>33</v>
      </c>
      <c r="AA291">
        <v>46</v>
      </c>
      <c r="AB291">
        <v>19</v>
      </c>
      <c r="AC291">
        <v>0</v>
      </c>
      <c r="AD291">
        <v>13</v>
      </c>
      <c r="AE291">
        <v>6</v>
      </c>
      <c r="AF291">
        <v>6</v>
      </c>
      <c r="AG291">
        <v>32</v>
      </c>
      <c r="AH291">
        <v>0</v>
      </c>
      <c r="AI291">
        <v>19</v>
      </c>
      <c r="AJ291">
        <v>19</v>
      </c>
      <c r="AK291">
        <v>59</v>
      </c>
      <c r="AL291">
        <v>39</v>
      </c>
      <c r="AM291">
        <v>13</v>
      </c>
      <c r="AN291">
        <v>13</v>
      </c>
      <c r="AO291">
        <v>0</v>
      </c>
      <c r="AP291">
        <v>26</v>
      </c>
      <c r="AQ291">
        <v>26</v>
      </c>
      <c r="AR291">
        <v>65</v>
      </c>
      <c r="AS291">
        <v>6</v>
      </c>
      <c r="AT291">
        <v>59</v>
      </c>
      <c r="AU291">
        <v>26</v>
      </c>
      <c r="AV291">
        <v>6</v>
      </c>
      <c r="AW291">
        <v>39</v>
      </c>
      <c r="AX291">
        <v>19</v>
      </c>
      <c r="AY291">
        <v>13</v>
      </c>
      <c r="AZ291">
        <v>0</v>
      </c>
      <c r="BA291" s="42">
        <v>83.72</v>
      </c>
      <c r="BB291" s="12">
        <v>32389.73</v>
      </c>
      <c r="BC291" s="12">
        <v>15115.21</v>
      </c>
      <c r="BD291" s="12">
        <v>24832.13</v>
      </c>
      <c r="BE291" s="12">
        <v>15115.21</v>
      </c>
      <c r="BF291" s="12">
        <v>20513.5</v>
      </c>
      <c r="BG291" s="12">
        <v>15000</v>
      </c>
      <c r="BH291" s="12">
        <v>8750</v>
      </c>
      <c r="BI291" s="12">
        <v>8119</v>
      </c>
      <c r="BJ291" s="12">
        <v>12923</v>
      </c>
      <c r="BK291" s="12">
        <v>64151</v>
      </c>
      <c r="BL291" s="12">
        <v>49709</v>
      </c>
      <c r="BM291" s="12">
        <v>39758</v>
      </c>
      <c r="BN291" s="12">
        <v>24250</v>
      </c>
      <c r="BO291">
        <v>195000</v>
      </c>
      <c r="BP291">
        <v>5613</v>
      </c>
    </row>
    <row r="292" spans="1:68" x14ac:dyDescent="0.25">
      <c r="A292" s="4">
        <v>45582</v>
      </c>
      <c r="B292" s="4" t="str">
        <f t="shared" si="4"/>
        <v>OCTOBER</v>
      </c>
      <c r="C292" s="2">
        <f>MONTH(mydata[[#This Row],[Date]])</f>
        <v>10</v>
      </c>
      <c r="D292">
        <v>1042</v>
      </c>
      <c r="E292">
        <v>692</v>
      </c>
      <c r="F292">
        <v>510</v>
      </c>
      <c r="G292">
        <v>303</v>
      </c>
      <c r="H292">
        <v>229</v>
      </c>
      <c r="I292">
        <v>242</v>
      </c>
      <c r="J292">
        <v>409</v>
      </c>
      <c r="K292">
        <v>41</v>
      </c>
      <c r="L292">
        <v>277</v>
      </c>
      <c r="M292">
        <v>83</v>
      </c>
      <c r="N292">
        <v>58</v>
      </c>
      <c r="O292">
        <v>77</v>
      </c>
      <c r="P292">
        <v>51</v>
      </c>
      <c r="Q292">
        <v>182</v>
      </c>
      <c r="R292">
        <v>102</v>
      </c>
      <c r="S292">
        <v>51</v>
      </c>
      <c r="T292">
        <v>51</v>
      </c>
      <c r="U292">
        <v>110</v>
      </c>
      <c r="V292">
        <v>76</v>
      </c>
      <c r="W292">
        <v>0</v>
      </c>
      <c r="X292">
        <v>41</v>
      </c>
      <c r="Y292">
        <v>0</v>
      </c>
      <c r="Z292">
        <v>41</v>
      </c>
      <c r="AA292">
        <v>62</v>
      </c>
      <c r="AB292">
        <v>13</v>
      </c>
      <c r="AC292">
        <v>20</v>
      </c>
      <c r="AD292">
        <v>27</v>
      </c>
      <c r="AE292">
        <v>6</v>
      </c>
      <c r="AF292">
        <v>6</v>
      </c>
      <c r="AG292">
        <v>20</v>
      </c>
      <c r="AH292">
        <v>6</v>
      </c>
      <c r="AI292">
        <v>0</v>
      </c>
      <c r="AJ292">
        <v>20</v>
      </c>
      <c r="AK292">
        <v>34</v>
      </c>
      <c r="AL292">
        <v>20</v>
      </c>
      <c r="AM292">
        <v>6</v>
      </c>
      <c r="AN292">
        <v>13</v>
      </c>
      <c r="AO292">
        <v>0</v>
      </c>
      <c r="AP292">
        <v>20</v>
      </c>
      <c r="AQ292">
        <v>20</v>
      </c>
      <c r="AR292">
        <v>76</v>
      </c>
      <c r="AS292">
        <v>6</v>
      </c>
      <c r="AT292">
        <v>62</v>
      </c>
      <c r="AU292">
        <v>6</v>
      </c>
      <c r="AV292">
        <v>0</v>
      </c>
      <c r="AW292">
        <v>13</v>
      </c>
      <c r="AX292">
        <v>20</v>
      </c>
      <c r="AY292">
        <v>20</v>
      </c>
      <c r="AZ292">
        <v>38</v>
      </c>
      <c r="BA292" s="42">
        <v>83.28</v>
      </c>
      <c r="BB292" s="12">
        <v>35579.839999999997</v>
      </c>
      <c r="BC292" s="12">
        <v>17789.919999999998</v>
      </c>
      <c r="BD292" s="12">
        <v>16743.45</v>
      </c>
      <c r="BE292" s="12">
        <v>18836.39</v>
      </c>
      <c r="BF292" s="12">
        <v>15696.99</v>
      </c>
      <c r="BG292" s="12">
        <v>15000</v>
      </c>
      <c r="BH292" s="12">
        <v>8750</v>
      </c>
      <c r="BI292" s="12">
        <v>6132</v>
      </c>
      <c r="BJ292" s="12">
        <v>12923</v>
      </c>
      <c r="BK292" s="12">
        <v>64151</v>
      </c>
      <c r="BL292" s="12">
        <v>49709</v>
      </c>
      <c r="BM292" s="12">
        <v>39758</v>
      </c>
      <c r="BN292" s="12">
        <v>24250</v>
      </c>
      <c r="BO292">
        <v>195000</v>
      </c>
      <c r="BP292">
        <v>2959</v>
      </c>
    </row>
    <row r="293" spans="1:68" x14ac:dyDescent="0.25">
      <c r="A293" s="4">
        <v>45583</v>
      </c>
      <c r="B293" s="4" t="str">
        <f t="shared" si="4"/>
        <v>OCTOBER</v>
      </c>
      <c r="C293" s="2">
        <f>MONTH(mydata[[#This Row],[Date]])</f>
        <v>10</v>
      </c>
      <c r="D293">
        <v>1038</v>
      </c>
      <c r="E293">
        <v>712</v>
      </c>
      <c r="F293">
        <v>487</v>
      </c>
      <c r="G293">
        <v>479</v>
      </c>
      <c r="H293">
        <v>72</v>
      </c>
      <c r="I293">
        <v>377</v>
      </c>
      <c r="J293">
        <v>179</v>
      </c>
      <c r="K293">
        <v>156</v>
      </c>
      <c r="L293">
        <v>283</v>
      </c>
      <c r="M293">
        <v>109</v>
      </c>
      <c r="N293">
        <v>64</v>
      </c>
      <c r="O293">
        <v>77</v>
      </c>
      <c r="P293">
        <v>51</v>
      </c>
      <c r="Q293">
        <v>149</v>
      </c>
      <c r="R293">
        <v>35</v>
      </c>
      <c r="S293">
        <v>51</v>
      </c>
      <c r="T293">
        <v>27</v>
      </c>
      <c r="U293">
        <v>192</v>
      </c>
      <c r="V293">
        <v>99</v>
      </c>
      <c r="W293">
        <v>0</v>
      </c>
      <c r="X293">
        <v>21</v>
      </c>
      <c r="Y293">
        <v>21</v>
      </c>
      <c r="Z293">
        <v>8</v>
      </c>
      <c r="AA293">
        <v>42</v>
      </c>
      <c r="AB293">
        <v>7</v>
      </c>
      <c r="AC293">
        <v>7</v>
      </c>
      <c r="AD293">
        <v>28</v>
      </c>
      <c r="AE293">
        <v>14</v>
      </c>
      <c r="AF293">
        <v>0</v>
      </c>
      <c r="AG293">
        <v>7</v>
      </c>
      <c r="AH293">
        <v>21</v>
      </c>
      <c r="AI293">
        <v>14</v>
      </c>
      <c r="AJ293">
        <v>7</v>
      </c>
      <c r="AK293">
        <v>71</v>
      </c>
      <c r="AL293">
        <v>35</v>
      </c>
      <c r="AM293">
        <v>35</v>
      </c>
      <c r="AN293">
        <v>7</v>
      </c>
      <c r="AO293">
        <v>7</v>
      </c>
      <c r="AP293">
        <v>28</v>
      </c>
      <c r="AQ293">
        <v>7</v>
      </c>
      <c r="AR293">
        <v>64</v>
      </c>
      <c r="AS293">
        <v>7</v>
      </c>
      <c r="AT293">
        <v>64</v>
      </c>
      <c r="AU293">
        <v>35</v>
      </c>
      <c r="AV293">
        <v>0</v>
      </c>
      <c r="AW293">
        <v>35</v>
      </c>
      <c r="AX293">
        <v>14</v>
      </c>
      <c r="AY293">
        <v>7</v>
      </c>
      <c r="AZ293">
        <v>0</v>
      </c>
      <c r="BA293" s="42">
        <v>84.304000000000002</v>
      </c>
      <c r="BB293" s="12">
        <v>32271.63</v>
      </c>
      <c r="BC293" s="12">
        <v>17697.34</v>
      </c>
      <c r="BD293" s="12">
        <v>24984.49</v>
      </c>
      <c r="BE293" s="12">
        <v>11451.22</v>
      </c>
      <c r="BF293" s="12">
        <v>17697.34</v>
      </c>
      <c r="BG293" s="12">
        <v>15000</v>
      </c>
      <c r="BH293" s="12">
        <v>8750</v>
      </c>
      <c r="BI293" s="12">
        <v>6132</v>
      </c>
      <c r="BJ293" s="12">
        <v>12923</v>
      </c>
      <c r="BK293" s="12">
        <v>64151</v>
      </c>
      <c r="BL293" s="12">
        <v>49709</v>
      </c>
      <c r="BM293" s="12">
        <v>39758</v>
      </c>
      <c r="BN293" s="12">
        <v>24250</v>
      </c>
      <c r="BO293">
        <v>195000</v>
      </c>
      <c r="BP293">
        <v>7812</v>
      </c>
    </row>
    <row r="294" spans="1:68" x14ac:dyDescent="0.25">
      <c r="A294" s="4">
        <v>45584</v>
      </c>
      <c r="B294" s="4" t="str">
        <f t="shared" si="4"/>
        <v>OCTOBER</v>
      </c>
      <c r="C294" s="2">
        <f>MONTH(mydata[[#This Row],[Date]])</f>
        <v>10</v>
      </c>
      <c r="D294">
        <v>1050</v>
      </c>
      <c r="E294">
        <v>722</v>
      </c>
      <c r="F294">
        <v>462</v>
      </c>
      <c r="G294">
        <v>462</v>
      </c>
      <c r="H294">
        <v>126</v>
      </c>
      <c r="I294">
        <v>216</v>
      </c>
      <c r="J294">
        <v>377</v>
      </c>
      <c r="K294">
        <v>129</v>
      </c>
      <c r="L294">
        <v>266</v>
      </c>
      <c r="M294">
        <v>195</v>
      </c>
      <c r="N294">
        <v>97</v>
      </c>
      <c r="O294">
        <v>91</v>
      </c>
      <c r="P294">
        <v>45</v>
      </c>
      <c r="Q294">
        <v>135</v>
      </c>
      <c r="R294">
        <v>107</v>
      </c>
      <c r="S294">
        <v>27</v>
      </c>
      <c r="T294">
        <v>31</v>
      </c>
      <c r="U294">
        <v>56</v>
      </c>
      <c r="V294">
        <v>28</v>
      </c>
      <c r="W294">
        <v>0</v>
      </c>
      <c r="X294">
        <v>36</v>
      </c>
      <c r="Y294">
        <v>21</v>
      </c>
      <c r="Z294">
        <v>101</v>
      </c>
      <c r="AA294">
        <v>36</v>
      </c>
      <c r="AB294">
        <v>14</v>
      </c>
      <c r="AC294">
        <v>14</v>
      </c>
      <c r="AD294">
        <v>14</v>
      </c>
      <c r="AE294">
        <v>14</v>
      </c>
      <c r="AF294">
        <v>0</v>
      </c>
      <c r="AG294">
        <v>14</v>
      </c>
      <c r="AH294">
        <v>7</v>
      </c>
      <c r="AI294">
        <v>21</v>
      </c>
      <c r="AJ294">
        <v>21</v>
      </c>
      <c r="AK294">
        <v>43</v>
      </c>
      <c r="AL294">
        <v>14</v>
      </c>
      <c r="AM294">
        <v>7</v>
      </c>
      <c r="AN294">
        <v>0</v>
      </c>
      <c r="AO294">
        <v>7</v>
      </c>
      <c r="AP294">
        <v>28</v>
      </c>
      <c r="AQ294">
        <v>7</v>
      </c>
      <c r="AR294">
        <v>79</v>
      </c>
      <c r="AS294">
        <v>21</v>
      </c>
      <c r="AT294">
        <v>50</v>
      </c>
      <c r="AU294">
        <v>28</v>
      </c>
      <c r="AV294">
        <v>0</v>
      </c>
      <c r="AW294">
        <v>14</v>
      </c>
      <c r="AX294">
        <v>7</v>
      </c>
      <c r="AY294">
        <v>21</v>
      </c>
      <c r="AZ294">
        <v>55</v>
      </c>
      <c r="BA294" s="42">
        <v>87.936000000000007</v>
      </c>
      <c r="BB294" s="12">
        <v>28449.73</v>
      </c>
      <c r="BC294" s="12">
        <v>15805.4</v>
      </c>
      <c r="BD294" s="12">
        <v>25288.65</v>
      </c>
      <c r="BE294" s="12">
        <v>15805.4</v>
      </c>
      <c r="BF294" s="12">
        <v>20020.18</v>
      </c>
      <c r="BG294" s="12">
        <v>15000</v>
      </c>
      <c r="BH294" s="12">
        <v>8750</v>
      </c>
      <c r="BI294" s="12">
        <v>6132</v>
      </c>
      <c r="BJ294" s="12">
        <v>12923</v>
      </c>
      <c r="BK294" s="12">
        <v>64151</v>
      </c>
      <c r="BL294" s="12">
        <v>49709</v>
      </c>
      <c r="BM294" s="12">
        <v>39758</v>
      </c>
      <c r="BN294" s="12">
        <v>24250</v>
      </c>
      <c r="BO294">
        <v>195000</v>
      </c>
      <c r="BP294">
        <v>6170</v>
      </c>
    </row>
    <row r="295" spans="1:68" x14ac:dyDescent="0.25">
      <c r="A295" s="4">
        <v>45585</v>
      </c>
      <c r="B295" s="4" t="str">
        <f t="shared" si="4"/>
        <v>OCTOBER</v>
      </c>
      <c r="C295" s="2">
        <f>MONTH(mydata[[#This Row],[Date]])</f>
        <v>10</v>
      </c>
      <c r="D295">
        <v>1074</v>
      </c>
      <c r="E295">
        <v>721</v>
      </c>
      <c r="F295">
        <v>386</v>
      </c>
      <c r="G295">
        <v>538</v>
      </c>
      <c r="H295">
        <v>150</v>
      </c>
      <c r="I295">
        <v>273</v>
      </c>
      <c r="J295">
        <v>275</v>
      </c>
      <c r="K295">
        <v>173</v>
      </c>
      <c r="L295">
        <v>246</v>
      </c>
      <c r="M295">
        <v>39</v>
      </c>
      <c r="N295">
        <v>93</v>
      </c>
      <c r="O295">
        <v>46</v>
      </c>
      <c r="P295">
        <v>46</v>
      </c>
      <c r="Q295">
        <v>163</v>
      </c>
      <c r="R295">
        <v>114</v>
      </c>
      <c r="S295">
        <v>48</v>
      </c>
      <c r="T295">
        <v>53</v>
      </c>
      <c r="U295">
        <v>226</v>
      </c>
      <c r="V295">
        <v>64</v>
      </c>
      <c r="W295">
        <v>7</v>
      </c>
      <c r="X295">
        <v>43</v>
      </c>
      <c r="Y295">
        <v>21</v>
      </c>
      <c r="Z295">
        <v>86</v>
      </c>
      <c r="AA295">
        <v>57</v>
      </c>
      <c r="AB295">
        <v>0</v>
      </c>
      <c r="AC295">
        <v>7</v>
      </c>
      <c r="AD295">
        <v>36</v>
      </c>
      <c r="AE295">
        <v>21</v>
      </c>
      <c r="AF295">
        <v>7</v>
      </c>
      <c r="AG295">
        <v>21</v>
      </c>
      <c r="AH295">
        <v>7</v>
      </c>
      <c r="AI295">
        <v>0</v>
      </c>
      <c r="AJ295">
        <v>7</v>
      </c>
      <c r="AK295">
        <v>50</v>
      </c>
      <c r="AL295">
        <v>50</v>
      </c>
      <c r="AM295">
        <v>21</v>
      </c>
      <c r="AN295">
        <v>21</v>
      </c>
      <c r="AO295">
        <v>7</v>
      </c>
      <c r="AP295">
        <v>0</v>
      </c>
      <c r="AQ295">
        <v>7</v>
      </c>
      <c r="AR295">
        <v>72</v>
      </c>
      <c r="AS295">
        <v>7</v>
      </c>
      <c r="AT295">
        <v>21</v>
      </c>
      <c r="AU295">
        <v>21</v>
      </c>
      <c r="AV295">
        <v>7</v>
      </c>
      <c r="AW295">
        <v>21</v>
      </c>
      <c r="AX295">
        <v>0</v>
      </c>
      <c r="AY295">
        <v>7</v>
      </c>
      <c r="AZ295">
        <v>25</v>
      </c>
      <c r="BA295" s="42">
        <v>89.575999999999993</v>
      </c>
      <c r="BB295" s="12">
        <v>34076.1</v>
      </c>
      <c r="BC295" s="12">
        <v>27480.73</v>
      </c>
      <c r="BD295" s="12">
        <v>10992.29</v>
      </c>
      <c r="BE295" s="12">
        <v>8793.83</v>
      </c>
      <c r="BF295" s="12">
        <v>28579.96</v>
      </c>
      <c r="BG295" s="12">
        <v>15000</v>
      </c>
      <c r="BH295" s="12">
        <v>8750</v>
      </c>
      <c r="BI295" s="12">
        <v>6132</v>
      </c>
      <c r="BJ295" s="12">
        <v>12923</v>
      </c>
      <c r="BK295" s="12">
        <v>64151</v>
      </c>
      <c r="BL295" s="12">
        <v>49709</v>
      </c>
      <c r="BM295" s="12">
        <v>39758</v>
      </c>
      <c r="BN295" s="12">
        <v>24250</v>
      </c>
      <c r="BO295">
        <v>195000</v>
      </c>
      <c r="BP295">
        <v>2896</v>
      </c>
    </row>
    <row r="296" spans="1:68" x14ac:dyDescent="0.25">
      <c r="A296" s="4">
        <v>45586</v>
      </c>
      <c r="B296" s="4" t="str">
        <f t="shared" si="4"/>
        <v>OCTOBER</v>
      </c>
      <c r="C296" s="2">
        <f>MONTH(mydata[[#This Row],[Date]])</f>
        <v>10</v>
      </c>
      <c r="D296">
        <v>1090</v>
      </c>
      <c r="E296">
        <v>710</v>
      </c>
      <c r="F296">
        <v>468</v>
      </c>
      <c r="G296">
        <v>481</v>
      </c>
      <c r="H296">
        <v>141</v>
      </c>
      <c r="I296">
        <v>177</v>
      </c>
      <c r="J296">
        <v>391</v>
      </c>
      <c r="K296">
        <v>142</v>
      </c>
      <c r="L296">
        <v>270</v>
      </c>
      <c r="M296">
        <v>74</v>
      </c>
      <c r="N296">
        <v>87</v>
      </c>
      <c r="O296">
        <v>54</v>
      </c>
      <c r="P296">
        <v>27</v>
      </c>
      <c r="Q296">
        <v>140</v>
      </c>
      <c r="R296">
        <v>144</v>
      </c>
      <c r="S296">
        <v>33</v>
      </c>
      <c r="T296">
        <v>49</v>
      </c>
      <c r="U296">
        <v>212</v>
      </c>
      <c r="V296">
        <v>56</v>
      </c>
      <c r="W296">
        <v>21</v>
      </c>
      <c r="X296">
        <v>42</v>
      </c>
      <c r="Y296">
        <v>14</v>
      </c>
      <c r="Z296">
        <v>71</v>
      </c>
      <c r="AA296">
        <v>63</v>
      </c>
      <c r="AB296">
        <v>7</v>
      </c>
      <c r="AC296">
        <v>0</v>
      </c>
      <c r="AD296">
        <v>21</v>
      </c>
      <c r="AE296">
        <v>14</v>
      </c>
      <c r="AF296">
        <v>0</v>
      </c>
      <c r="AG296">
        <v>21</v>
      </c>
      <c r="AH296">
        <v>21</v>
      </c>
      <c r="AI296">
        <v>7</v>
      </c>
      <c r="AJ296">
        <v>0</v>
      </c>
      <c r="AK296">
        <v>42</v>
      </c>
      <c r="AL296">
        <v>28</v>
      </c>
      <c r="AM296">
        <v>28</v>
      </c>
      <c r="AN296">
        <v>14</v>
      </c>
      <c r="AO296">
        <v>7</v>
      </c>
      <c r="AP296">
        <v>21</v>
      </c>
      <c r="AQ296">
        <v>21</v>
      </c>
      <c r="AR296">
        <v>49</v>
      </c>
      <c r="AS296">
        <v>7</v>
      </c>
      <c r="AT296">
        <v>42</v>
      </c>
      <c r="AU296">
        <v>28</v>
      </c>
      <c r="AV296">
        <v>0</v>
      </c>
      <c r="AW296">
        <v>14</v>
      </c>
      <c r="AX296">
        <v>14</v>
      </c>
      <c r="AY296">
        <v>21</v>
      </c>
      <c r="AZ296">
        <v>16</v>
      </c>
      <c r="BA296" s="42">
        <v>89.415999999999997</v>
      </c>
      <c r="BB296" s="12">
        <v>39189.1</v>
      </c>
      <c r="BC296" s="12">
        <v>14555.95</v>
      </c>
      <c r="BD296" s="12">
        <v>27992.21</v>
      </c>
      <c r="BE296" s="12">
        <v>26872.53</v>
      </c>
      <c r="BF296" s="12">
        <v>3359.07</v>
      </c>
      <c r="BG296" s="12">
        <v>15000</v>
      </c>
      <c r="BH296" s="12">
        <v>8750</v>
      </c>
      <c r="BI296" s="12">
        <v>6132</v>
      </c>
      <c r="BJ296" s="12">
        <v>12923</v>
      </c>
      <c r="BK296" s="12">
        <v>64151</v>
      </c>
      <c r="BL296" s="12">
        <v>49709</v>
      </c>
      <c r="BM296" s="12">
        <v>39758</v>
      </c>
      <c r="BN296" s="12">
        <v>24250</v>
      </c>
      <c r="BO296">
        <v>195000</v>
      </c>
      <c r="BP296">
        <v>4126</v>
      </c>
    </row>
    <row r="297" spans="1:68" x14ac:dyDescent="0.25">
      <c r="A297" s="4">
        <v>45587</v>
      </c>
      <c r="B297" s="4" t="str">
        <f t="shared" si="4"/>
        <v>OCTOBER</v>
      </c>
      <c r="C297" s="2">
        <f>MONTH(mydata[[#This Row],[Date]])</f>
        <v>10</v>
      </c>
      <c r="D297">
        <v>1092</v>
      </c>
      <c r="E297">
        <v>682</v>
      </c>
      <c r="F297">
        <v>480</v>
      </c>
      <c r="G297">
        <v>350</v>
      </c>
      <c r="H297">
        <v>262</v>
      </c>
      <c r="I297">
        <v>306</v>
      </c>
      <c r="J297">
        <v>233</v>
      </c>
      <c r="K297">
        <v>143</v>
      </c>
      <c r="L297">
        <v>291</v>
      </c>
      <c r="M297">
        <v>176</v>
      </c>
      <c r="N297">
        <v>88</v>
      </c>
      <c r="O297">
        <v>81</v>
      </c>
      <c r="P297">
        <v>47</v>
      </c>
      <c r="Q297">
        <v>203</v>
      </c>
      <c r="R297">
        <v>41</v>
      </c>
      <c r="S297">
        <v>49</v>
      </c>
      <c r="T297">
        <v>62</v>
      </c>
      <c r="U297">
        <v>54</v>
      </c>
      <c r="V297">
        <v>95</v>
      </c>
      <c r="W297">
        <v>20</v>
      </c>
      <c r="X297">
        <v>47</v>
      </c>
      <c r="Y297">
        <v>0</v>
      </c>
      <c r="Z297">
        <v>68</v>
      </c>
      <c r="AA297">
        <v>54</v>
      </c>
      <c r="AB297">
        <v>0</v>
      </c>
      <c r="AC297">
        <v>20</v>
      </c>
      <c r="AD297">
        <v>27</v>
      </c>
      <c r="AE297">
        <v>0</v>
      </c>
      <c r="AF297">
        <v>0</v>
      </c>
      <c r="AG297">
        <v>34</v>
      </c>
      <c r="AH297">
        <v>13</v>
      </c>
      <c r="AI297">
        <v>6</v>
      </c>
      <c r="AJ297">
        <v>0</v>
      </c>
      <c r="AK297">
        <v>47</v>
      </c>
      <c r="AL297">
        <v>27</v>
      </c>
      <c r="AM297">
        <v>6</v>
      </c>
      <c r="AN297">
        <v>13</v>
      </c>
      <c r="AO297">
        <v>6</v>
      </c>
      <c r="AP297">
        <v>27</v>
      </c>
      <c r="AQ297">
        <v>13</v>
      </c>
      <c r="AR297">
        <v>0</v>
      </c>
      <c r="AS297">
        <v>20</v>
      </c>
      <c r="AT297">
        <v>51</v>
      </c>
      <c r="AU297">
        <v>27</v>
      </c>
      <c r="AV297">
        <v>0</v>
      </c>
      <c r="AW297">
        <v>40</v>
      </c>
      <c r="AX297">
        <v>13</v>
      </c>
      <c r="AY297">
        <v>6</v>
      </c>
      <c r="AZ297">
        <v>2</v>
      </c>
      <c r="BA297" s="42">
        <v>86.88</v>
      </c>
      <c r="BB297" s="12">
        <v>33534.339999999997</v>
      </c>
      <c r="BC297" s="12">
        <v>22356.23</v>
      </c>
      <c r="BD297" s="12">
        <v>13413.74</v>
      </c>
      <c r="BE297" s="12">
        <v>24591.85</v>
      </c>
      <c r="BF297" s="12">
        <v>17884.98</v>
      </c>
      <c r="BG297" s="12">
        <v>15000</v>
      </c>
      <c r="BH297" s="12">
        <v>8750</v>
      </c>
      <c r="BI297" s="12">
        <v>6132</v>
      </c>
      <c r="BJ297" s="12">
        <v>10728</v>
      </c>
      <c r="BK297" s="12">
        <v>64151</v>
      </c>
      <c r="BL297" s="12">
        <v>49709</v>
      </c>
      <c r="BM297" s="12">
        <v>39758</v>
      </c>
      <c r="BN297" s="12">
        <v>24250</v>
      </c>
      <c r="BO297">
        <v>195000</v>
      </c>
      <c r="BP297">
        <v>7771</v>
      </c>
    </row>
    <row r="298" spans="1:68" x14ac:dyDescent="0.25">
      <c r="A298" s="4">
        <v>45588</v>
      </c>
      <c r="B298" s="4" t="str">
        <f t="shared" si="4"/>
        <v>OCTOBER</v>
      </c>
      <c r="C298" s="2">
        <f>MONTH(mydata[[#This Row],[Date]])</f>
        <v>10</v>
      </c>
      <c r="D298">
        <v>1084</v>
      </c>
      <c r="E298">
        <v>650</v>
      </c>
      <c r="F298">
        <v>346</v>
      </c>
      <c r="G298">
        <v>522</v>
      </c>
      <c r="H298">
        <v>216</v>
      </c>
      <c r="I298">
        <v>234</v>
      </c>
      <c r="J298">
        <v>299</v>
      </c>
      <c r="K298">
        <v>117</v>
      </c>
      <c r="L298">
        <v>289</v>
      </c>
      <c r="M298">
        <v>228</v>
      </c>
      <c r="N298">
        <v>73</v>
      </c>
      <c r="O298">
        <v>53</v>
      </c>
      <c r="P298">
        <v>47</v>
      </c>
      <c r="Q298">
        <v>210</v>
      </c>
      <c r="R298">
        <v>115</v>
      </c>
      <c r="S298">
        <v>41</v>
      </c>
      <c r="T298">
        <v>28</v>
      </c>
      <c r="U298">
        <v>0</v>
      </c>
      <c r="V298">
        <v>39</v>
      </c>
      <c r="W298">
        <v>13</v>
      </c>
      <c r="X298">
        <v>19</v>
      </c>
      <c r="Y298">
        <v>6</v>
      </c>
      <c r="Z298">
        <v>78</v>
      </c>
      <c r="AA298">
        <v>52</v>
      </c>
      <c r="AB298">
        <v>6</v>
      </c>
      <c r="AC298">
        <v>19</v>
      </c>
      <c r="AD298">
        <v>13</v>
      </c>
      <c r="AE298">
        <v>13</v>
      </c>
      <c r="AF298">
        <v>6</v>
      </c>
      <c r="AG298">
        <v>26</v>
      </c>
      <c r="AH298">
        <v>19</v>
      </c>
      <c r="AI298">
        <v>13</v>
      </c>
      <c r="AJ298">
        <v>13</v>
      </c>
      <c r="AK298">
        <v>26</v>
      </c>
      <c r="AL298">
        <v>19</v>
      </c>
      <c r="AM298">
        <v>32</v>
      </c>
      <c r="AN298">
        <v>13</v>
      </c>
      <c r="AO298">
        <v>0</v>
      </c>
      <c r="AP298">
        <v>26</v>
      </c>
      <c r="AQ298">
        <v>26</v>
      </c>
      <c r="AR298">
        <v>65</v>
      </c>
      <c r="AS298">
        <v>6</v>
      </c>
      <c r="AT298">
        <v>26</v>
      </c>
      <c r="AU298">
        <v>19</v>
      </c>
      <c r="AV298">
        <v>6</v>
      </c>
      <c r="AW298">
        <v>6</v>
      </c>
      <c r="AX298">
        <v>19</v>
      </c>
      <c r="AY298">
        <v>26</v>
      </c>
      <c r="AZ298">
        <v>0</v>
      </c>
      <c r="BA298" s="42">
        <v>83.031999999999996</v>
      </c>
      <c r="BB298" s="12">
        <v>32577.83</v>
      </c>
      <c r="BC298" s="12">
        <v>21718.55</v>
      </c>
      <c r="BD298" s="12">
        <v>22804.48</v>
      </c>
      <c r="BE298" s="12">
        <v>19546.7</v>
      </c>
      <c r="BF298" s="12">
        <v>11945.2</v>
      </c>
      <c r="BG298" s="12">
        <v>15000</v>
      </c>
      <c r="BH298" s="12">
        <v>8750</v>
      </c>
      <c r="BI298" s="12">
        <v>6132</v>
      </c>
      <c r="BJ298" s="12">
        <v>10728</v>
      </c>
      <c r="BK298" s="12">
        <v>64151</v>
      </c>
      <c r="BL298" s="12">
        <v>49709</v>
      </c>
      <c r="BM298" s="12">
        <v>39758</v>
      </c>
      <c r="BN298" s="12">
        <v>24250</v>
      </c>
      <c r="BO298">
        <v>195000</v>
      </c>
      <c r="BP298">
        <v>2973</v>
      </c>
    </row>
    <row r="299" spans="1:68" x14ac:dyDescent="0.25">
      <c r="A299" s="4">
        <v>45589</v>
      </c>
      <c r="B299" s="4" t="str">
        <f t="shared" si="4"/>
        <v>OCTOBER</v>
      </c>
      <c r="C299" s="2">
        <f>MONTH(mydata[[#This Row],[Date]])</f>
        <v>10</v>
      </c>
      <c r="D299">
        <v>1067</v>
      </c>
      <c r="E299">
        <v>615</v>
      </c>
      <c r="F299">
        <v>213</v>
      </c>
      <c r="G299">
        <v>790</v>
      </c>
      <c r="H299">
        <v>64</v>
      </c>
      <c r="I299">
        <v>184</v>
      </c>
      <c r="J299">
        <v>315</v>
      </c>
      <c r="K299">
        <v>116</v>
      </c>
      <c r="L299">
        <v>277</v>
      </c>
      <c r="M299">
        <v>66</v>
      </c>
      <c r="N299">
        <v>72</v>
      </c>
      <c r="O299">
        <v>59</v>
      </c>
      <c r="P299">
        <v>19</v>
      </c>
      <c r="Q299">
        <v>141</v>
      </c>
      <c r="R299">
        <v>141</v>
      </c>
      <c r="S299">
        <v>60</v>
      </c>
      <c r="T299">
        <v>56</v>
      </c>
      <c r="U299">
        <v>176</v>
      </c>
      <c r="V299">
        <v>86</v>
      </c>
      <c r="W299">
        <v>0</v>
      </c>
      <c r="X299">
        <v>18</v>
      </c>
      <c r="Y299">
        <v>18</v>
      </c>
      <c r="Z299">
        <v>49</v>
      </c>
      <c r="AA299">
        <v>36</v>
      </c>
      <c r="AB299">
        <v>0</v>
      </c>
      <c r="AC299">
        <v>6</v>
      </c>
      <c r="AD299">
        <v>30</v>
      </c>
      <c r="AE299">
        <v>12</v>
      </c>
      <c r="AF299">
        <v>6</v>
      </c>
      <c r="AG299">
        <v>18</v>
      </c>
      <c r="AH299">
        <v>0</v>
      </c>
      <c r="AI299">
        <v>6</v>
      </c>
      <c r="AJ299">
        <v>0</v>
      </c>
      <c r="AK299">
        <v>36</v>
      </c>
      <c r="AL299">
        <v>36</v>
      </c>
      <c r="AM299">
        <v>12</v>
      </c>
      <c r="AN299">
        <v>12</v>
      </c>
      <c r="AO299">
        <v>6</v>
      </c>
      <c r="AP299">
        <v>18</v>
      </c>
      <c r="AQ299">
        <v>24</v>
      </c>
      <c r="AR299">
        <v>43</v>
      </c>
      <c r="AS299">
        <v>6</v>
      </c>
      <c r="AT299">
        <v>24</v>
      </c>
      <c r="AU299">
        <v>6</v>
      </c>
      <c r="AV299">
        <v>0</v>
      </c>
      <c r="AW299">
        <v>36</v>
      </c>
      <c r="AX299">
        <v>12</v>
      </c>
      <c r="AY299">
        <v>18</v>
      </c>
      <c r="AZ299">
        <v>41</v>
      </c>
      <c r="BA299" s="42">
        <v>79.848000000000013</v>
      </c>
      <c r="BB299" s="12">
        <v>29060.35</v>
      </c>
      <c r="BC299" s="12">
        <v>18681.650000000001</v>
      </c>
      <c r="BD299" s="12">
        <v>19719.52</v>
      </c>
      <c r="BE299" s="12">
        <v>24908.87</v>
      </c>
      <c r="BF299" s="12">
        <v>11416.56</v>
      </c>
      <c r="BG299" s="12">
        <v>15000</v>
      </c>
      <c r="BH299" s="12">
        <v>8750</v>
      </c>
      <c r="BI299" s="12">
        <v>6132</v>
      </c>
      <c r="BJ299" s="12">
        <v>10728</v>
      </c>
      <c r="BK299" s="12">
        <v>64151</v>
      </c>
      <c r="BL299" s="12">
        <v>49709</v>
      </c>
      <c r="BM299" s="12">
        <v>39758</v>
      </c>
      <c r="BN299" s="12">
        <v>24250</v>
      </c>
      <c r="BO299">
        <v>195000</v>
      </c>
      <c r="BP299">
        <v>8385</v>
      </c>
    </row>
    <row r="300" spans="1:68" x14ac:dyDescent="0.25">
      <c r="A300" s="4">
        <v>45590</v>
      </c>
      <c r="B300" s="4" t="str">
        <f t="shared" si="4"/>
        <v>OCTOBER</v>
      </c>
      <c r="C300" s="2">
        <f>MONTH(mydata[[#This Row],[Date]])</f>
        <v>10</v>
      </c>
      <c r="D300">
        <v>1043</v>
      </c>
      <c r="E300">
        <v>588</v>
      </c>
      <c r="F300">
        <v>479</v>
      </c>
      <c r="G300">
        <v>491</v>
      </c>
      <c r="H300">
        <v>73</v>
      </c>
      <c r="I300">
        <v>123</v>
      </c>
      <c r="J300">
        <v>430</v>
      </c>
      <c r="K300">
        <v>35</v>
      </c>
      <c r="L300">
        <v>202</v>
      </c>
      <c r="M300">
        <v>226</v>
      </c>
      <c r="N300">
        <v>96</v>
      </c>
      <c r="O300">
        <v>71</v>
      </c>
      <c r="P300">
        <v>38</v>
      </c>
      <c r="Q300">
        <v>186</v>
      </c>
      <c r="R300">
        <v>110</v>
      </c>
      <c r="S300">
        <v>55</v>
      </c>
      <c r="T300">
        <v>59</v>
      </c>
      <c r="U300">
        <v>0</v>
      </c>
      <c r="V300">
        <v>70</v>
      </c>
      <c r="W300">
        <v>5</v>
      </c>
      <c r="X300">
        <v>23</v>
      </c>
      <c r="Y300">
        <v>0</v>
      </c>
      <c r="Z300">
        <v>64</v>
      </c>
      <c r="AA300">
        <v>47</v>
      </c>
      <c r="AB300">
        <v>0</v>
      </c>
      <c r="AC300">
        <v>0</v>
      </c>
      <c r="AD300">
        <v>29</v>
      </c>
      <c r="AE300">
        <v>5</v>
      </c>
      <c r="AF300">
        <v>0</v>
      </c>
      <c r="AG300">
        <v>11</v>
      </c>
      <c r="AH300">
        <v>11</v>
      </c>
      <c r="AI300">
        <v>17</v>
      </c>
      <c r="AJ300">
        <v>5</v>
      </c>
      <c r="AK300">
        <v>52</v>
      </c>
      <c r="AL300">
        <v>17</v>
      </c>
      <c r="AM300">
        <v>29</v>
      </c>
      <c r="AN300">
        <v>17</v>
      </c>
      <c r="AO300">
        <v>0</v>
      </c>
      <c r="AP300">
        <v>23</v>
      </c>
      <c r="AQ300">
        <v>23</v>
      </c>
      <c r="AR300">
        <v>0</v>
      </c>
      <c r="AS300">
        <v>17</v>
      </c>
      <c r="AT300">
        <v>26</v>
      </c>
      <c r="AU300">
        <v>23</v>
      </c>
      <c r="AV300">
        <v>5</v>
      </c>
      <c r="AW300">
        <v>35</v>
      </c>
      <c r="AX300">
        <v>11</v>
      </c>
      <c r="AY300">
        <v>23</v>
      </c>
      <c r="AZ300">
        <v>0</v>
      </c>
      <c r="BA300" s="42">
        <v>79.28</v>
      </c>
      <c r="BB300" s="12">
        <v>29943.75</v>
      </c>
      <c r="BC300" s="12">
        <v>15970</v>
      </c>
      <c r="BD300" s="12">
        <v>24953.13</v>
      </c>
      <c r="BE300" s="12">
        <v>11977.5</v>
      </c>
      <c r="BF300" s="12">
        <v>16968.13</v>
      </c>
      <c r="BG300" s="12">
        <v>15000</v>
      </c>
      <c r="BH300" s="12">
        <v>8750</v>
      </c>
      <c r="BI300" s="12">
        <v>6132</v>
      </c>
      <c r="BJ300" s="12">
        <v>10728</v>
      </c>
      <c r="BK300" s="12">
        <v>64151</v>
      </c>
      <c r="BL300" s="12">
        <v>49709</v>
      </c>
      <c r="BM300" s="12">
        <v>39758</v>
      </c>
      <c r="BN300" s="12">
        <v>24250</v>
      </c>
      <c r="BO300">
        <v>195000</v>
      </c>
      <c r="BP300">
        <v>7997</v>
      </c>
    </row>
    <row r="301" spans="1:68" x14ac:dyDescent="0.25">
      <c r="A301" s="4">
        <v>45591</v>
      </c>
      <c r="B301" s="4" t="str">
        <f t="shared" si="4"/>
        <v>OCTOBER</v>
      </c>
      <c r="C301" s="2">
        <f>MONTH(mydata[[#This Row],[Date]])</f>
        <v>10</v>
      </c>
      <c r="D301">
        <v>1018</v>
      </c>
      <c r="E301">
        <v>580</v>
      </c>
      <c r="F301">
        <v>295</v>
      </c>
      <c r="G301">
        <v>591</v>
      </c>
      <c r="H301">
        <v>132</v>
      </c>
      <c r="I301">
        <v>127</v>
      </c>
      <c r="J301">
        <v>407</v>
      </c>
      <c r="K301">
        <v>46</v>
      </c>
      <c r="L301">
        <v>220</v>
      </c>
      <c r="M301">
        <v>176</v>
      </c>
      <c r="N301">
        <v>50</v>
      </c>
      <c r="O301">
        <v>37</v>
      </c>
      <c r="P301">
        <v>44</v>
      </c>
      <c r="Q301">
        <v>170</v>
      </c>
      <c r="R301">
        <v>27</v>
      </c>
      <c r="S301">
        <v>46</v>
      </c>
      <c r="T301">
        <v>54</v>
      </c>
      <c r="U301">
        <v>194</v>
      </c>
      <c r="V301">
        <v>75</v>
      </c>
      <c r="W301">
        <v>17</v>
      </c>
      <c r="X301">
        <v>34</v>
      </c>
      <c r="Y301">
        <v>5</v>
      </c>
      <c r="Z301">
        <v>24</v>
      </c>
      <c r="AA301">
        <v>34</v>
      </c>
      <c r="AB301">
        <v>11</v>
      </c>
      <c r="AC301">
        <v>5</v>
      </c>
      <c r="AD301">
        <v>17</v>
      </c>
      <c r="AE301">
        <v>11</v>
      </c>
      <c r="AF301">
        <v>0</v>
      </c>
      <c r="AG301">
        <v>17</v>
      </c>
      <c r="AH301">
        <v>11</v>
      </c>
      <c r="AI301">
        <v>11</v>
      </c>
      <c r="AJ301">
        <v>17</v>
      </c>
      <c r="AK301">
        <v>29</v>
      </c>
      <c r="AL301">
        <v>34</v>
      </c>
      <c r="AM301">
        <v>11</v>
      </c>
      <c r="AN301">
        <v>5</v>
      </c>
      <c r="AO301">
        <v>0</v>
      </c>
      <c r="AP301">
        <v>17</v>
      </c>
      <c r="AQ301">
        <v>23</v>
      </c>
      <c r="AR301">
        <v>46</v>
      </c>
      <c r="AS301">
        <v>11</v>
      </c>
      <c r="AT301">
        <v>29</v>
      </c>
      <c r="AU301">
        <v>17</v>
      </c>
      <c r="AV301">
        <v>0</v>
      </c>
      <c r="AW301">
        <v>29</v>
      </c>
      <c r="AX301">
        <v>23</v>
      </c>
      <c r="AY301">
        <v>17</v>
      </c>
      <c r="AZ301">
        <v>0</v>
      </c>
      <c r="BA301" s="42">
        <v>79.575999999999993</v>
      </c>
      <c r="BB301" s="12">
        <v>29731.200000000001</v>
      </c>
      <c r="BC301" s="12">
        <v>20811.84</v>
      </c>
      <c r="BD301" s="12">
        <v>12883.52</v>
      </c>
      <c r="BE301" s="12">
        <v>17838.72</v>
      </c>
      <c r="BF301" s="12">
        <v>17838.72</v>
      </c>
      <c r="BG301" s="12">
        <v>15000</v>
      </c>
      <c r="BH301" s="12">
        <v>8750</v>
      </c>
      <c r="BI301" s="12">
        <v>6132</v>
      </c>
      <c r="BJ301" s="12">
        <v>10728</v>
      </c>
      <c r="BK301" s="12">
        <v>64151</v>
      </c>
      <c r="BL301" s="12">
        <v>49709</v>
      </c>
      <c r="BM301" s="12">
        <v>39758</v>
      </c>
      <c r="BN301" s="12">
        <v>24250</v>
      </c>
      <c r="BO301">
        <v>195000</v>
      </c>
      <c r="BP301">
        <v>147</v>
      </c>
    </row>
    <row r="302" spans="1:68" x14ac:dyDescent="0.25">
      <c r="A302" s="4">
        <v>45592</v>
      </c>
      <c r="B302" s="4" t="str">
        <f t="shared" si="4"/>
        <v>OCTOBER</v>
      </c>
      <c r="C302" s="2">
        <f>MONTH(mydata[[#This Row],[Date]])</f>
        <v>10</v>
      </c>
      <c r="D302">
        <v>998</v>
      </c>
      <c r="E302">
        <v>576</v>
      </c>
      <c r="F302">
        <v>209</v>
      </c>
      <c r="G302">
        <v>550</v>
      </c>
      <c r="H302">
        <v>239</v>
      </c>
      <c r="I302">
        <v>207</v>
      </c>
      <c r="J302">
        <v>260</v>
      </c>
      <c r="K302">
        <v>109</v>
      </c>
      <c r="L302">
        <v>216</v>
      </c>
      <c r="M302">
        <v>204</v>
      </c>
      <c r="N302">
        <v>80</v>
      </c>
      <c r="O302">
        <v>74</v>
      </c>
      <c r="P302">
        <v>24</v>
      </c>
      <c r="Q302">
        <v>128</v>
      </c>
      <c r="R302">
        <v>132</v>
      </c>
      <c r="S302">
        <v>41</v>
      </c>
      <c r="T302">
        <v>45</v>
      </c>
      <c r="U302">
        <v>54</v>
      </c>
      <c r="V302">
        <v>28</v>
      </c>
      <c r="W302">
        <v>17</v>
      </c>
      <c r="X302">
        <v>40</v>
      </c>
      <c r="Y302">
        <v>17</v>
      </c>
      <c r="Z302">
        <v>45</v>
      </c>
      <c r="AA302">
        <v>40</v>
      </c>
      <c r="AB302">
        <v>0</v>
      </c>
      <c r="AC302">
        <v>0</v>
      </c>
      <c r="AD302">
        <v>11</v>
      </c>
      <c r="AE302">
        <v>11</v>
      </c>
      <c r="AF302">
        <v>5</v>
      </c>
      <c r="AG302">
        <v>23</v>
      </c>
      <c r="AH302">
        <v>0</v>
      </c>
      <c r="AI302">
        <v>11</v>
      </c>
      <c r="AJ302">
        <v>0</v>
      </c>
      <c r="AK302">
        <v>57</v>
      </c>
      <c r="AL302">
        <v>5</v>
      </c>
      <c r="AM302">
        <v>11</v>
      </c>
      <c r="AN302">
        <v>11</v>
      </c>
      <c r="AO302">
        <v>5</v>
      </c>
      <c r="AP302">
        <v>23</v>
      </c>
      <c r="AQ302">
        <v>23</v>
      </c>
      <c r="AR302">
        <v>63</v>
      </c>
      <c r="AS302">
        <v>11</v>
      </c>
      <c r="AT302">
        <v>40</v>
      </c>
      <c r="AU302">
        <v>11</v>
      </c>
      <c r="AV302">
        <v>0</v>
      </c>
      <c r="AW302">
        <v>40</v>
      </c>
      <c r="AX302">
        <v>11</v>
      </c>
      <c r="AY302">
        <v>17</v>
      </c>
      <c r="AZ302">
        <v>0</v>
      </c>
      <c r="BA302" s="42">
        <v>82.4</v>
      </c>
      <c r="BB302" s="12">
        <v>33815.379999999997</v>
      </c>
      <c r="BC302" s="12">
        <v>12929.41</v>
      </c>
      <c r="BD302" s="12">
        <v>12929.41</v>
      </c>
      <c r="BE302" s="12">
        <v>20885.97</v>
      </c>
      <c r="BF302" s="12">
        <v>18896.830000000002</v>
      </c>
      <c r="BG302" s="12">
        <v>15000</v>
      </c>
      <c r="BH302" s="12">
        <v>8750</v>
      </c>
      <c r="BI302" s="12">
        <v>6132</v>
      </c>
      <c r="BJ302" s="12">
        <v>10728</v>
      </c>
      <c r="BK302" s="12">
        <v>64151</v>
      </c>
      <c r="BL302" s="12">
        <v>49709</v>
      </c>
      <c r="BM302" s="12">
        <v>39758</v>
      </c>
      <c r="BN302" s="12">
        <v>24250</v>
      </c>
      <c r="BO302">
        <v>195000</v>
      </c>
      <c r="BP302">
        <v>2983</v>
      </c>
    </row>
    <row r="303" spans="1:68" x14ac:dyDescent="0.25">
      <c r="A303" s="4">
        <v>45593</v>
      </c>
      <c r="B303" s="4" t="str">
        <f t="shared" si="4"/>
        <v>OCTOBER</v>
      </c>
      <c r="C303" s="2">
        <f>MONTH(mydata[[#This Row],[Date]])</f>
        <v>10</v>
      </c>
      <c r="D303">
        <v>991</v>
      </c>
      <c r="E303">
        <v>579</v>
      </c>
      <c r="F303">
        <v>465</v>
      </c>
      <c r="G303">
        <v>398</v>
      </c>
      <c r="H303">
        <v>128</v>
      </c>
      <c r="I303">
        <v>173</v>
      </c>
      <c r="J303">
        <v>331</v>
      </c>
      <c r="K303">
        <v>75</v>
      </c>
      <c r="L303">
        <v>307</v>
      </c>
      <c r="M303">
        <v>86</v>
      </c>
      <c r="N303">
        <v>86</v>
      </c>
      <c r="O303">
        <v>49</v>
      </c>
      <c r="P303">
        <v>61</v>
      </c>
      <c r="Q303">
        <v>195</v>
      </c>
      <c r="R303">
        <v>33</v>
      </c>
      <c r="S303">
        <v>26</v>
      </c>
      <c r="T303">
        <v>18</v>
      </c>
      <c r="U303">
        <v>130</v>
      </c>
      <c r="V303">
        <v>75</v>
      </c>
      <c r="W303">
        <v>0</v>
      </c>
      <c r="X303">
        <v>23</v>
      </c>
      <c r="Y303">
        <v>0</v>
      </c>
      <c r="Z303">
        <v>31</v>
      </c>
      <c r="AA303">
        <v>40</v>
      </c>
      <c r="AB303">
        <v>17</v>
      </c>
      <c r="AC303">
        <v>11</v>
      </c>
      <c r="AD303">
        <v>28</v>
      </c>
      <c r="AE303">
        <v>11</v>
      </c>
      <c r="AF303">
        <v>5</v>
      </c>
      <c r="AG303">
        <v>17</v>
      </c>
      <c r="AH303">
        <v>11</v>
      </c>
      <c r="AI303">
        <v>11</v>
      </c>
      <c r="AJ303">
        <v>17</v>
      </c>
      <c r="AK303">
        <v>57</v>
      </c>
      <c r="AL303">
        <v>34</v>
      </c>
      <c r="AM303">
        <v>17</v>
      </c>
      <c r="AN303">
        <v>11</v>
      </c>
      <c r="AO303">
        <v>0</v>
      </c>
      <c r="AP303">
        <v>0</v>
      </c>
      <c r="AQ303">
        <v>5</v>
      </c>
      <c r="AR303">
        <v>52</v>
      </c>
      <c r="AS303">
        <v>11</v>
      </c>
      <c r="AT303">
        <v>34</v>
      </c>
      <c r="AU303">
        <v>11</v>
      </c>
      <c r="AV303">
        <v>0</v>
      </c>
      <c r="AW303">
        <v>34</v>
      </c>
      <c r="AX303">
        <v>11</v>
      </c>
      <c r="AY303">
        <v>5</v>
      </c>
      <c r="AZ303">
        <v>0</v>
      </c>
      <c r="BA303" s="42">
        <v>85.99199999999999</v>
      </c>
      <c r="BB303" s="12">
        <v>35017.699999999997</v>
      </c>
      <c r="BC303" s="12">
        <v>21628.58</v>
      </c>
      <c r="BD303" s="12">
        <v>11329.26</v>
      </c>
      <c r="BE303" s="12">
        <v>19568.72</v>
      </c>
      <c r="BF303" s="12">
        <v>15448.99</v>
      </c>
      <c r="BG303" s="12">
        <v>15000</v>
      </c>
      <c r="BH303" s="12">
        <v>8750</v>
      </c>
      <c r="BI303" s="12">
        <v>6132</v>
      </c>
      <c r="BJ303" s="12">
        <v>10728</v>
      </c>
      <c r="BK303" s="12">
        <v>64151</v>
      </c>
      <c r="BL303" s="12">
        <v>49709</v>
      </c>
      <c r="BM303" s="12">
        <v>39758</v>
      </c>
      <c r="BN303" s="12">
        <v>24250</v>
      </c>
      <c r="BO303">
        <v>195000</v>
      </c>
      <c r="BP303">
        <v>865</v>
      </c>
    </row>
    <row r="304" spans="1:68" x14ac:dyDescent="0.25">
      <c r="A304" s="4">
        <v>45594</v>
      </c>
      <c r="B304" s="4" t="str">
        <f t="shared" si="4"/>
        <v>OCTOBER</v>
      </c>
      <c r="C304" s="2">
        <f>MONTH(mydata[[#This Row],[Date]])</f>
        <v>10</v>
      </c>
      <c r="D304">
        <v>991</v>
      </c>
      <c r="E304">
        <v>586</v>
      </c>
      <c r="F304">
        <v>277</v>
      </c>
      <c r="G304">
        <v>526</v>
      </c>
      <c r="H304">
        <v>188</v>
      </c>
      <c r="I304">
        <v>169</v>
      </c>
      <c r="J304">
        <v>306</v>
      </c>
      <c r="K304">
        <v>111</v>
      </c>
      <c r="L304">
        <v>313</v>
      </c>
      <c r="M304">
        <v>122</v>
      </c>
      <c r="N304">
        <v>61</v>
      </c>
      <c r="O304">
        <v>61</v>
      </c>
      <c r="P304">
        <v>49</v>
      </c>
      <c r="Q304">
        <v>158</v>
      </c>
      <c r="R304">
        <v>124</v>
      </c>
      <c r="S304">
        <v>52</v>
      </c>
      <c r="T304">
        <v>33</v>
      </c>
      <c r="U304">
        <v>18</v>
      </c>
      <c r="V304">
        <v>76</v>
      </c>
      <c r="W304">
        <v>5</v>
      </c>
      <c r="X304">
        <v>17</v>
      </c>
      <c r="Y304">
        <v>0</v>
      </c>
      <c r="Z304">
        <v>58</v>
      </c>
      <c r="AA304">
        <v>41</v>
      </c>
      <c r="AB304">
        <v>11</v>
      </c>
      <c r="AC304">
        <v>5</v>
      </c>
      <c r="AD304">
        <v>23</v>
      </c>
      <c r="AE304">
        <v>5</v>
      </c>
      <c r="AF304">
        <v>0</v>
      </c>
      <c r="AG304">
        <v>23</v>
      </c>
      <c r="AH304">
        <v>11</v>
      </c>
      <c r="AI304">
        <v>5</v>
      </c>
      <c r="AJ304">
        <v>17</v>
      </c>
      <c r="AK304">
        <v>58</v>
      </c>
      <c r="AL304">
        <v>17</v>
      </c>
      <c r="AM304">
        <v>5</v>
      </c>
      <c r="AN304">
        <v>5</v>
      </c>
      <c r="AO304">
        <v>0</v>
      </c>
      <c r="AP304">
        <v>17</v>
      </c>
      <c r="AQ304">
        <v>17</v>
      </c>
      <c r="AR304">
        <v>46</v>
      </c>
      <c r="AS304">
        <v>17</v>
      </c>
      <c r="AT304">
        <v>17</v>
      </c>
      <c r="AU304">
        <v>23</v>
      </c>
      <c r="AV304">
        <v>5</v>
      </c>
      <c r="AW304">
        <v>5</v>
      </c>
      <c r="AX304">
        <v>0</v>
      </c>
      <c r="AY304">
        <v>17</v>
      </c>
      <c r="AZ304">
        <v>40</v>
      </c>
      <c r="BA304" s="42">
        <v>88.056000000000012</v>
      </c>
      <c r="BB304" s="12">
        <v>30097.41</v>
      </c>
      <c r="BC304" s="12">
        <v>24722.880000000001</v>
      </c>
      <c r="BD304" s="12">
        <v>12898.89</v>
      </c>
      <c r="BE304" s="12">
        <v>21498.15</v>
      </c>
      <c r="BF304" s="12">
        <v>18273.43</v>
      </c>
      <c r="BG304" s="12">
        <v>15000</v>
      </c>
      <c r="BH304" s="12">
        <v>8750</v>
      </c>
      <c r="BI304" s="12">
        <v>6132</v>
      </c>
      <c r="BJ304" s="12">
        <v>10728</v>
      </c>
      <c r="BK304" s="12">
        <v>64151</v>
      </c>
      <c r="BL304" s="12">
        <v>49709</v>
      </c>
      <c r="BM304" s="12">
        <v>39758</v>
      </c>
      <c r="BN304" s="12">
        <v>24250</v>
      </c>
      <c r="BO304">
        <v>195000</v>
      </c>
      <c r="BP304">
        <v>8348</v>
      </c>
    </row>
    <row r="305" spans="1:68" x14ac:dyDescent="0.25">
      <c r="A305" s="4">
        <v>45595</v>
      </c>
      <c r="B305" s="4" t="str">
        <f t="shared" si="4"/>
        <v>OCTOBER</v>
      </c>
      <c r="C305" s="2">
        <f>MONTH(mydata[[#This Row],[Date]])</f>
        <v>10</v>
      </c>
      <c r="D305">
        <v>993</v>
      </c>
      <c r="E305">
        <v>597</v>
      </c>
      <c r="F305">
        <v>327</v>
      </c>
      <c r="G305">
        <v>478</v>
      </c>
      <c r="H305">
        <v>188</v>
      </c>
      <c r="I305">
        <v>286</v>
      </c>
      <c r="J305">
        <v>186</v>
      </c>
      <c r="K305">
        <v>125</v>
      </c>
      <c r="L305">
        <v>295</v>
      </c>
      <c r="M305">
        <v>197</v>
      </c>
      <c r="N305">
        <v>73</v>
      </c>
      <c r="O305">
        <v>80</v>
      </c>
      <c r="P305">
        <v>12</v>
      </c>
      <c r="Q305">
        <v>154</v>
      </c>
      <c r="R305">
        <v>67</v>
      </c>
      <c r="S305">
        <v>56</v>
      </c>
      <c r="T305">
        <v>30</v>
      </c>
      <c r="U305">
        <v>29</v>
      </c>
      <c r="V305">
        <v>23</v>
      </c>
      <c r="W305">
        <v>17</v>
      </c>
      <c r="X305">
        <v>29</v>
      </c>
      <c r="Y305">
        <v>11</v>
      </c>
      <c r="Z305">
        <v>35</v>
      </c>
      <c r="AA305">
        <v>53</v>
      </c>
      <c r="AB305">
        <v>0</v>
      </c>
      <c r="AC305">
        <v>17</v>
      </c>
      <c r="AD305">
        <v>29</v>
      </c>
      <c r="AE305">
        <v>5</v>
      </c>
      <c r="AF305">
        <v>5</v>
      </c>
      <c r="AG305">
        <v>11</v>
      </c>
      <c r="AH305">
        <v>0</v>
      </c>
      <c r="AI305">
        <v>0</v>
      </c>
      <c r="AJ305">
        <v>5</v>
      </c>
      <c r="AK305">
        <v>59</v>
      </c>
      <c r="AL305">
        <v>35</v>
      </c>
      <c r="AM305">
        <v>23</v>
      </c>
      <c r="AN305">
        <v>17</v>
      </c>
      <c r="AO305">
        <v>5</v>
      </c>
      <c r="AP305">
        <v>5</v>
      </c>
      <c r="AQ305">
        <v>23</v>
      </c>
      <c r="AR305">
        <v>65</v>
      </c>
      <c r="AS305">
        <v>17</v>
      </c>
      <c r="AT305">
        <v>29</v>
      </c>
      <c r="AU305">
        <v>5</v>
      </c>
      <c r="AV305">
        <v>0</v>
      </c>
      <c r="AW305">
        <v>29</v>
      </c>
      <c r="AX305">
        <v>0</v>
      </c>
      <c r="AY305">
        <v>17</v>
      </c>
      <c r="AZ305">
        <v>28</v>
      </c>
      <c r="BA305" s="42">
        <v>88</v>
      </c>
      <c r="BB305" s="12">
        <v>27515.8</v>
      </c>
      <c r="BC305" s="12">
        <v>16509.48</v>
      </c>
      <c r="BD305" s="12">
        <v>15408.85</v>
      </c>
      <c r="BE305" s="12">
        <v>27515.8</v>
      </c>
      <c r="BF305" s="12">
        <v>23113.27</v>
      </c>
      <c r="BG305" s="12">
        <v>15000</v>
      </c>
      <c r="BH305" s="12">
        <v>8750</v>
      </c>
      <c r="BI305" s="12">
        <v>6132</v>
      </c>
      <c r="BJ305" s="12">
        <v>10728</v>
      </c>
      <c r="BK305" s="12">
        <v>64151</v>
      </c>
      <c r="BL305" s="12">
        <v>49709</v>
      </c>
      <c r="BM305" s="12">
        <v>39758</v>
      </c>
      <c r="BN305" s="12">
        <v>24250</v>
      </c>
      <c r="BO305">
        <v>195000</v>
      </c>
      <c r="BP305">
        <v>2622</v>
      </c>
    </row>
    <row r="306" spans="1:68" x14ac:dyDescent="0.25">
      <c r="A306" s="4">
        <v>45596</v>
      </c>
      <c r="B306" s="4" t="str">
        <f t="shared" si="4"/>
        <v>OCTOBER</v>
      </c>
      <c r="C306" s="2">
        <f>MONTH(mydata[[#This Row],[Date]])</f>
        <v>10</v>
      </c>
      <c r="D306">
        <v>1004</v>
      </c>
      <c r="E306">
        <v>614</v>
      </c>
      <c r="F306">
        <v>502</v>
      </c>
      <c r="G306">
        <v>292</v>
      </c>
      <c r="H306">
        <v>210</v>
      </c>
      <c r="I306">
        <v>239</v>
      </c>
      <c r="J306">
        <v>296</v>
      </c>
      <c r="K306">
        <v>79</v>
      </c>
      <c r="L306">
        <v>248</v>
      </c>
      <c r="M306">
        <v>37</v>
      </c>
      <c r="N306">
        <v>68</v>
      </c>
      <c r="O306">
        <v>31</v>
      </c>
      <c r="P306">
        <v>24</v>
      </c>
      <c r="Q306">
        <v>186</v>
      </c>
      <c r="R306">
        <v>125</v>
      </c>
      <c r="S306">
        <v>34</v>
      </c>
      <c r="T306">
        <v>49</v>
      </c>
      <c r="U306">
        <v>202</v>
      </c>
      <c r="V306">
        <v>67</v>
      </c>
      <c r="W306">
        <v>0</v>
      </c>
      <c r="X306">
        <v>30</v>
      </c>
      <c r="Y306">
        <v>18</v>
      </c>
      <c r="Z306">
        <v>41</v>
      </c>
      <c r="AA306">
        <v>42</v>
      </c>
      <c r="AB306">
        <v>0</v>
      </c>
      <c r="AC306">
        <v>12</v>
      </c>
      <c r="AD306">
        <v>24</v>
      </c>
      <c r="AE306">
        <v>18</v>
      </c>
      <c r="AF306">
        <v>6</v>
      </c>
      <c r="AG306">
        <v>30</v>
      </c>
      <c r="AH306">
        <v>0</v>
      </c>
      <c r="AI306">
        <v>12</v>
      </c>
      <c r="AJ306">
        <v>18</v>
      </c>
      <c r="AK306">
        <v>42</v>
      </c>
      <c r="AL306">
        <v>42</v>
      </c>
      <c r="AM306">
        <v>24</v>
      </c>
      <c r="AN306">
        <v>18</v>
      </c>
      <c r="AO306">
        <v>0</v>
      </c>
      <c r="AP306">
        <v>0</v>
      </c>
      <c r="AQ306">
        <v>6</v>
      </c>
      <c r="AR306">
        <v>61</v>
      </c>
      <c r="AS306">
        <v>18</v>
      </c>
      <c r="AT306">
        <v>49</v>
      </c>
      <c r="AU306">
        <v>6</v>
      </c>
      <c r="AV306">
        <v>0</v>
      </c>
      <c r="AW306">
        <v>24</v>
      </c>
      <c r="AX306">
        <v>0</v>
      </c>
      <c r="AY306">
        <v>6</v>
      </c>
      <c r="AZ306">
        <v>0</v>
      </c>
      <c r="BA306" s="42">
        <v>88</v>
      </c>
      <c r="BB306" s="12">
        <v>29700</v>
      </c>
      <c r="BC306" s="12">
        <v>16500</v>
      </c>
      <c r="BD306" s="12">
        <v>16500</v>
      </c>
      <c r="BE306" s="12">
        <v>16500</v>
      </c>
      <c r="BF306" s="12">
        <v>30800</v>
      </c>
      <c r="BG306" s="12">
        <v>15000</v>
      </c>
      <c r="BH306" s="12">
        <v>8750</v>
      </c>
      <c r="BI306" s="12">
        <v>6132</v>
      </c>
      <c r="BJ306" s="12">
        <v>10728</v>
      </c>
      <c r="BK306" s="12">
        <v>64151</v>
      </c>
      <c r="BL306" s="12">
        <v>49709</v>
      </c>
      <c r="BM306" s="12">
        <v>39758</v>
      </c>
      <c r="BN306" s="12">
        <v>24250</v>
      </c>
      <c r="BO306">
        <v>195000</v>
      </c>
      <c r="BP306">
        <v>2525</v>
      </c>
    </row>
    <row r="307" spans="1:68" x14ac:dyDescent="0.25">
      <c r="A307" s="4">
        <v>45597</v>
      </c>
      <c r="B307" s="4" t="str">
        <f t="shared" si="4"/>
        <v>NOVEMBER</v>
      </c>
      <c r="C307" s="2">
        <f>MONTH(mydata[[#This Row],[Date]])</f>
        <v>11</v>
      </c>
      <c r="D307">
        <v>1026</v>
      </c>
      <c r="E307">
        <v>733</v>
      </c>
      <c r="F307">
        <v>328</v>
      </c>
      <c r="G307">
        <v>555</v>
      </c>
      <c r="H307">
        <v>143</v>
      </c>
      <c r="I307">
        <v>381</v>
      </c>
      <c r="J307">
        <v>169</v>
      </c>
      <c r="K307">
        <v>183</v>
      </c>
      <c r="L307">
        <v>229</v>
      </c>
      <c r="M307">
        <v>82</v>
      </c>
      <c r="N307">
        <v>57</v>
      </c>
      <c r="O307">
        <v>44</v>
      </c>
      <c r="P307">
        <v>38</v>
      </c>
      <c r="Q307">
        <v>155</v>
      </c>
      <c r="R307">
        <v>35</v>
      </c>
      <c r="S307">
        <v>38</v>
      </c>
      <c r="T307">
        <v>42</v>
      </c>
      <c r="U307">
        <v>306</v>
      </c>
      <c r="V307">
        <v>51</v>
      </c>
      <c r="W307">
        <v>0</v>
      </c>
      <c r="X307">
        <v>43</v>
      </c>
      <c r="Y307">
        <v>21</v>
      </c>
      <c r="Z307">
        <v>80</v>
      </c>
      <c r="AA307">
        <v>65</v>
      </c>
      <c r="AB307">
        <v>0</v>
      </c>
      <c r="AC307">
        <v>7</v>
      </c>
      <c r="AD307">
        <v>43</v>
      </c>
      <c r="AE307">
        <v>0</v>
      </c>
      <c r="AF307">
        <v>0</v>
      </c>
      <c r="AG307">
        <v>14</v>
      </c>
      <c r="AH307">
        <v>21</v>
      </c>
      <c r="AI307">
        <v>14</v>
      </c>
      <c r="AJ307">
        <v>0</v>
      </c>
      <c r="AK307">
        <v>36</v>
      </c>
      <c r="AL307">
        <v>51</v>
      </c>
      <c r="AM307">
        <v>21</v>
      </c>
      <c r="AN307">
        <v>7</v>
      </c>
      <c r="AO307">
        <v>7</v>
      </c>
      <c r="AP307">
        <v>7</v>
      </c>
      <c r="AQ307">
        <v>21</v>
      </c>
      <c r="AR307">
        <v>80</v>
      </c>
      <c r="AS307">
        <v>21</v>
      </c>
      <c r="AT307">
        <v>29</v>
      </c>
      <c r="AU307">
        <v>7</v>
      </c>
      <c r="AV307">
        <v>7</v>
      </c>
      <c r="AW307">
        <v>21</v>
      </c>
      <c r="AX307">
        <v>7</v>
      </c>
      <c r="AY307">
        <v>21</v>
      </c>
      <c r="AZ307">
        <v>31</v>
      </c>
      <c r="BA307" s="42">
        <v>112.94</v>
      </c>
      <c r="BB307" s="12">
        <v>29700</v>
      </c>
      <c r="BC307" s="12">
        <v>16500</v>
      </c>
      <c r="BD307" s="12">
        <v>16500</v>
      </c>
      <c r="BE307" s="12">
        <v>16500</v>
      </c>
      <c r="BF307" s="12">
        <v>30800</v>
      </c>
      <c r="BG307" s="12">
        <v>15000</v>
      </c>
      <c r="BH307" s="12">
        <v>7500</v>
      </c>
      <c r="BI307" s="12">
        <v>6132</v>
      </c>
      <c r="BJ307" s="12">
        <v>10728</v>
      </c>
      <c r="BK307" s="12">
        <v>70082</v>
      </c>
      <c r="BL307" s="12">
        <v>53709</v>
      </c>
      <c r="BM307" s="12">
        <v>45010</v>
      </c>
      <c r="BN307" s="12">
        <v>28681</v>
      </c>
      <c r="BO307">
        <v>204000</v>
      </c>
      <c r="BP307">
        <v>8735</v>
      </c>
    </row>
    <row r="308" spans="1:68" x14ac:dyDescent="0.25">
      <c r="A308" s="4">
        <v>45598</v>
      </c>
      <c r="B308" s="4" t="str">
        <f t="shared" si="4"/>
        <v>NOVEMBER</v>
      </c>
      <c r="C308" s="2">
        <f>MONTH(mydata[[#This Row],[Date]])</f>
        <v>11</v>
      </c>
      <c r="D308">
        <v>1051</v>
      </c>
      <c r="E308">
        <v>759</v>
      </c>
      <c r="F308">
        <v>420</v>
      </c>
      <c r="G308">
        <v>421</v>
      </c>
      <c r="H308">
        <v>210</v>
      </c>
      <c r="I308">
        <v>394</v>
      </c>
      <c r="J308">
        <v>267</v>
      </c>
      <c r="K308">
        <v>98</v>
      </c>
      <c r="L308">
        <v>293</v>
      </c>
      <c r="M308">
        <v>52</v>
      </c>
      <c r="N308">
        <v>91</v>
      </c>
      <c r="O308">
        <v>65</v>
      </c>
      <c r="P308">
        <v>13</v>
      </c>
      <c r="Q308">
        <v>167</v>
      </c>
      <c r="R308">
        <v>103</v>
      </c>
      <c r="S308">
        <v>47</v>
      </c>
      <c r="T308">
        <v>27</v>
      </c>
      <c r="U308">
        <v>193</v>
      </c>
      <c r="V308">
        <v>30</v>
      </c>
      <c r="W308">
        <v>22</v>
      </c>
      <c r="X308">
        <v>22</v>
      </c>
      <c r="Y308">
        <v>7</v>
      </c>
      <c r="Z308">
        <v>60</v>
      </c>
      <c r="AA308">
        <v>60</v>
      </c>
      <c r="AB308">
        <v>0</v>
      </c>
      <c r="AC308">
        <v>7</v>
      </c>
      <c r="AD308">
        <v>22</v>
      </c>
      <c r="AE308">
        <v>15</v>
      </c>
      <c r="AF308">
        <v>7</v>
      </c>
      <c r="AG308">
        <v>22</v>
      </c>
      <c r="AH308">
        <v>22</v>
      </c>
      <c r="AI308">
        <v>7</v>
      </c>
      <c r="AJ308">
        <v>0</v>
      </c>
      <c r="AK308">
        <v>60</v>
      </c>
      <c r="AL308">
        <v>53</v>
      </c>
      <c r="AM308">
        <v>15</v>
      </c>
      <c r="AN308">
        <v>0</v>
      </c>
      <c r="AO308">
        <v>0</v>
      </c>
      <c r="AP308">
        <v>22</v>
      </c>
      <c r="AQ308">
        <v>30</v>
      </c>
      <c r="AR308">
        <v>83</v>
      </c>
      <c r="AS308">
        <v>22</v>
      </c>
      <c r="AT308">
        <v>22</v>
      </c>
      <c r="AU308">
        <v>7</v>
      </c>
      <c r="AV308">
        <v>0</v>
      </c>
      <c r="AW308">
        <v>37</v>
      </c>
      <c r="AX308">
        <v>22</v>
      </c>
      <c r="AY308">
        <v>30</v>
      </c>
      <c r="AZ308">
        <v>53</v>
      </c>
      <c r="BA308" s="42">
        <v>116.94999999999999</v>
      </c>
      <c r="BB308" s="12">
        <v>39525.47</v>
      </c>
      <c r="BC308" s="12">
        <v>20327.38</v>
      </c>
      <c r="BD308" s="12">
        <v>18068.79</v>
      </c>
      <c r="BE308" s="12">
        <v>21456.68</v>
      </c>
      <c r="BF308" s="12">
        <v>13551.59</v>
      </c>
      <c r="BG308" s="12">
        <v>15000</v>
      </c>
      <c r="BH308" s="12">
        <v>7500</v>
      </c>
      <c r="BI308" s="12">
        <v>6132</v>
      </c>
      <c r="BJ308" s="12">
        <v>10728</v>
      </c>
      <c r="BK308" s="12">
        <v>70082</v>
      </c>
      <c r="BL308" s="12">
        <v>53709</v>
      </c>
      <c r="BM308" s="12">
        <v>45010</v>
      </c>
      <c r="BN308" s="12">
        <v>28681</v>
      </c>
      <c r="BO308">
        <v>204000</v>
      </c>
      <c r="BP308">
        <v>6837</v>
      </c>
    </row>
    <row r="309" spans="1:68" x14ac:dyDescent="0.25">
      <c r="A309" s="4">
        <v>45599</v>
      </c>
      <c r="B309" s="4" t="str">
        <f t="shared" si="4"/>
        <v>NOVEMBER</v>
      </c>
      <c r="C309" s="2">
        <f>MONTH(mydata[[#This Row],[Date]])</f>
        <v>11</v>
      </c>
      <c r="D309">
        <v>1077</v>
      </c>
      <c r="E309">
        <v>786</v>
      </c>
      <c r="F309">
        <v>269</v>
      </c>
      <c r="G309">
        <v>733</v>
      </c>
      <c r="H309">
        <v>75</v>
      </c>
      <c r="I309">
        <v>275</v>
      </c>
      <c r="J309">
        <v>441</v>
      </c>
      <c r="K309">
        <v>70</v>
      </c>
      <c r="L309">
        <v>247</v>
      </c>
      <c r="M309">
        <v>193</v>
      </c>
      <c r="N309">
        <v>60</v>
      </c>
      <c r="O309">
        <v>66</v>
      </c>
      <c r="P309">
        <v>26</v>
      </c>
      <c r="Q309">
        <v>188</v>
      </c>
      <c r="R309">
        <v>57</v>
      </c>
      <c r="S309">
        <v>49</v>
      </c>
      <c r="T309">
        <v>28</v>
      </c>
      <c r="U309">
        <v>163</v>
      </c>
      <c r="V309">
        <v>31</v>
      </c>
      <c r="W309">
        <v>23</v>
      </c>
      <c r="X309">
        <v>47</v>
      </c>
      <c r="Y309">
        <v>0</v>
      </c>
      <c r="Z309">
        <v>78</v>
      </c>
      <c r="AA309">
        <v>55</v>
      </c>
      <c r="AB309">
        <v>15</v>
      </c>
      <c r="AC309">
        <v>7</v>
      </c>
      <c r="AD309">
        <v>23</v>
      </c>
      <c r="AE309">
        <v>23</v>
      </c>
      <c r="AF309">
        <v>0</v>
      </c>
      <c r="AG309">
        <v>31</v>
      </c>
      <c r="AH309">
        <v>0</v>
      </c>
      <c r="AI309">
        <v>0</v>
      </c>
      <c r="AJ309">
        <v>15</v>
      </c>
      <c r="AK309">
        <v>78</v>
      </c>
      <c r="AL309">
        <v>15</v>
      </c>
      <c r="AM309">
        <v>7</v>
      </c>
      <c r="AN309">
        <v>23</v>
      </c>
      <c r="AO309">
        <v>7</v>
      </c>
      <c r="AP309">
        <v>23</v>
      </c>
      <c r="AQ309">
        <v>23</v>
      </c>
      <c r="AR309">
        <v>78</v>
      </c>
      <c r="AS309">
        <v>23</v>
      </c>
      <c r="AT309">
        <v>31</v>
      </c>
      <c r="AU309">
        <v>15</v>
      </c>
      <c r="AV309">
        <v>7</v>
      </c>
      <c r="AW309">
        <v>47</v>
      </c>
      <c r="AX309">
        <v>23</v>
      </c>
      <c r="AY309">
        <v>7</v>
      </c>
      <c r="AZ309">
        <v>31</v>
      </c>
      <c r="BA309" s="42">
        <v>121.21</v>
      </c>
      <c r="BB309" s="12">
        <v>39763.910000000003</v>
      </c>
      <c r="BC309" s="12">
        <v>15203.85</v>
      </c>
      <c r="BD309" s="12">
        <v>21051.48</v>
      </c>
      <c r="BE309" s="12">
        <v>10525.74</v>
      </c>
      <c r="BF309" s="12">
        <v>30407.69</v>
      </c>
      <c r="BG309" s="12">
        <v>15000</v>
      </c>
      <c r="BH309" s="12">
        <v>7500</v>
      </c>
      <c r="BI309" s="12">
        <v>7121</v>
      </c>
      <c r="BJ309" s="12">
        <v>11073</v>
      </c>
      <c r="BK309" s="12">
        <v>70082</v>
      </c>
      <c r="BL309" s="12">
        <v>53709</v>
      </c>
      <c r="BM309" s="12">
        <v>45010</v>
      </c>
      <c r="BN309" s="12">
        <v>28681</v>
      </c>
      <c r="BO309">
        <v>204000</v>
      </c>
      <c r="BP309">
        <v>106</v>
      </c>
    </row>
    <row r="310" spans="1:68" x14ac:dyDescent="0.25">
      <c r="A310" s="4">
        <v>45600</v>
      </c>
      <c r="B310" s="4" t="str">
        <f t="shared" si="4"/>
        <v>NOVEMBER</v>
      </c>
      <c r="C310" s="2">
        <f>MONTH(mydata[[#This Row],[Date]])</f>
        <v>11</v>
      </c>
      <c r="D310">
        <v>1097</v>
      </c>
      <c r="E310">
        <v>821</v>
      </c>
      <c r="F310">
        <v>416</v>
      </c>
      <c r="G310">
        <v>550</v>
      </c>
      <c r="H310">
        <v>131</v>
      </c>
      <c r="I310">
        <v>311</v>
      </c>
      <c r="J310">
        <v>330</v>
      </c>
      <c r="K310">
        <v>180</v>
      </c>
      <c r="L310">
        <v>340</v>
      </c>
      <c r="M310">
        <v>40</v>
      </c>
      <c r="N310">
        <v>102</v>
      </c>
      <c r="O310">
        <v>68</v>
      </c>
      <c r="P310">
        <v>27</v>
      </c>
      <c r="Q310">
        <v>204</v>
      </c>
      <c r="R310">
        <v>20</v>
      </c>
      <c r="S310">
        <v>33</v>
      </c>
      <c r="T310">
        <v>41</v>
      </c>
      <c r="U310">
        <v>222</v>
      </c>
      <c r="V310">
        <v>106</v>
      </c>
      <c r="W310">
        <v>24</v>
      </c>
      <c r="X310">
        <v>41</v>
      </c>
      <c r="Y310">
        <v>16</v>
      </c>
      <c r="Z310">
        <v>90</v>
      </c>
      <c r="AA310">
        <v>57</v>
      </c>
      <c r="AB310">
        <v>8</v>
      </c>
      <c r="AC310">
        <v>16</v>
      </c>
      <c r="AD310">
        <v>32</v>
      </c>
      <c r="AE310">
        <v>8</v>
      </c>
      <c r="AF310">
        <v>0</v>
      </c>
      <c r="AG310">
        <v>41</v>
      </c>
      <c r="AH310">
        <v>8</v>
      </c>
      <c r="AI310">
        <v>0</v>
      </c>
      <c r="AJ310">
        <v>24</v>
      </c>
      <c r="AK310">
        <v>41</v>
      </c>
      <c r="AL310">
        <v>49</v>
      </c>
      <c r="AM310">
        <v>41</v>
      </c>
      <c r="AN310">
        <v>0</v>
      </c>
      <c r="AO310">
        <v>8</v>
      </c>
      <c r="AP310">
        <v>16</v>
      </c>
      <c r="AQ310">
        <v>24</v>
      </c>
      <c r="AR310">
        <v>0</v>
      </c>
      <c r="AS310">
        <v>16</v>
      </c>
      <c r="AT310">
        <v>3</v>
      </c>
      <c r="AU310">
        <v>31</v>
      </c>
      <c r="AV310">
        <v>0</v>
      </c>
      <c r="AW310">
        <v>57</v>
      </c>
      <c r="AX310">
        <v>32</v>
      </c>
      <c r="AY310">
        <v>32</v>
      </c>
      <c r="AZ310">
        <v>0</v>
      </c>
      <c r="BA310" s="42">
        <v>124.28999999999999</v>
      </c>
      <c r="BB310" s="12">
        <v>31514.77</v>
      </c>
      <c r="BC310" s="12">
        <v>21817.919999999998</v>
      </c>
      <c r="BD310" s="12">
        <v>14545.28</v>
      </c>
      <c r="BE310" s="12">
        <v>13333.17</v>
      </c>
      <c r="BF310" s="12">
        <v>39999.519999999997</v>
      </c>
      <c r="BG310" s="12">
        <v>15000</v>
      </c>
      <c r="BH310" s="12">
        <v>7500</v>
      </c>
      <c r="BI310" s="12">
        <v>7121</v>
      </c>
      <c r="BJ310" s="12">
        <v>11073</v>
      </c>
      <c r="BK310" s="12">
        <v>70082</v>
      </c>
      <c r="BL310" s="12">
        <v>53709</v>
      </c>
      <c r="BM310" s="12">
        <v>45010</v>
      </c>
      <c r="BN310" s="12">
        <v>28681</v>
      </c>
      <c r="BO310">
        <v>204000</v>
      </c>
      <c r="BP310">
        <v>364</v>
      </c>
    </row>
    <row r="311" spans="1:68" x14ac:dyDescent="0.25">
      <c r="A311" s="4">
        <v>45601</v>
      </c>
      <c r="B311" s="4" t="str">
        <f t="shared" si="4"/>
        <v>NOVEMBER</v>
      </c>
      <c r="C311" s="2">
        <f>MONTH(mydata[[#This Row],[Date]])</f>
        <v>11</v>
      </c>
      <c r="D311">
        <v>1109</v>
      </c>
      <c r="E311">
        <v>856</v>
      </c>
      <c r="F311">
        <v>465</v>
      </c>
      <c r="G311">
        <v>456</v>
      </c>
      <c r="H311">
        <v>188</v>
      </c>
      <c r="I311">
        <v>188</v>
      </c>
      <c r="J311">
        <v>540</v>
      </c>
      <c r="K311">
        <v>128</v>
      </c>
      <c r="L311">
        <v>254</v>
      </c>
      <c r="M311">
        <v>103</v>
      </c>
      <c r="N311">
        <v>103</v>
      </c>
      <c r="O311">
        <v>48</v>
      </c>
      <c r="P311">
        <v>13</v>
      </c>
      <c r="Q311">
        <v>189</v>
      </c>
      <c r="R311">
        <v>75</v>
      </c>
      <c r="S311">
        <v>50</v>
      </c>
      <c r="T311">
        <v>33</v>
      </c>
      <c r="U311">
        <v>241</v>
      </c>
      <c r="V311">
        <v>85</v>
      </c>
      <c r="W311">
        <v>0</v>
      </c>
      <c r="X311">
        <v>51</v>
      </c>
      <c r="Y311">
        <v>8</v>
      </c>
      <c r="Z311">
        <v>59</v>
      </c>
      <c r="AA311">
        <v>42</v>
      </c>
      <c r="AB311">
        <v>8</v>
      </c>
      <c r="AC311">
        <v>8</v>
      </c>
      <c r="AD311">
        <v>17</v>
      </c>
      <c r="AE311">
        <v>25</v>
      </c>
      <c r="AF311">
        <v>0</v>
      </c>
      <c r="AG311">
        <v>25</v>
      </c>
      <c r="AH311">
        <v>0</v>
      </c>
      <c r="AI311">
        <v>25</v>
      </c>
      <c r="AJ311">
        <v>8</v>
      </c>
      <c r="AK311">
        <v>59</v>
      </c>
      <c r="AL311">
        <v>8</v>
      </c>
      <c r="AM311">
        <v>42</v>
      </c>
      <c r="AN311">
        <v>0</v>
      </c>
      <c r="AO311">
        <v>8</v>
      </c>
      <c r="AP311">
        <v>25</v>
      </c>
      <c r="AQ311">
        <v>34</v>
      </c>
      <c r="AR311">
        <v>68</v>
      </c>
      <c r="AS311">
        <v>25</v>
      </c>
      <c r="AT311">
        <v>77</v>
      </c>
      <c r="AU311">
        <v>25</v>
      </c>
      <c r="AV311">
        <v>8</v>
      </c>
      <c r="AW311">
        <v>51</v>
      </c>
      <c r="AX311">
        <v>0</v>
      </c>
      <c r="AY311">
        <v>0</v>
      </c>
      <c r="AZ311">
        <v>65</v>
      </c>
      <c r="BA311" s="42">
        <v>125.40999999999998</v>
      </c>
      <c r="BB311" s="12">
        <v>38526.550000000003</v>
      </c>
      <c r="BC311" s="12">
        <v>24855.84</v>
      </c>
      <c r="BD311" s="12">
        <v>26098.63</v>
      </c>
      <c r="BE311" s="12">
        <v>9942.34</v>
      </c>
      <c r="BF311" s="12">
        <v>24855.84</v>
      </c>
      <c r="BG311" s="12">
        <v>15000</v>
      </c>
      <c r="BH311" s="12">
        <v>7500</v>
      </c>
      <c r="BI311" s="12">
        <v>7121</v>
      </c>
      <c r="BJ311" s="12">
        <v>11073</v>
      </c>
      <c r="BK311" s="12">
        <v>70082</v>
      </c>
      <c r="BL311" s="12">
        <v>53709</v>
      </c>
      <c r="BM311" s="12">
        <v>45010</v>
      </c>
      <c r="BN311" s="12">
        <v>28681</v>
      </c>
      <c r="BO311">
        <v>204000</v>
      </c>
      <c r="BP311">
        <v>1424</v>
      </c>
    </row>
    <row r="312" spans="1:68" x14ac:dyDescent="0.25">
      <c r="A312" s="4">
        <v>45602</v>
      </c>
      <c r="B312" s="4" t="str">
        <f t="shared" si="4"/>
        <v>NOVEMBER</v>
      </c>
      <c r="C312" s="2">
        <f>MONTH(mydata[[#This Row],[Date]])</f>
        <v>11</v>
      </c>
      <c r="D312">
        <v>1112</v>
      </c>
      <c r="E312">
        <v>893</v>
      </c>
      <c r="F312">
        <v>422</v>
      </c>
      <c r="G312">
        <v>468</v>
      </c>
      <c r="H312">
        <v>222</v>
      </c>
      <c r="I312">
        <v>446</v>
      </c>
      <c r="J312">
        <v>376</v>
      </c>
      <c r="K312">
        <v>71</v>
      </c>
      <c r="L312">
        <v>358</v>
      </c>
      <c r="M312">
        <v>34</v>
      </c>
      <c r="N312">
        <v>48</v>
      </c>
      <c r="O312">
        <v>89</v>
      </c>
      <c r="P312">
        <v>68</v>
      </c>
      <c r="Q312">
        <v>160</v>
      </c>
      <c r="R312">
        <v>29</v>
      </c>
      <c r="S312">
        <v>42</v>
      </c>
      <c r="T312">
        <v>42</v>
      </c>
      <c r="U312">
        <v>242</v>
      </c>
      <c r="V312">
        <v>125</v>
      </c>
      <c r="W312">
        <v>0</v>
      </c>
      <c r="X312">
        <v>35</v>
      </c>
      <c r="Y312">
        <v>0</v>
      </c>
      <c r="Z312">
        <v>71</v>
      </c>
      <c r="AA312">
        <v>71</v>
      </c>
      <c r="AB312">
        <v>0</v>
      </c>
      <c r="AC312">
        <v>26</v>
      </c>
      <c r="AD312">
        <v>44</v>
      </c>
      <c r="AE312">
        <v>8</v>
      </c>
      <c r="AF312">
        <v>8</v>
      </c>
      <c r="AG312">
        <v>26</v>
      </c>
      <c r="AH312">
        <v>0</v>
      </c>
      <c r="AI312">
        <v>8</v>
      </c>
      <c r="AJ312">
        <v>17</v>
      </c>
      <c r="AK312">
        <v>71</v>
      </c>
      <c r="AL312">
        <v>44</v>
      </c>
      <c r="AM312">
        <v>8</v>
      </c>
      <c r="AN312">
        <v>8</v>
      </c>
      <c r="AO312">
        <v>8</v>
      </c>
      <c r="AP312">
        <v>8</v>
      </c>
      <c r="AQ312">
        <v>8</v>
      </c>
      <c r="AR312">
        <v>62</v>
      </c>
      <c r="AS312">
        <v>26</v>
      </c>
      <c r="AT312">
        <v>26</v>
      </c>
      <c r="AU312">
        <v>17</v>
      </c>
      <c r="AV312">
        <v>0</v>
      </c>
      <c r="AW312">
        <v>62</v>
      </c>
      <c r="AX312">
        <v>26</v>
      </c>
      <c r="AY312">
        <v>17</v>
      </c>
      <c r="AZ312">
        <v>63</v>
      </c>
      <c r="BA312" s="42">
        <v>125.21</v>
      </c>
      <c r="BB312" s="12">
        <v>31351.74</v>
      </c>
      <c r="BC312" s="12">
        <v>17556.97</v>
      </c>
      <c r="BD312" s="12">
        <v>15048.83</v>
      </c>
      <c r="BE312" s="12">
        <v>20065.11</v>
      </c>
      <c r="BF312" s="12">
        <v>41384.29</v>
      </c>
      <c r="BG312" s="12">
        <v>15000</v>
      </c>
      <c r="BH312" s="12">
        <v>7500</v>
      </c>
      <c r="BI312" s="12">
        <v>7121</v>
      </c>
      <c r="BJ312" s="12">
        <v>11073</v>
      </c>
      <c r="BK312" s="12">
        <v>70082</v>
      </c>
      <c r="BL312" s="12">
        <v>53709</v>
      </c>
      <c r="BM312" s="12">
        <v>45010</v>
      </c>
      <c r="BN312" s="12">
        <v>28681</v>
      </c>
      <c r="BO312">
        <v>204000</v>
      </c>
      <c r="BP312">
        <v>5251</v>
      </c>
    </row>
    <row r="313" spans="1:68" x14ac:dyDescent="0.25">
      <c r="A313" s="4">
        <v>45603</v>
      </c>
      <c r="B313" s="4" t="str">
        <f t="shared" si="4"/>
        <v>NOVEMBER</v>
      </c>
      <c r="C313" s="2">
        <f>MONTH(mydata[[#This Row],[Date]])</f>
        <v>11</v>
      </c>
      <c r="D313">
        <v>1114</v>
      </c>
      <c r="E313">
        <v>928</v>
      </c>
      <c r="F313">
        <v>467</v>
      </c>
      <c r="G313">
        <v>592</v>
      </c>
      <c r="H313">
        <v>55</v>
      </c>
      <c r="I313">
        <v>259</v>
      </c>
      <c r="J313">
        <v>577</v>
      </c>
      <c r="K313">
        <v>92</v>
      </c>
      <c r="L313">
        <v>255</v>
      </c>
      <c r="M313">
        <v>110</v>
      </c>
      <c r="N313">
        <v>96</v>
      </c>
      <c r="O313">
        <v>41</v>
      </c>
      <c r="P313">
        <v>20</v>
      </c>
      <c r="Q313">
        <v>173</v>
      </c>
      <c r="R313">
        <v>110</v>
      </c>
      <c r="S313">
        <v>38</v>
      </c>
      <c r="T313">
        <v>21</v>
      </c>
      <c r="U313">
        <v>250</v>
      </c>
      <c r="V313">
        <v>83</v>
      </c>
      <c r="W313">
        <v>9</v>
      </c>
      <c r="X313">
        <v>37</v>
      </c>
      <c r="Y313">
        <v>18</v>
      </c>
      <c r="Z313">
        <v>129</v>
      </c>
      <c r="AA313">
        <v>83</v>
      </c>
      <c r="AB313">
        <v>18</v>
      </c>
      <c r="AC313">
        <v>9</v>
      </c>
      <c r="AD313">
        <v>46</v>
      </c>
      <c r="AE313">
        <v>0</v>
      </c>
      <c r="AF313">
        <v>9</v>
      </c>
      <c r="AG313">
        <v>18</v>
      </c>
      <c r="AH313">
        <v>18</v>
      </c>
      <c r="AI313">
        <v>9</v>
      </c>
      <c r="AJ313">
        <v>18</v>
      </c>
      <c r="AK313">
        <v>37</v>
      </c>
      <c r="AL313">
        <v>37</v>
      </c>
      <c r="AM313">
        <v>27</v>
      </c>
      <c r="AN313">
        <v>27</v>
      </c>
      <c r="AO313">
        <v>9</v>
      </c>
      <c r="AP313">
        <v>0</v>
      </c>
      <c r="AQ313">
        <v>37</v>
      </c>
      <c r="AR313">
        <v>102</v>
      </c>
      <c r="AS313">
        <v>9</v>
      </c>
      <c r="AT313">
        <v>37</v>
      </c>
      <c r="AU313">
        <v>27</v>
      </c>
      <c r="AV313">
        <v>0</v>
      </c>
      <c r="AW313">
        <v>9</v>
      </c>
      <c r="AX313">
        <v>37</v>
      </c>
      <c r="AY313">
        <v>18</v>
      </c>
      <c r="AZ313">
        <v>11</v>
      </c>
      <c r="BA313" s="42">
        <v>121.99</v>
      </c>
      <c r="BB313" s="12">
        <v>41321.360000000001</v>
      </c>
      <c r="BC313" s="12">
        <v>18782.439999999999</v>
      </c>
      <c r="BD313" s="12">
        <v>27547.57</v>
      </c>
      <c r="BE313" s="12">
        <v>20034.599999999999</v>
      </c>
      <c r="BF313" s="12">
        <v>17530.27</v>
      </c>
      <c r="BG313" s="12">
        <v>15000</v>
      </c>
      <c r="BH313" s="12">
        <v>7500</v>
      </c>
      <c r="BI313" s="12">
        <v>7121</v>
      </c>
      <c r="BJ313" s="12">
        <v>11073</v>
      </c>
      <c r="BK313" s="12">
        <v>70082</v>
      </c>
      <c r="BL313" s="12">
        <v>53709</v>
      </c>
      <c r="BM313" s="12">
        <v>45010</v>
      </c>
      <c r="BN313" s="12">
        <v>28681</v>
      </c>
      <c r="BO313">
        <v>204000</v>
      </c>
      <c r="BP313">
        <v>7622</v>
      </c>
    </row>
    <row r="314" spans="1:68" x14ac:dyDescent="0.25">
      <c r="A314" s="4">
        <v>45604</v>
      </c>
      <c r="B314" s="4" t="str">
        <f t="shared" si="4"/>
        <v>NOVEMBER</v>
      </c>
      <c r="C314" s="2">
        <f>MONTH(mydata[[#This Row],[Date]])</f>
        <v>11</v>
      </c>
      <c r="D314">
        <v>1102</v>
      </c>
      <c r="E314">
        <v>958</v>
      </c>
      <c r="F314">
        <v>551</v>
      </c>
      <c r="G314">
        <v>342</v>
      </c>
      <c r="H314">
        <v>209</v>
      </c>
      <c r="I314">
        <v>344</v>
      </c>
      <c r="J314">
        <v>500</v>
      </c>
      <c r="K314">
        <v>114</v>
      </c>
      <c r="L314">
        <v>307</v>
      </c>
      <c r="M314">
        <v>95</v>
      </c>
      <c r="N314">
        <v>102</v>
      </c>
      <c r="O314">
        <v>40</v>
      </c>
      <c r="P314">
        <v>47</v>
      </c>
      <c r="Q314">
        <v>201</v>
      </c>
      <c r="R314">
        <v>113</v>
      </c>
      <c r="S314">
        <v>62</v>
      </c>
      <c r="T314">
        <v>25</v>
      </c>
      <c r="U314">
        <v>110</v>
      </c>
      <c r="V314">
        <v>76</v>
      </c>
      <c r="W314">
        <v>19</v>
      </c>
      <c r="X314">
        <v>28</v>
      </c>
      <c r="Y314">
        <v>28</v>
      </c>
      <c r="Z314">
        <v>95</v>
      </c>
      <c r="AA314">
        <v>76</v>
      </c>
      <c r="AB314">
        <v>0</v>
      </c>
      <c r="AC314">
        <v>0</v>
      </c>
      <c r="AD314">
        <v>19</v>
      </c>
      <c r="AE314">
        <v>0</v>
      </c>
      <c r="AF314">
        <v>0</v>
      </c>
      <c r="AG314">
        <v>9</v>
      </c>
      <c r="AH314">
        <v>19</v>
      </c>
      <c r="AI314">
        <v>28</v>
      </c>
      <c r="AJ314">
        <v>28</v>
      </c>
      <c r="AK314">
        <v>67</v>
      </c>
      <c r="AL314">
        <v>28</v>
      </c>
      <c r="AM314">
        <v>28</v>
      </c>
      <c r="AN314">
        <v>0</v>
      </c>
      <c r="AO314">
        <v>0</v>
      </c>
      <c r="AP314">
        <v>9</v>
      </c>
      <c r="AQ314">
        <v>19</v>
      </c>
      <c r="AR314">
        <v>76</v>
      </c>
      <c r="AS314">
        <v>28</v>
      </c>
      <c r="AT314">
        <v>76</v>
      </c>
      <c r="AU314">
        <v>28</v>
      </c>
      <c r="AV314">
        <v>0</v>
      </c>
      <c r="AW314">
        <v>19</v>
      </c>
      <c r="AX314">
        <v>28</v>
      </c>
      <c r="AY314">
        <v>19</v>
      </c>
      <c r="AZ314">
        <v>108</v>
      </c>
      <c r="BA314" s="42">
        <v>117.60000000000001</v>
      </c>
      <c r="BB314" s="12">
        <v>40254.080000000002</v>
      </c>
      <c r="BC314" s="12">
        <v>20736.95</v>
      </c>
      <c r="BD314" s="12">
        <v>26836.05</v>
      </c>
      <c r="BE314" s="12">
        <v>30495.52</v>
      </c>
      <c r="BF314" s="12">
        <v>3659.46</v>
      </c>
      <c r="BG314" s="12">
        <v>15000</v>
      </c>
      <c r="BH314" s="12">
        <v>7500</v>
      </c>
      <c r="BI314" s="12">
        <v>7121</v>
      </c>
      <c r="BJ314" s="12">
        <v>11073</v>
      </c>
      <c r="BK314" s="12">
        <v>70082</v>
      </c>
      <c r="BL314" s="12">
        <v>53709</v>
      </c>
      <c r="BM314" s="12">
        <v>45010</v>
      </c>
      <c r="BN314" s="12">
        <v>28681</v>
      </c>
      <c r="BO314">
        <v>204000</v>
      </c>
      <c r="BP314">
        <v>2631</v>
      </c>
    </row>
    <row r="315" spans="1:68" x14ac:dyDescent="0.25">
      <c r="A315" s="4">
        <v>45605</v>
      </c>
      <c r="B315" s="4" t="str">
        <f t="shared" si="4"/>
        <v>NOVEMBER</v>
      </c>
      <c r="C315" s="2">
        <f>MONTH(mydata[[#This Row],[Date]])</f>
        <v>11</v>
      </c>
      <c r="D315">
        <v>1073</v>
      </c>
      <c r="E315">
        <v>982</v>
      </c>
      <c r="F315">
        <v>354</v>
      </c>
      <c r="G315">
        <v>526</v>
      </c>
      <c r="H315">
        <v>193</v>
      </c>
      <c r="I315">
        <v>382</v>
      </c>
      <c r="J315">
        <v>375</v>
      </c>
      <c r="K315">
        <v>225</v>
      </c>
      <c r="L315">
        <v>272</v>
      </c>
      <c r="M315">
        <v>232</v>
      </c>
      <c r="N315">
        <v>66</v>
      </c>
      <c r="O315">
        <v>33</v>
      </c>
      <c r="P315">
        <v>59</v>
      </c>
      <c r="Q315">
        <v>183</v>
      </c>
      <c r="R315">
        <v>138</v>
      </c>
      <c r="S315">
        <v>28</v>
      </c>
      <c r="T315">
        <v>48</v>
      </c>
      <c r="U315">
        <v>14</v>
      </c>
      <c r="V315">
        <v>88</v>
      </c>
      <c r="W315">
        <v>29</v>
      </c>
      <c r="X315">
        <v>39</v>
      </c>
      <c r="Y315">
        <v>19</v>
      </c>
      <c r="Z315">
        <v>88</v>
      </c>
      <c r="AA315">
        <v>49</v>
      </c>
      <c r="AB315">
        <v>9</v>
      </c>
      <c r="AC315">
        <v>19</v>
      </c>
      <c r="AD315">
        <v>49</v>
      </c>
      <c r="AE315">
        <v>0</v>
      </c>
      <c r="AF315">
        <v>9</v>
      </c>
      <c r="AG315">
        <v>9</v>
      </c>
      <c r="AH315">
        <v>9</v>
      </c>
      <c r="AI315">
        <v>29</v>
      </c>
      <c r="AJ315">
        <v>0</v>
      </c>
      <c r="AK315">
        <v>39</v>
      </c>
      <c r="AL315">
        <v>39</v>
      </c>
      <c r="AM315">
        <v>49</v>
      </c>
      <c r="AN315">
        <v>29</v>
      </c>
      <c r="AO315">
        <v>0</v>
      </c>
      <c r="AP315">
        <v>29</v>
      </c>
      <c r="AQ315">
        <v>29</v>
      </c>
      <c r="AR315">
        <v>98</v>
      </c>
      <c r="AS315">
        <v>9</v>
      </c>
      <c r="AT315">
        <v>29</v>
      </c>
      <c r="AU315">
        <v>39</v>
      </c>
      <c r="AV315">
        <v>9</v>
      </c>
      <c r="AW315">
        <v>49</v>
      </c>
      <c r="AX315">
        <v>0</v>
      </c>
      <c r="AY315">
        <v>29</v>
      </c>
      <c r="AZ315">
        <v>61</v>
      </c>
      <c r="BA315" s="42">
        <v>115.19</v>
      </c>
      <c r="BB315" s="12">
        <v>38808.870000000003</v>
      </c>
      <c r="BC315" s="12">
        <v>25872.58</v>
      </c>
      <c r="BD315" s="12">
        <v>11760.27</v>
      </c>
      <c r="BE315" s="12">
        <v>18816.419999999998</v>
      </c>
      <c r="BF315" s="12">
        <v>22344.5</v>
      </c>
      <c r="BG315" s="12">
        <v>15000</v>
      </c>
      <c r="BH315" s="12">
        <v>7500</v>
      </c>
      <c r="BI315" s="12">
        <v>7121</v>
      </c>
      <c r="BJ315" s="12">
        <v>11073</v>
      </c>
      <c r="BK315" s="12">
        <v>70082</v>
      </c>
      <c r="BL315" s="12">
        <v>53709</v>
      </c>
      <c r="BM315" s="12">
        <v>45010</v>
      </c>
      <c r="BN315" s="12">
        <v>28681</v>
      </c>
      <c r="BO315">
        <v>204000</v>
      </c>
      <c r="BP315">
        <v>4315</v>
      </c>
    </row>
    <row r="316" spans="1:68" x14ac:dyDescent="0.25">
      <c r="A316" s="4">
        <v>45606</v>
      </c>
      <c r="B316" s="4" t="str">
        <f t="shared" si="4"/>
        <v>NOVEMBER</v>
      </c>
      <c r="C316" s="2">
        <f>MONTH(mydata[[#This Row],[Date]])</f>
        <v>11</v>
      </c>
      <c r="D316">
        <v>1054</v>
      </c>
      <c r="E316">
        <v>1002</v>
      </c>
      <c r="F316">
        <v>484</v>
      </c>
      <c r="G316">
        <v>349</v>
      </c>
      <c r="H316">
        <v>221</v>
      </c>
      <c r="I316">
        <v>440</v>
      </c>
      <c r="J316">
        <v>442</v>
      </c>
      <c r="K316">
        <v>120</v>
      </c>
      <c r="L316">
        <v>359</v>
      </c>
      <c r="M316">
        <v>117</v>
      </c>
      <c r="N316">
        <v>98</v>
      </c>
      <c r="O316">
        <v>71</v>
      </c>
      <c r="P316">
        <v>26</v>
      </c>
      <c r="Q316">
        <v>216</v>
      </c>
      <c r="R316">
        <v>76</v>
      </c>
      <c r="S316">
        <v>52</v>
      </c>
      <c r="T316">
        <v>28</v>
      </c>
      <c r="U316">
        <v>11</v>
      </c>
      <c r="V316">
        <v>120</v>
      </c>
      <c r="W316">
        <v>0</v>
      </c>
      <c r="X316">
        <v>70</v>
      </c>
      <c r="Y316">
        <v>10</v>
      </c>
      <c r="Z316">
        <v>22</v>
      </c>
      <c r="AA316">
        <v>90</v>
      </c>
      <c r="AB316">
        <v>30</v>
      </c>
      <c r="AC316">
        <v>20</v>
      </c>
      <c r="AD316">
        <v>20</v>
      </c>
      <c r="AE316">
        <v>0</v>
      </c>
      <c r="AF316">
        <v>0</v>
      </c>
      <c r="AG316">
        <v>40</v>
      </c>
      <c r="AH316">
        <v>0</v>
      </c>
      <c r="AI316">
        <v>30</v>
      </c>
      <c r="AJ316">
        <v>20</v>
      </c>
      <c r="AK316">
        <v>70</v>
      </c>
      <c r="AL316">
        <v>60</v>
      </c>
      <c r="AM316">
        <v>20</v>
      </c>
      <c r="AN316">
        <v>0</v>
      </c>
      <c r="AO316">
        <v>10</v>
      </c>
      <c r="AP316">
        <v>30</v>
      </c>
      <c r="AQ316">
        <v>40</v>
      </c>
      <c r="AR316">
        <v>80</v>
      </c>
      <c r="AS316">
        <v>30</v>
      </c>
      <c r="AT316">
        <v>50</v>
      </c>
      <c r="AU316">
        <v>20</v>
      </c>
      <c r="AV316">
        <v>10</v>
      </c>
      <c r="AW316">
        <v>60</v>
      </c>
      <c r="AX316">
        <v>30</v>
      </c>
      <c r="AY316">
        <v>20</v>
      </c>
      <c r="AZ316">
        <v>0</v>
      </c>
      <c r="BA316" s="42">
        <v>115.2</v>
      </c>
      <c r="BB316" s="12">
        <v>28798.04</v>
      </c>
      <c r="BC316" s="12">
        <v>21886.51</v>
      </c>
      <c r="BD316" s="12">
        <v>25342.28</v>
      </c>
      <c r="BE316" s="12">
        <v>13823.06</v>
      </c>
      <c r="BF316" s="12">
        <v>25342.28</v>
      </c>
      <c r="BG316" s="12">
        <v>15000</v>
      </c>
      <c r="BH316" s="12">
        <v>7500</v>
      </c>
      <c r="BI316" s="12">
        <v>7121</v>
      </c>
      <c r="BJ316" s="12">
        <v>11073</v>
      </c>
      <c r="BK316" s="12">
        <v>70082</v>
      </c>
      <c r="BL316" s="12">
        <v>53709</v>
      </c>
      <c r="BM316" s="12">
        <v>45010</v>
      </c>
      <c r="BN316" s="12">
        <v>28681</v>
      </c>
      <c r="BO316">
        <v>204000</v>
      </c>
      <c r="BP316">
        <v>4873</v>
      </c>
    </row>
    <row r="317" spans="1:68" x14ac:dyDescent="0.25">
      <c r="A317" s="4">
        <v>45607</v>
      </c>
      <c r="B317" s="4" t="str">
        <f t="shared" si="4"/>
        <v>NOVEMBER</v>
      </c>
      <c r="C317" s="2">
        <f>MONTH(mydata[[#This Row],[Date]])</f>
        <v>11</v>
      </c>
      <c r="D317">
        <v>1044</v>
      </c>
      <c r="E317">
        <v>1016</v>
      </c>
      <c r="F317">
        <v>522</v>
      </c>
      <c r="G317">
        <v>397</v>
      </c>
      <c r="H317">
        <v>125</v>
      </c>
      <c r="I317">
        <v>203</v>
      </c>
      <c r="J317">
        <v>763</v>
      </c>
      <c r="K317">
        <v>50</v>
      </c>
      <c r="L317">
        <v>233</v>
      </c>
      <c r="M317">
        <v>38</v>
      </c>
      <c r="N317">
        <v>90</v>
      </c>
      <c r="O317">
        <v>45</v>
      </c>
      <c r="P317">
        <v>64</v>
      </c>
      <c r="Q317">
        <v>190</v>
      </c>
      <c r="R317">
        <v>43</v>
      </c>
      <c r="S317">
        <v>59</v>
      </c>
      <c r="T317">
        <v>27</v>
      </c>
      <c r="U317">
        <v>255</v>
      </c>
      <c r="V317">
        <v>50</v>
      </c>
      <c r="W317">
        <v>10</v>
      </c>
      <c r="X317">
        <v>40</v>
      </c>
      <c r="Y317">
        <v>10</v>
      </c>
      <c r="Z317">
        <v>152</v>
      </c>
      <c r="AA317">
        <v>71</v>
      </c>
      <c r="AB317">
        <v>10</v>
      </c>
      <c r="AC317">
        <v>0</v>
      </c>
      <c r="AD317">
        <v>40</v>
      </c>
      <c r="AE317">
        <v>0</v>
      </c>
      <c r="AF317">
        <v>0</v>
      </c>
      <c r="AG317">
        <v>40</v>
      </c>
      <c r="AH317">
        <v>20</v>
      </c>
      <c r="AI317">
        <v>0</v>
      </c>
      <c r="AJ317">
        <v>20</v>
      </c>
      <c r="AK317">
        <v>50</v>
      </c>
      <c r="AL317">
        <v>71</v>
      </c>
      <c r="AM317">
        <v>30</v>
      </c>
      <c r="AN317">
        <v>10</v>
      </c>
      <c r="AO317">
        <v>0</v>
      </c>
      <c r="AP317">
        <v>30</v>
      </c>
      <c r="AQ317">
        <v>40</v>
      </c>
      <c r="AR317">
        <v>101</v>
      </c>
      <c r="AS317">
        <v>10</v>
      </c>
      <c r="AT317">
        <v>50</v>
      </c>
      <c r="AU317">
        <v>20</v>
      </c>
      <c r="AV317">
        <v>0</v>
      </c>
      <c r="AW317">
        <v>60</v>
      </c>
      <c r="AX317">
        <v>40</v>
      </c>
      <c r="AY317">
        <v>40</v>
      </c>
      <c r="AZ317">
        <v>1</v>
      </c>
      <c r="BA317" s="42">
        <v>116.03</v>
      </c>
      <c r="BB317" s="12">
        <v>39165.339999999997</v>
      </c>
      <c r="BC317" s="12">
        <v>18430.75</v>
      </c>
      <c r="BD317" s="12">
        <v>17278.82</v>
      </c>
      <c r="BE317" s="12">
        <v>17278.82</v>
      </c>
      <c r="BF317" s="12">
        <v>23038.43</v>
      </c>
      <c r="BG317" s="12">
        <v>15000</v>
      </c>
      <c r="BH317" s="12">
        <v>7500</v>
      </c>
      <c r="BI317" s="12">
        <v>7121</v>
      </c>
      <c r="BJ317" s="12">
        <v>11073</v>
      </c>
      <c r="BK317" s="12">
        <v>70082</v>
      </c>
      <c r="BL317" s="12">
        <v>53709</v>
      </c>
      <c r="BM317" s="12">
        <v>45010</v>
      </c>
      <c r="BN317" s="12">
        <v>28681</v>
      </c>
      <c r="BO317">
        <v>204000</v>
      </c>
      <c r="BP317">
        <v>2487</v>
      </c>
    </row>
    <row r="318" spans="1:68" x14ac:dyDescent="0.25">
      <c r="A318" s="4">
        <v>45608</v>
      </c>
      <c r="B318" s="4" t="str">
        <f t="shared" si="4"/>
        <v>NOVEMBER</v>
      </c>
      <c r="C318" s="2">
        <f>MONTH(mydata[[#This Row],[Date]])</f>
        <v>11</v>
      </c>
      <c r="D318">
        <v>1044</v>
      </c>
      <c r="E318">
        <v>1022</v>
      </c>
      <c r="F318">
        <v>354</v>
      </c>
      <c r="G318">
        <v>555</v>
      </c>
      <c r="H318">
        <v>135</v>
      </c>
      <c r="I318">
        <v>521</v>
      </c>
      <c r="J318">
        <v>389</v>
      </c>
      <c r="K318">
        <v>112</v>
      </c>
      <c r="L318">
        <v>226</v>
      </c>
      <c r="M318">
        <v>213</v>
      </c>
      <c r="N318">
        <v>45</v>
      </c>
      <c r="O318">
        <v>32</v>
      </c>
      <c r="P318">
        <v>25</v>
      </c>
      <c r="Q318">
        <v>214</v>
      </c>
      <c r="R318">
        <v>87</v>
      </c>
      <c r="S318">
        <v>31</v>
      </c>
      <c r="T318">
        <v>39</v>
      </c>
      <c r="U318">
        <v>132</v>
      </c>
      <c r="V318">
        <v>71</v>
      </c>
      <c r="W318">
        <v>20</v>
      </c>
      <c r="X318">
        <v>40</v>
      </c>
      <c r="Y318">
        <v>20</v>
      </c>
      <c r="Z318">
        <v>91</v>
      </c>
      <c r="AA318">
        <v>91</v>
      </c>
      <c r="AB318">
        <v>10</v>
      </c>
      <c r="AC318">
        <v>20</v>
      </c>
      <c r="AD318">
        <v>20</v>
      </c>
      <c r="AE318">
        <v>0</v>
      </c>
      <c r="AF318">
        <v>0</v>
      </c>
      <c r="AG318">
        <v>10</v>
      </c>
      <c r="AH318">
        <v>20</v>
      </c>
      <c r="AI318">
        <v>30</v>
      </c>
      <c r="AJ318">
        <v>0</v>
      </c>
      <c r="AK318">
        <v>51</v>
      </c>
      <c r="AL318">
        <v>20</v>
      </c>
      <c r="AM318">
        <v>30</v>
      </c>
      <c r="AN318">
        <v>20</v>
      </c>
      <c r="AO318">
        <v>0</v>
      </c>
      <c r="AP318">
        <v>10</v>
      </c>
      <c r="AQ318">
        <v>30</v>
      </c>
      <c r="AR318">
        <v>102</v>
      </c>
      <c r="AS318">
        <v>10</v>
      </c>
      <c r="AT318">
        <v>81</v>
      </c>
      <c r="AU318">
        <v>30</v>
      </c>
      <c r="AV318">
        <v>0</v>
      </c>
      <c r="AW318">
        <v>10</v>
      </c>
      <c r="AX318">
        <v>30</v>
      </c>
      <c r="AY318">
        <v>10</v>
      </c>
      <c r="AZ318">
        <v>145</v>
      </c>
      <c r="BA318" s="42">
        <v>118.55</v>
      </c>
      <c r="BB318" s="12">
        <v>38288.269999999997</v>
      </c>
      <c r="BC318" s="12">
        <v>24365.26</v>
      </c>
      <c r="BD318" s="12">
        <v>19724.259999999998</v>
      </c>
      <c r="BE318" s="12">
        <v>24365.26</v>
      </c>
      <c r="BF318" s="12">
        <v>9282</v>
      </c>
      <c r="BG318" s="12">
        <v>15000</v>
      </c>
      <c r="BH318" s="12">
        <v>7500</v>
      </c>
      <c r="BI318" s="12">
        <v>7121</v>
      </c>
      <c r="BJ318" s="12">
        <v>11073</v>
      </c>
      <c r="BK318" s="12">
        <v>70082</v>
      </c>
      <c r="BL318" s="12">
        <v>53709</v>
      </c>
      <c r="BM318" s="12">
        <v>45010</v>
      </c>
      <c r="BN318" s="12">
        <v>28681</v>
      </c>
      <c r="BO318">
        <v>204000</v>
      </c>
      <c r="BP318">
        <v>8373</v>
      </c>
    </row>
    <row r="319" spans="1:68" x14ac:dyDescent="0.25">
      <c r="A319" s="4">
        <v>45609</v>
      </c>
      <c r="B319" s="4" t="str">
        <f t="shared" si="4"/>
        <v>NOVEMBER</v>
      </c>
      <c r="C319" s="2">
        <f>MONTH(mydata[[#This Row],[Date]])</f>
        <v>11</v>
      </c>
      <c r="D319">
        <v>1049</v>
      </c>
      <c r="E319">
        <v>1027</v>
      </c>
      <c r="F319">
        <v>419</v>
      </c>
      <c r="G319">
        <v>473</v>
      </c>
      <c r="H319">
        <v>157</v>
      </c>
      <c r="I319">
        <v>431</v>
      </c>
      <c r="J319">
        <v>350</v>
      </c>
      <c r="K319">
        <v>246</v>
      </c>
      <c r="L319">
        <v>345</v>
      </c>
      <c r="M319">
        <v>201</v>
      </c>
      <c r="N319">
        <v>78</v>
      </c>
      <c r="O319">
        <v>52</v>
      </c>
      <c r="P319">
        <v>65</v>
      </c>
      <c r="Q319">
        <v>203</v>
      </c>
      <c r="R319">
        <v>35</v>
      </c>
      <c r="S319">
        <v>31</v>
      </c>
      <c r="T319">
        <v>39</v>
      </c>
      <c r="U319">
        <v>0</v>
      </c>
      <c r="V319">
        <v>112</v>
      </c>
      <c r="W319">
        <v>20</v>
      </c>
      <c r="X319">
        <v>71</v>
      </c>
      <c r="Y319">
        <v>10</v>
      </c>
      <c r="Z319">
        <v>102</v>
      </c>
      <c r="AA319">
        <v>51</v>
      </c>
      <c r="AB319">
        <v>0</v>
      </c>
      <c r="AC319">
        <v>0</v>
      </c>
      <c r="AD319">
        <v>30</v>
      </c>
      <c r="AE319">
        <v>20</v>
      </c>
      <c r="AF319">
        <v>10</v>
      </c>
      <c r="AG319">
        <v>51</v>
      </c>
      <c r="AH319">
        <v>30</v>
      </c>
      <c r="AI319">
        <v>0</v>
      </c>
      <c r="AJ319">
        <v>0</v>
      </c>
      <c r="AK319">
        <v>82</v>
      </c>
      <c r="AL319">
        <v>30</v>
      </c>
      <c r="AM319">
        <v>41</v>
      </c>
      <c r="AN319">
        <v>10</v>
      </c>
      <c r="AO319">
        <v>0</v>
      </c>
      <c r="AP319">
        <v>10</v>
      </c>
      <c r="AQ319">
        <v>41</v>
      </c>
      <c r="AR319">
        <v>92</v>
      </c>
      <c r="AS319">
        <v>10</v>
      </c>
      <c r="AT319">
        <v>51</v>
      </c>
      <c r="AU319">
        <v>41</v>
      </c>
      <c r="AV319">
        <v>0</v>
      </c>
      <c r="AW319">
        <v>41</v>
      </c>
      <c r="AX319">
        <v>30</v>
      </c>
      <c r="AY319">
        <v>41</v>
      </c>
      <c r="AZ319">
        <v>0</v>
      </c>
      <c r="BA319" s="42">
        <v>122.91</v>
      </c>
      <c r="BB319" s="12">
        <v>32009.279999999999</v>
      </c>
      <c r="BC319" s="12">
        <v>17782.93</v>
      </c>
      <c r="BD319" s="12">
        <v>26081.64</v>
      </c>
      <c r="BE319" s="12">
        <v>26081.64</v>
      </c>
      <c r="BF319" s="12">
        <v>16597.41</v>
      </c>
      <c r="BG319" s="12">
        <v>15000</v>
      </c>
      <c r="BH319" s="12">
        <v>7500</v>
      </c>
      <c r="BI319" s="12">
        <v>7121</v>
      </c>
      <c r="BJ319" s="12">
        <v>11073</v>
      </c>
      <c r="BK319" s="12">
        <v>70082</v>
      </c>
      <c r="BL319" s="12">
        <v>53709</v>
      </c>
      <c r="BM319" s="12">
        <v>45010</v>
      </c>
      <c r="BN319" s="12">
        <v>28681</v>
      </c>
      <c r="BO319">
        <v>204000</v>
      </c>
      <c r="BP319">
        <v>2987</v>
      </c>
    </row>
    <row r="320" spans="1:68" x14ac:dyDescent="0.25">
      <c r="A320" s="4">
        <v>45610</v>
      </c>
      <c r="B320" s="4" t="str">
        <f t="shared" si="4"/>
        <v>NOVEMBER</v>
      </c>
      <c r="C320" s="2">
        <f>MONTH(mydata[[#This Row],[Date]])</f>
        <v>11</v>
      </c>
      <c r="D320">
        <v>1059</v>
      </c>
      <c r="E320">
        <v>1032</v>
      </c>
      <c r="F320">
        <v>254</v>
      </c>
      <c r="G320">
        <v>710</v>
      </c>
      <c r="H320">
        <v>95</v>
      </c>
      <c r="I320">
        <v>474</v>
      </c>
      <c r="J320">
        <v>455</v>
      </c>
      <c r="K320">
        <v>103</v>
      </c>
      <c r="L320">
        <v>249</v>
      </c>
      <c r="M320">
        <v>78</v>
      </c>
      <c r="N320">
        <v>98</v>
      </c>
      <c r="O320">
        <v>78</v>
      </c>
      <c r="P320">
        <v>26</v>
      </c>
      <c r="Q320">
        <v>169</v>
      </c>
      <c r="R320">
        <v>84</v>
      </c>
      <c r="S320">
        <v>28</v>
      </c>
      <c r="T320">
        <v>48</v>
      </c>
      <c r="U320">
        <v>201</v>
      </c>
      <c r="V320">
        <v>134</v>
      </c>
      <c r="W320">
        <v>0</v>
      </c>
      <c r="X320">
        <v>30</v>
      </c>
      <c r="Y320">
        <v>10</v>
      </c>
      <c r="Z320">
        <v>113</v>
      </c>
      <c r="AA320">
        <v>82</v>
      </c>
      <c r="AB320">
        <v>30</v>
      </c>
      <c r="AC320">
        <v>0</v>
      </c>
      <c r="AD320">
        <v>30</v>
      </c>
      <c r="AE320">
        <v>10</v>
      </c>
      <c r="AF320">
        <v>10</v>
      </c>
      <c r="AG320">
        <v>51</v>
      </c>
      <c r="AH320">
        <v>10</v>
      </c>
      <c r="AI320">
        <v>20</v>
      </c>
      <c r="AJ320">
        <v>0</v>
      </c>
      <c r="AK320">
        <v>51</v>
      </c>
      <c r="AL320">
        <v>51</v>
      </c>
      <c r="AM320">
        <v>20</v>
      </c>
      <c r="AN320">
        <v>30</v>
      </c>
      <c r="AO320">
        <v>10</v>
      </c>
      <c r="AP320">
        <v>0</v>
      </c>
      <c r="AQ320">
        <v>30</v>
      </c>
      <c r="AR320">
        <v>103</v>
      </c>
      <c r="AS320">
        <v>20</v>
      </c>
      <c r="AT320">
        <v>51</v>
      </c>
      <c r="AU320">
        <v>20</v>
      </c>
      <c r="AV320">
        <v>0</v>
      </c>
      <c r="AW320">
        <v>10</v>
      </c>
      <c r="AX320">
        <v>10</v>
      </c>
      <c r="AY320">
        <v>20</v>
      </c>
      <c r="AZ320">
        <v>76</v>
      </c>
      <c r="BA320" s="42">
        <v>128.28</v>
      </c>
      <c r="BB320" s="12">
        <v>40562.06</v>
      </c>
      <c r="BC320" s="12">
        <v>30728.84</v>
      </c>
      <c r="BD320" s="12">
        <v>23353.919999999998</v>
      </c>
      <c r="BE320" s="12">
        <v>13270.53</v>
      </c>
      <c r="BF320" s="12">
        <v>15000</v>
      </c>
      <c r="BG320" s="12">
        <v>15000</v>
      </c>
      <c r="BH320" s="12">
        <v>7500</v>
      </c>
      <c r="BI320" s="12">
        <v>7121</v>
      </c>
      <c r="BJ320" s="12">
        <v>11073</v>
      </c>
      <c r="BK320" s="12">
        <v>70082</v>
      </c>
      <c r="BL320" s="12">
        <v>53709</v>
      </c>
      <c r="BM320" s="12">
        <v>45010</v>
      </c>
      <c r="BN320" s="12">
        <v>28681</v>
      </c>
      <c r="BO320">
        <v>204000</v>
      </c>
      <c r="BP320">
        <v>6331</v>
      </c>
    </row>
    <row r="321" spans="1:68" x14ac:dyDescent="0.25">
      <c r="A321" s="4">
        <v>45611</v>
      </c>
      <c r="B321" s="4" t="str">
        <f t="shared" si="4"/>
        <v>NOVEMBER</v>
      </c>
      <c r="C321" s="2">
        <f>MONTH(mydata[[#This Row],[Date]])</f>
        <v>11</v>
      </c>
      <c r="D321">
        <v>1074</v>
      </c>
      <c r="E321">
        <v>1031</v>
      </c>
      <c r="F321">
        <v>472</v>
      </c>
      <c r="G321">
        <v>388</v>
      </c>
      <c r="H321">
        <v>214</v>
      </c>
      <c r="I321">
        <v>402</v>
      </c>
      <c r="J321">
        <v>495</v>
      </c>
      <c r="K321">
        <v>134</v>
      </c>
      <c r="L321">
        <v>352</v>
      </c>
      <c r="M321">
        <v>73</v>
      </c>
      <c r="N321">
        <v>59</v>
      </c>
      <c r="O321">
        <v>46</v>
      </c>
      <c r="P321">
        <v>33</v>
      </c>
      <c r="Q321">
        <v>163</v>
      </c>
      <c r="R321">
        <v>53</v>
      </c>
      <c r="S321">
        <v>53</v>
      </c>
      <c r="T321">
        <v>24</v>
      </c>
      <c r="U321">
        <v>218</v>
      </c>
      <c r="V321">
        <v>123</v>
      </c>
      <c r="W321">
        <v>10</v>
      </c>
      <c r="X321">
        <v>30</v>
      </c>
      <c r="Y321">
        <v>30</v>
      </c>
      <c r="Z321">
        <v>92</v>
      </c>
      <c r="AA321">
        <v>51</v>
      </c>
      <c r="AB321">
        <v>30</v>
      </c>
      <c r="AC321">
        <v>0</v>
      </c>
      <c r="AD321">
        <v>61</v>
      </c>
      <c r="AE321">
        <v>20</v>
      </c>
      <c r="AF321">
        <v>0</v>
      </c>
      <c r="AG321">
        <v>41</v>
      </c>
      <c r="AH321">
        <v>10</v>
      </c>
      <c r="AI321">
        <v>20</v>
      </c>
      <c r="AJ321">
        <v>10</v>
      </c>
      <c r="AK321">
        <v>51</v>
      </c>
      <c r="AL321">
        <v>20</v>
      </c>
      <c r="AM321">
        <v>30</v>
      </c>
      <c r="AN321">
        <v>30</v>
      </c>
      <c r="AO321">
        <v>0</v>
      </c>
      <c r="AP321">
        <v>0</v>
      </c>
      <c r="AQ321">
        <v>41</v>
      </c>
      <c r="AR321">
        <v>72</v>
      </c>
      <c r="AS321">
        <v>10</v>
      </c>
      <c r="AT321">
        <v>51</v>
      </c>
      <c r="AU321">
        <v>10</v>
      </c>
      <c r="AV321">
        <v>0</v>
      </c>
      <c r="AW321">
        <v>30</v>
      </c>
      <c r="AX321">
        <v>30</v>
      </c>
      <c r="AY321">
        <v>41</v>
      </c>
      <c r="AZ321">
        <v>87</v>
      </c>
      <c r="BA321" s="42">
        <v>131.26</v>
      </c>
      <c r="BB321" s="12">
        <v>38484.5</v>
      </c>
      <c r="BC321" s="12">
        <v>17959.43</v>
      </c>
      <c r="BD321" s="12">
        <v>12828.17</v>
      </c>
      <c r="BE321" s="12">
        <v>16676.62</v>
      </c>
      <c r="BF321" s="12">
        <v>42332.95</v>
      </c>
      <c r="BG321" s="12">
        <v>11500</v>
      </c>
      <c r="BH321" s="12">
        <v>7500</v>
      </c>
      <c r="BI321" s="12">
        <v>7121</v>
      </c>
      <c r="BJ321" s="12">
        <v>11073</v>
      </c>
      <c r="BK321" s="12">
        <v>70082</v>
      </c>
      <c r="BL321" s="12">
        <v>53709</v>
      </c>
      <c r="BM321" s="12">
        <v>45010</v>
      </c>
      <c r="BN321" s="12">
        <v>28681</v>
      </c>
      <c r="BO321">
        <v>204000</v>
      </c>
      <c r="BP321">
        <v>1851</v>
      </c>
    </row>
    <row r="322" spans="1:68" x14ac:dyDescent="0.25">
      <c r="A322" s="4">
        <v>45612</v>
      </c>
      <c r="B322" s="4" t="str">
        <f t="shared" ref="B322:B367" si="5">CHOOSE(C322,
"JANUARY",
"FEBRUARY",
"MARCH",
"APRIL",
"MAY",
"JUNE",
"JULY",
"AUGUST",
"SEPTEMBER",
"OCTOBER",
"NOVEMBER",
"DECEMBER")</f>
        <v>NOVEMBER</v>
      </c>
      <c r="C322" s="2">
        <f>MONTH(mydata[[#This Row],[Date]])</f>
        <v>11</v>
      </c>
      <c r="D322">
        <v>1094</v>
      </c>
      <c r="E322">
        <v>1025</v>
      </c>
      <c r="F322">
        <v>339</v>
      </c>
      <c r="G322">
        <v>591</v>
      </c>
      <c r="H322">
        <v>164</v>
      </c>
      <c r="I322">
        <v>246</v>
      </c>
      <c r="J322">
        <v>687</v>
      </c>
      <c r="K322">
        <v>92</v>
      </c>
      <c r="L322">
        <v>257</v>
      </c>
      <c r="M322">
        <v>40</v>
      </c>
      <c r="N322">
        <v>94</v>
      </c>
      <c r="O322">
        <v>40</v>
      </c>
      <c r="P322">
        <v>13</v>
      </c>
      <c r="Q322">
        <v>153</v>
      </c>
      <c r="R322">
        <v>58</v>
      </c>
      <c r="S322">
        <v>29</v>
      </c>
      <c r="T322">
        <v>37</v>
      </c>
      <c r="U322">
        <v>373</v>
      </c>
      <c r="V322">
        <v>102</v>
      </c>
      <c r="W322">
        <v>10</v>
      </c>
      <c r="X322">
        <v>51</v>
      </c>
      <c r="Y322">
        <v>0</v>
      </c>
      <c r="Z322">
        <v>92</v>
      </c>
      <c r="AA322">
        <v>61</v>
      </c>
      <c r="AB322">
        <v>30</v>
      </c>
      <c r="AC322">
        <v>20</v>
      </c>
      <c r="AD322">
        <v>20</v>
      </c>
      <c r="AE322">
        <v>0</v>
      </c>
      <c r="AF322">
        <v>0</v>
      </c>
      <c r="AG322">
        <v>20</v>
      </c>
      <c r="AH322">
        <v>10</v>
      </c>
      <c r="AI322">
        <v>20</v>
      </c>
      <c r="AJ322">
        <v>20</v>
      </c>
      <c r="AK322">
        <v>61</v>
      </c>
      <c r="AL322">
        <v>30</v>
      </c>
      <c r="AM322">
        <v>20</v>
      </c>
      <c r="AN322">
        <v>30</v>
      </c>
      <c r="AO322">
        <v>0</v>
      </c>
      <c r="AP322">
        <v>10</v>
      </c>
      <c r="AQ322">
        <v>20</v>
      </c>
      <c r="AR322">
        <v>112</v>
      </c>
      <c r="AS322">
        <v>30</v>
      </c>
      <c r="AT322">
        <v>92</v>
      </c>
      <c r="AU322">
        <v>20</v>
      </c>
      <c r="AV322">
        <v>0</v>
      </c>
      <c r="AW322">
        <v>30</v>
      </c>
      <c r="AX322">
        <v>0</v>
      </c>
      <c r="AY322">
        <v>30</v>
      </c>
      <c r="AZ322">
        <v>84</v>
      </c>
      <c r="BA322" s="42">
        <v>133.32</v>
      </c>
      <c r="BB322" s="12">
        <v>40689.760000000002</v>
      </c>
      <c r="BC322" s="12">
        <v>32814.32</v>
      </c>
      <c r="BD322" s="12">
        <v>19688.59</v>
      </c>
      <c r="BE322" s="12">
        <v>28876.6</v>
      </c>
      <c r="BF322" s="12">
        <v>9188.01</v>
      </c>
      <c r="BG322" s="12">
        <v>11500</v>
      </c>
      <c r="BH322" s="12">
        <v>7500</v>
      </c>
      <c r="BI322" s="12">
        <v>7121</v>
      </c>
      <c r="BJ322" s="12">
        <v>11073</v>
      </c>
      <c r="BK322" s="12">
        <v>70082</v>
      </c>
      <c r="BL322" s="12">
        <v>53709</v>
      </c>
      <c r="BM322" s="12">
        <v>45010</v>
      </c>
      <c r="BN322" s="12">
        <v>28681</v>
      </c>
      <c r="BO322">
        <v>204000</v>
      </c>
      <c r="BP322">
        <v>8271</v>
      </c>
    </row>
    <row r="323" spans="1:68" x14ac:dyDescent="0.25">
      <c r="A323" s="4">
        <v>45613</v>
      </c>
      <c r="B323" s="4" t="str">
        <f t="shared" si="5"/>
        <v>NOVEMBER</v>
      </c>
      <c r="C323" s="2">
        <f>MONTH(mydata[[#This Row],[Date]])</f>
        <v>11</v>
      </c>
      <c r="D323">
        <v>1121</v>
      </c>
      <c r="E323">
        <v>1016</v>
      </c>
      <c r="F323">
        <v>325</v>
      </c>
      <c r="G323">
        <v>584</v>
      </c>
      <c r="H323">
        <v>212</v>
      </c>
      <c r="I323">
        <v>274</v>
      </c>
      <c r="J323">
        <v>661</v>
      </c>
      <c r="K323">
        <v>81</v>
      </c>
      <c r="L323">
        <v>305</v>
      </c>
      <c r="M323">
        <v>180</v>
      </c>
      <c r="N323">
        <v>83</v>
      </c>
      <c r="O323">
        <v>69</v>
      </c>
      <c r="P323">
        <v>62</v>
      </c>
      <c r="Q323">
        <v>178</v>
      </c>
      <c r="R323">
        <v>59</v>
      </c>
      <c r="S323">
        <v>34</v>
      </c>
      <c r="T323">
        <v>63</v>
      </c>
      <c r="U323">
        <v>88</v>
      </c>
      <c r="V323">
        <v>40</v>
      </c>
      <c r="W323">
        <v>30</v>
      </c>
      <c r="X323">
        <v>71</v>
      </c>
      <c r="Y323">
        <v>20</v>
      </c>
      <c r="Z323">
        <v>83</v>
      </c>
      <c r="AA323">
        <v>60</v>
      </c>
      <c r="AB323">
        <v>10</v>
      </c>
      <c r="AC323">
        <v>10</v>
      </c>
      <c r="AD323">
        <v>20</v>
      </c>
      <c r="AE323">
        <v>20</v>
      </c>
      <c r="AF323">
        <v>10</v>
      </c>
      <c r="AG323">
        <v>40</v>
      </c>
      <c r="AH323">
        <v>30</v>
      </c>
      <c r="AI323">
        <v>20</v>
      </c>
      <c r="AJ323">
        <v>30</v>
      </c>
      <c r="AK323">
        <v>81</v>
      </c>
      <c r="AL323">
        <v>30</v>
      </c>
      <c r="AM323">
        <v>30</v>
      </c>
      <c r="AN323">
        <v>30</v>
      </c>
      <c r="AO323">
        <v>0</v>
      </c>
      <c r="AP323">
        <v>10</v>
      </c>
      <c r="AQ323">
        <v>40</v>
      </c>
      <c r="AR323">
        <v>101</v>
      </c>
      <c r="AS323">
        <v>30</v>
      </c>
      <c r="AT323">
        <v>50</v>
      </c>
      <c r="AU323">
        <v>30</v>
      </c>
      <c r="AV323">
        <v>0</v>
      </c>
      <c r="AW323">
        <v>60</v>
      </c>
      <c r="AX323">
        <v>10</v>
      </c>
      <c r="AY323">
        <v>20</v>
      </c>
      <c r="AZ323">
        <v>0</v>
      </c>
      <c r="BA323" s="42">
        <v>134.16</v>
      </c>
      <c r="BB323" s="12">
        <v>35995.31</v>
      </c>
      <c r="BC323" s="12">
        <v>33328.99</v>
      </c>
      <c r="BD323" s="12">
        <v>17331.080000000002</v>
      </c>
      <c r="BE323" s="12">
        <v>19997.400000000001</v>
      </c>
      <c r="BF323" s="12">
        <v>26663.19</v>
      </c>
      <c r="BG323" s="12">
        <v>11500</v>
      </c>
      <c r="BH323" s="12">
        <v>7500</v>
      </c>
      <c r="BI323" s="12">
        <v>7121</v>
      </c>
      <c r="BJ323" s="12">
        <v>11073</v>
      </c>
      <c r="BK323" s="12">
        <v>70082</v>
      </c>
      <c r="BL323" s="12">
        <v>53709</v>
      </c>
      <c r="BM323" s="12">
        <v>45010</v>
      </c>
      <c r="BN323" s="12">
        <v>28681</v>
      </c>
      <c r="BO323">
        <v>204000</v>
      </c>
      <c r="BP323">
        <v>1440</v>
      </c>
    </row>
    <row r="324" spans="1:68" x14ac:dyDescent="0.25">
      <c r="A324" s="4">
        <v>45614</v>
      </c>
      <c r="B324" s="4" t="str">
        <f t="shared" si="5"/>
        <v>NOVEMBER</v>
      </c>
      <c r="C324" s="2">
        <f>MONTH(mydata[[#This Row],[Date]])</f>
        <v>11</v>
      </c>
      <c r="D324">
        <v>1148</v>
      </c>
      <c r="E324">
        <v>1004</v>
      </c>
      <c r="F324">
        <v>562</v>
      </c>
      <c r="G324">
        <v>403</v>
      </c>
      <c r="H324">
        <v>183</v>
      </c>
      <c r="I324">
        <v>481</v>
      </c>
      <c r="J324">
        <v>453</v>
      </c>
      <c r="K324">
        <v>70</v>
      </c>
      <c r="L324">
        <v>313</v>
      </c>
      <c r="M324">
        <v>106</v>
      </c>
      <c r="N324">
        <v>85</v>
      </c>
      <c r="O324">
        <v>56</v>
      </c>
      <c r="P324">
        <v>49</v>
      </c>
      <c r="Q324">
        <v>152</v>
      </c>
      <c r="R324">
        <v>95</v>
      </c>
      <c r="S324">
        <v>34</v>
      </c>
      <c r="T324">
        <v>61</v>
      </c>
      <c r="U324">
        <v>197</v>
      </c>
      <c r="V324">
        <v>120</v>
      </c>
      <c r="W324">
        <v>20</v>
      </c>
      <c r="X324">
        <v>50</v>
      </c>
      <c r="Y324">
        <v>30</v>
      </c>
      <c r="Z324">
        <v>110</v>
      </c>
      <c r="AA324">
        <v>50</v>
      </c>
      <c r="AB324">
        <v>0</v>
      </c>
      <c r="AC324">
        <v>30</v>
      </c>
      <c r="AD324">
        <v>60</v>
      </c>
      <c r="AE324">
        <v>0</v>
      </c>
      <c r="AF324">
        <v>0</v>
      </c>
      <c r="AG324">
        <v>10</v>
      </c>
      <c r="AH324">
        <v>10</v>
      </c>
      <c r="AI324">
        <v>20</v>
      </c>
      <c r="AJ324">
        <v>30</v>
      </c>
      <c r="AK324">
        <v>50</v>
      </c>
      <c r="AL324">
        <v>70</v>
      </c>
      <c r="AM324">
        <v>10</v>
      </c>
      <c r="AN324">
        <v>0</v>
      </c>
      <c r="AO324">
        <v>0</v>
      </c>
      <c r="AP324">
        <v>20</v>
      </c>
      <c r="AQ324">
        <v>10</v>
      </c>
      <c r="AR324">
        <v>80</v>
      </c>
      <c r="AS324">
        <v>10</v>
      </c>
      <c r="AT324">
        <v>40</v>
      </c>
      <c r="AU324">
        <v>10</v>
      </c>
      <c r="AV324">
        <v>10</v>
      </c>
      <c r="AW324">
        <v>70</v>
      </c>
      <c r="AX324">
        <v>40</v>
      </c>
      <c r="AY324">
        <v>20</v>
      </c>
      <c r="AZ324">
        <v>24</v>
      </c>
      <c r="BA324" s="42">
        <v>131.61000000000001</v>
      </c>
      <c r="BB324" s="12">
        <v>45614.53</v>
      </c>
      <c r="BC324" s="12">
        <v>17440.849999999999</v>
      </c>
      <c r="BD324" s="12">
        <v>26832.080000000002</v>
      </c>
      <c r="BE324" s="12">
        <v>14757.64</v>
      </c>
      <c r="BF324" s="12">
        <v>29515.29</v>
      </c>
      <c r="BG324" s="12">
        <v>11500</v>
      </c>
      <c r="BH324" s="12">
        <v>7500</v>
      </c>
      <c r="BI324" s="12">
        <v>7121</v>
      </c>
      <c r="BJ324" s="12">
        <v>11073</v>
      </c>
      <c r="BK324" s="12">
        <v>70082</v>
      </c>
      <c r="BL324" s="12">
        <v>53709</v>
      </c>
      <c r="BM324" s="12">
        <v>45010</v>
      </c>
      <c r="BN324" s="12">
        <v>28681</v>
      </c>
      <c r="BO324">
        <v>204000</v>
      </c>
      <c r="BP324">
        <v>4720</v>
      </c>
    </row>
    <row r="325" spans="1:68" x14ac:dyDescent="0.25">
      <c r="A325" s="4">
        <v>45615</v>
      </c>
      <c r="B325" s="4" t="str">
        <f t="shared" si="5"/>
        <v>NOVEMBER</v>
      </c>
      <c r="C325" s="2">
        <f>MONTH(mydata[[#This Row],[Date]])</f>
        <v>11</v>
      </c>
      <c r="D325">
        <v>1175</v>
      </c>
      <c r="E325">
        <v>985</v>
      </c>
      <c r="F325">
        <v>587</v>
      </c>
      <c r="G325">
        <v>506</v>
      </c>
      <c r="H325">
        <v>82</v>
      </c>
      <c r="I325">
        <v>226</v>
      </c>
      <c r="J325">
        <v>543</v>
      </c>
      <c r="K325">
        <v>216</v>
      </c>
      <c r="L325">
        <v>247</v>
      </c>
      <c r="M325">
        <v>247</v>
      </c>
      <c r="N325">
        <v>58</v>
      </c>
      <c r="O325">
        <v>80</v>
      </c>
      <c r="P325">
        <v>21</v>
      </c>
      <c r="Q325">
        <v>191</v>
      </c>
      <c r="R325">
        <v>133</v>
      </c>
      <c r="S325">
        <v>53</v>
      </c>
      <c r="T325">
        <v>62</v>
      </c>
      <c r="U325">
        <v>83</v>
      </c>
      <c r="V325">
        <v>108</v>
      </c>
      <c r="W325">
        <v>9</v>
      </c>
      <c r="X325">
        <v>68</v>
      </c>
      <c r="Y325">
        <v>9</v>
      </c>
      <c r="Z325">
        <v>57</v>
      </c>
      <c r="AA325">
        <v>68</v>
      </c>
      <c r="AB325">
        <v>19</v>
      </c>
      <c r="AC325">
        <v>19</v>
      </c>
      <c r="AD325">
        <v>39</v>
      </c>
      <c r="AE325">
        <v>0</v>
      </c>
      <c r="AF325">
        <v>0</v>
      </c>
      <c r="AG325">
        <v>49</v>
      </c>
      <c r="AH325">
        <v>9</v>
      </c>
      <c r="AI325">
        <v>9</v>
      </c>
      <c r="AJ325">
        <v>29</v>
      </c>
      <c r="AK325">
        <v>78</v>
      </c>
      <c r="AL325">
        <v>39</v>
      </c>
      <c r="AM325">
        <v>49</v>
      </c>
      <c r="AN325">
        <v>19</v>
      </c>
      <c r="AO325">
        <v>9</v>
      </c>
      <c r="AP325">
        <v>0</v>
      </c>
      <c r="AQ325">
        <v>9</v>
      </c>
      <c r="AR325">
        <v>88</v>
      </c>
      <c r="AS325">
        <v>29</v>
      </c>
      <c r="AT325">
        <v>68</v>
      </c>
      <c r="AU325">
        <v>19</v>
      </c>
      <c r="AV325">
        <v>9</v>
      </c>
      <c r="AW325">
        <v>49</v>
      </c>
      <c r="AX325">
        <v>9</v>
      </c>
      <c r="AY325">
        <v>19</v>
      </c>
      <c r="AZ325">
        <v>0</v>
      </c>
      <c r="BA325" s="42">
        <v>126.63999999999999</v>
      </c>
      <c r="BB325" s="12">
        <v>36848.35</v>
      </c>
      <c r="BC325" s="12">
        <v>31584.3</v>
      </c>
      <c r="BD325" s="12">
        <v>14476.14</v>
      </c>
      <c r="BE325" s="12">
        <v>27636.27</v>
      </c>
      <c r="BF325" s="12">
        <v>21056.2</v>
      </c>
      <c r="BG325" s="12">
        <v>11500</v>
      </c>
      <c r="BH325" s="12">
        <v>7500</v>
      </c>
      <c r="BI325" s="12">
        <v>7121</v>
      </c>
      <c r="BJ325" s="12">
        <v>11073</v>
      </c>
      <c r="BK325" s="12">
        <v>70082</v>
      </c>
      <c r="BL325" s="12">
        <v>53709</v>
      </c>
      <c r="BM325" s="12">
        <v>45010</v>
      </c>
      <c r="BN325" s="12">
        <v>28681</v>
      </c>
      <c r="BO325">
        <v>204000</v>
      </c>
      <c r="BP325">
        <v>1203</v>
      </c>
    </row>
    <row r="326" spans="1:68" x14ac:dyDescent="0.25">
      <c r="A326" s="4">
        <v>45616</v>
      </c>
      <c r="B326" s="4" t="str">
        <f t="shared" si="5"/>
        <v>NOVEMBER</v>
      </c>
      <c r="C326" s="2">
        <f>MONTH(mydata[[#This Row],[Date]])</f>
        <v>11</v>
      </c>
      <c r="D326">
        <v>1193</v>
      </c>
      <c r="E326">
        <v>963</v>
      </c>
      <c r="F326">
        <v>584</v>
      </c>
      <c r="G326">
        <v>454</v>
      </c>
      <c r="H326">
        <v>155</v>
      </c>
      <c r="I326">
        <v>404</v>
      </c>
      <c r="J326">
        <v>328</v>
      </c>
      <c r="K326">
        <v>231</v>
      </c>
      <c r="L326">
        <v>377</v>
      </c>
      <c r="M326">
        <v>199</v>
      </c>
      <c r="N326">
        <v>66</v>
      </c>
      <c r="O326">
        <v>44</v>
      </c>
      <c r="P326">
        <v>44</v>
      </c>
      <c r="Q326">
        <v>163</v>
      </c>
      <c r="R326">
        <v>104</v>
      </c>
      <c r="S326">
        <v>45</v>
      </c>
      <c r="T326">
        <v>36</v>
      </c>
      <c r="U326">
        <v>115</v>
      </c>
      <c r="V326">
        <v>86</v>
      </c>
      <c r="W326">
        <v>19</v>
      </c>
      <c r="X326">
        <v>67</v>
      </c>
      <c r="Y326">
        <v>19</v>
      </c>
      <c r="Z326">
        <v>86</v>
      </c>
      <c r="AA326">
        <v>67</v>
      </c>
      <c r="AB326">
        <v>9</v>
      </c>
      <c r="AC326">
        <v>28</v>
      </c>
      <c r="AD326">
        <v>19</v>
      </c>
      <c r="AE326">
        <v>9</v>
      </c>
      <c r="AF326">
        <v>9</v>
      </c>
      <c r="AG326">
        <v>38</v>
      </c>
      <c r="AH326">
        <v>9</v>
      </c>
      <c r="AI326">
        <v>19</v>
      </c>
      <c r="AJ326">
        <v>9</v>
      </c>
      <c r="AK326">
        <v>38</v>
      </c>
      <c r="AL326">
        <v>57</v>
      </c>
      <c r="AM326">
        <v>28</v>
      </c>
      <c r="AN326">
        <v>0</v>
      </c>
      <c r="AO326">
        <v>9</v>
      </c>
      <c r="AP326">
        <v>28</v>
      </c>
      <c r="AQ326">
        <v>38</v>
      </c>
      <c r="AR326">
        <v>77</v>
      </c>
      <c r="AS326">
        <v>19</v>
      </c>
      <c r="AT326">
        <v>38</v>
      </c>
      <c r="AU326">
        <v>28</v>
      </c>
      <c r="AV326">
        <v>0</v>
      </c>
      <c r="AW326">
        <v>19</v>
      </c>
      <c r="AX326">
        <v>19</v>
      </c>
      <c r="AY326">
        <v>9</v>
      </c>
      <c r="AZ326">
        <v>63</v>
      </c>
      <c r="BA326" s="42">
        <v>123.53</v>
      </c>
      <c r="BB326" s="12">
        <v>43056.93</v>
      </c>
      <c r="BC326" s="12">
        <v>27860.36</v>
      </c>
      <c r="BD326" s="12">
        <v>16462.939999999999</v>
      </c>
      <c r="BE326" s="12">
        <v>10131.040000000001</v>
      </c>
      <c r="BF326" s="12">
        <v>29126.74</v>
      </c>
      <c r="BG326" s="12">
        <v>11500</v>
      </c>
      <c r="BH326" s="12">
        <v>7500</v>
      </c>
      <c r="BI326" s="12">
        <v>7121</v>
      </c>
      <c r="BJ326" s="12">
        <v>11073</v>
      </c>
      <c r="BK326" s="12">
        <v>70082</v>
      </c>
      <c r="BL326" s="12">
        <v>53709</v>
      </c>
      <c r="BM326" s="12">
        <v>45010</v>
      </c>
      <c r="BN326" s="12">
        <v>28681</v>
      </c>
      <c r="BO326">
        <v>204000</v>
      </c>
      <c r="BP326">
        <v>2608</v>
      </c>
    </row>
    <row r="327" spans="1:68" x14ac:dyDescent="0.25">
      <c r="A327" s="4">
        <v>45617</v>
      </c>
      <c r="B327" s="4" t="str">
        <f t="shared" si="5"/>
        <v>NOVEMBER</v>
      </c>
      <c r="C327" s="2">
        <f>MONTH(mydata[[#This Row],[Date]])</f>
        <v>11</v>
      </c>
      <c r="D327">
        <v>1204</v>
      </c>
      <c r="E327">
        <v>936</v>
      </c>
      <c r="F327">
        <v>325</v>
      </c>
      <c r="G327">
        <v>771</v>
      </c>
      <c r="H327">
        <v>108</v>
      </c>
      <c r="I327">
        <v>196</v>
      </c>
      <c r="J327">
        <v>563</v>
      </c>
      <c r="K327">
        <v>177</v>
      </c>
      <c r="L327">
        <v>306</v>
      </c>
      <c r="M327">
        <v>82</v>
      </c>
      <c r="N327">
        <v>111</v>
      </c>
      <c r="O327">
        <v>97</v>
      </c>
      <c r="P327">
        <v>22</v>
      </c>
      <c r="Q327">
        <v>233</v>
      </c>
      <c r="R327">
        <v>123</v>
      </c>
      <c r="S327">
        <v>50</v>
      </c>
      <c r="T327">
        <v>36</v>
      </c>
      <c r="U327">
        <v>144</v>
      </c>
      <c r="V327">
        <v>131</v>
      </c>
      <c r="W327">
        <v>0</v>
      </c>
      <c r="X327">
        <v>65</v>
      </c>
      <c r="Y327">
        <v>9</v>
      </c>
      <c r="Z327">
        <v>102</v>
      </c>
      <c r="AA327">
        <v>46</v>
      </c>
      <c r="AB327">
        <v>0</v>
      </c>
      <c r="AC327">
        <v>28</v>
      </c>
      <c r="AD327">
        <v>56</v>
      </c>
      <c r="AE327">
        <v>28</v>
      </c>
      <c r="AF327">
        <v>9</v>
      </c>
      <c r="AG327">
        <v>9</v>
      </c>
      <c r="AH327">
        <v>0</v>
      </c>
      <c r="AI327">
        <v>0</v>
      </c>
      <c r="AJ327">
        <v>28</v>
      </c>
      <c r="AK327">
        <v>37</v>
      </c>
      <c r="AL327">
        <v>46</v>
      </c>
      <c r="AM327">
        <v>9</v>
      </c>
      <c r="AN327">
        <v>0</v>
      </c>
      <c r="AO327">
        <v>9</v>
      </c>
      <c r="AP327">
        <v>9</v>
      </c>
      <c r="AQ327">
        <v>18</v>
      </c>
      <c r="AR327">
        <v>65</v>
      </c>
      <c r="AS327">
        <v>18</v>
      </c>
      <c r="AT327">
        <v>28</v>
      </c>
      <c r="AU327">
        <v>28</v>
      </c>
      <c r="AV327">
        <v>9</v>
      </c>
      <c r="AW327">
        <v>9</v>
      </c>
      <c r="AX327">
        <v>0</v>
      </c>
      <c r="AY327">
        <v>37</v>
      </c>
      <c r="AZ327">
        <v>103</v>
      </c>
      <c r="BA327" s="42">
        <v>123.14999999999999</v>
      </c>
      <c r="BB327" s="12">
        <v>38292.79</v>
      </c>
      <c r="BC327" s="12">
        <v>25940.28</v>
      </c>
      <c r="BD327" s="12">
        <v>28410.78</v>
      </c>
      <c r="BE327" s="12">
        <v>29646.03</v>
      </c>
      <c r="BF327" s="12">
        <v>1235.25</v>
      </c>
      <c r="BG327" s="12">
        <v>11500</v>
      </c>
      <c r="BH327" s="12">
        <v>7500</v>
      </c>
      <c r="BI327" s="12">
        <v>7121</v>
      </c>
      <c r="BJ327" s="12">
        <v>11073</v>
      </c>
      <c r="BK327" s="12">
        <v>70082</v>
      </c>
      <c r="BL327" s="12">
        <v>53709</v>
      </c>
      <c r="BM327" s="12">
        <v>45010</v>
      </c>
      <c r="BN327" s="12">
        <v>28681</v>
      </c>
      <c r="BO327">
        <v>204000</v>
      </c>
      <c r="BP327">
        <v>3126</v>
      </c>
    </row>
    <row r="328" spans="1:68" x14ac:dyDescent="0.25">
      <c r="A328" s="4">
        <v>45618</v>
      </c>
      <c r="B328" s="4" t="str">
        <f t="shared" si="5"/>
        <v>NOVEMBER</v>
      </c>
      <c r="C328" s="2">
        <f>MONTH(mydata[[#This Row],[Date]])</f>
        <v>11</v>
      </c>
      <c r="D328">
        <v>1213</v>
      </c>
      <c r="E328">
        <v>903</v>
      </c>
      <c r="F328">
        <v>509</v>
      </c>
      <c r="G328">
        <v>607</v>
      </c>
      <c r="H328">
        <v>97</v>
      </c>
      <c r="I328">
        <v>316</v>
      </c>
      <c r="J328">
        <v>380</v>
      </c>
      <c r="K328">
        <v>207</v>
      </c>
      <c r="L328">
        <v>376</v>
      </c>
      <c r="M328">
        <v>195</v>
      </c>
      <c r="N328">
        <v>112</v>
      </c>
      <c r="O328">
        <v>75</v>
      </c>
      <c r="P328">
        <v>37</v>
      </c>
      <c r="Q328">
        <v>198</v>
      </c>
      <c r="R328">
        <v>78</v>
      </c>
      <c r="S328">
        <v>64</v>
      </c>
      <c r="T328">
        <v>23</v>
      </c>
      <c r="U328">
        <v>55</v>
      </c>
      <c r="V328">
        <v>45</v>
      </c>
      <c r="W328">
        <v>9</v>
      </c>
      <c r="X328">
        <v>54</v>
      </c>
      <c r="Y328">
        <v>0</v>
      </c>
      <c r="Z328">
        <v>135</v>
      </c>
      <c r="AA328">
        <v>72</v>
      </c>
      <c r="AB328">
        <v>9</v>
      </c>
      <c r="AC328">
        <v>9</v>
      </c>
      <c r="AD328">
        <v>18</v>
      </c>
      <c r="AE328">
        <v>18</v>
      </c>
      <c r="AF328">
        <v>0</v>
      </c>
      <c r="AG328">
        <v>36</v>
      </c>
      <c r="AH328">
        <v>9</v>
      </c>
      <c r="AI328">
        <v>9</v>
      </c>
      <c r="AJ328">
        <v>18</v>
      </c>
      <c r="AK328">
        <v>36</v>
      </c>
      <c r="AL328">
        <v>9</v>
      </c>
      <c r="AM328">
        <v>27</v>
      </c>
      <c r="AN328">
        <v>0</v>
      </c>
      <c r="AO328">
        <v>0</v>
      </c>
      <c r="AP328">
        <v>36</v>
      </c>
      <c r="AQ328">
        <v>27</v>
      </c>
      <c r="AR328">
        <v>63</v>
      </c>
      <c r="AS328">
        <v>9</v>
      </c>
      <c r="AT328">
        <v>54</v>
      </c>
      <c r="AU328">
        <v>45</v>
      </c>
      <c r="AV328">
        <v>0</v>
      </c>
      <c r="AW328">
        <v>18</v>
      </c>
      <c r="AX328">
        <v>18</v>
      </c>
      <c r="AY328">
        <v>9</v>
      </c>
      <c r="AZ328">
        <v>111</v>
      </c>
      <c r="BA328" s="42">
        <v>124.63</v>
      </c>
      <c r="BB328" s="12">
        <v>40639.879999999997</v>
      </c>
      <c r="BC328" s="12">
        <v>19704.18</v>
      </c>
      <c r="BD328" s="12">
        <v>20935.7</v>
      </c>
      <c r="BE328" s="12">
        <v>17241.16</v>
      </c>
      <c r="BF328" s="12">
        <v>24630.23</v>
      </c>
      <c r="BG328" s="12">
        <v>11500</v>
      </c>
      <c r="BH328" s="12">
        <v>7500</v>
      </c>
      <c r="BI328" s="12">
        <v>7121</v>
      </c>
      <c r="BJ328" s="12">
        <v>8058</v>
      </c>
      <c r="BK328" s="12">
        <v>70082</v>
      </c>
      <c r="BL328" s="12">
        <v>53709</v>
      </c>
      <c r="BM328" s="12">
        <v>45010</v>
      </c>
      <c r="BN328" s="12">
        <v>28681</v>
      </c>
      <c r="BO328">
        <v>204000</v>
      </c>
      <c r="BP328">
        <v>2995</v>
      </c>
    </row>
    <row r="329" spans="1:68" x14ac:dyDescent="0.25">
      <c r="A329" s="4">
        <v>45619</v>
      </c>
      <c r="B329" s="4" t="str">
        <f t="shared" si="5"/>
        <v>NOVEMBER</v>
      </c>
      <c r="C329" s="2">
        <f>MONTH(mydata[[#This Row],[Date]])</f>
        <v>11</v>
      </c>
      <c r="D329">
        <v>1215</v>
      </c>
      <c r="E329">
        <v>870</v>
      </c>
      <c r="F329">
        <v>473</v>
      </c>
      <c r="G329">
        <v>670</v>
      </c>
      <c r="H329">
        <v>72</v>
      </c>
      <c r="I329">
        <v>182</v>
      </c>
      <c r="J329">
        <v>471</v>
      </c>
      <c r="K329">
        <v>217</v>
      </c>
      <c r="L329">
        <v>308</v>
      </c>
      <c r="M329">
        <v>60</v>
      </c>
      <c r="N329">
        <v>112</v>
      </c>
      <c r="O329">
        <v>52</v>
      </c>
      <c r="P329">
        <v>22</v>
      </c>
      <c r="Q329">
        <v>221</v>
      </c>
      <c r="R329">
        <v>106</v>
      </c>
      <c r="S329">
        <v>64</v>
      </c>
      <c r="T329">
        <v>64</v>
      </c>
      <c r="U329">
        <v>206</v>
      </c>
      <c r="V329">
        <v>104</v>
      </c>
      <c r="W329">
        <v>26</v>
      </c>
      <c r="X329">
        <v>26</v>
      </c>
      <c r="Y329">
        <v>26</v>
      </c>
      <c r="Z329">
        <v>69</v>
      </c>
      <c r="AA329">
        <v>78</v>
      </c>
      <c r="AB329">
        <v>8</v>
      </c>
      <c r="AC329">
        <v>8</v>
      </c>
      <c r="AD329">
        <v>34</v>
      </c>
      <c r="AE329">
        <v>17</v>
      </c>
      <c r="AF329">
        <v>0</v>
      </c>
      <c r="AG329">
        <v>17</v>
      </c>
      <c r="AH329">
        <v>8</v>
      </c>
      <c r="AI329">
        <v>26</v>
      </c>
      <c r="AJ329">
        <v>8</v>
      </c>
      <c r="AK329">
        <v>43</v>
      </c>
      <c r="AL329">
        <v>17</v>
      </c>
      <c r="AM329">
        <v>26</v>
      </c>
      <c r="AN329">
        <v>17</v>
      </c>
      <c r="AO329">
        <v>0</v>
      </c>
      <c r="AP329">
        <v>8</v>
      </c>
      <c r="AQ329">
        <v>8</v>
      </c>
      <c r="AR329">
        <v>69</v>
      </c>
      <c r="AS329">
        <v>26</v>
      </c>
      <c r="AT329">
        <v>26</v>
      </c>
      <c r="AU329">
        <v>34</v>
      </c>
      <c r="AV329">
        <v>0</v>
      </c>
      <c r="AW329">
        <v>26</v>
      </c>
      <c r="AX329">
        <v>34</v>
      </c>
      <c r="AY329">
        <v>8</v>
      </c>
      <c r="AZ329">
        <v>73</v>
      </c>
      <c r="BA329" s="42">
        <v>127.86999999999999</v>
      </c>
      <c r="BB329" s="12">
        <v>43623.93</v>
      </c>
      <c r="BC329" s="12">
        <v>17449.57</v>
      </c>
      <c r="BD329" s="12">
        <v>19942.37</v>
      </c>
      <c r="BE329" s="12">
        <v>31159.95</v>
      </c>
      <c r="BF329" s="12">
        <v>12463.98</v>
      </c>
      <c r="BG329" s="12">
        <v>11500</v>
      </c>
      <c r="BH329" s="12">
        <v>7500</v>
      </c>
      <c r="BI329" s="12">
        <v>7121</v>
      </c>
      <c r="BJ329" s="12">
        <v>8058</v>
      </c>
      <c r="BK329" s="12">
        <v>70082</v>
      </c>
      <c r="BL329" s="12">
        <v>53709</v>
      </c>
      <c r="BM329" s="12">
        <v>45010</v>
      </c>
      <c r="BN329" s="12">
        <v>28681</v>
      </c>
      <c r="BO329">
        <v>204000</v>
      </c>
      <c r="BP329">
        <v>5064</v>
      </c>
    </row>
    <row r="330" spans="1:68" x14ac:dyDescent="0.25">
      <c r="A330" s="4">
        <v>45620</v>
      </c>
      <c r="B330" s="4" t="str">
        <f t="shared" si="5"/>
        <v>NOVEMBER</v>
      </c>
      <c r="C330" s="2">
        <f>MONTH(mydata[[#This Row],[Date]])</f>
        <v>11</v>
      </c>
      <c r="D330">
        <v>1216</v>
      </c>
      <c r="E330">
        <v>834</v>
      </c>
      <c r="F330">
        <v>425</v>
      </c>
      <c r="G330">
        <v>609</v>
      </c>
      <c r="H330">
        <v>182</v>
      </c>
      <c r="I330">
        <v>425</v>
      </c>
      <c r="J330">
        <v>268</v>
      </c>
      <c r="K330">
        <v>141</v>
      </c>
      <c r="L330">
        <v>271</v>
      </c>
      <c r="M330">
        <v>113</v>
      </c>
      <c r="N330">
        <v>82</v>
      </c>
      <c r="O330">
        <v>105</v>
      </c>
      <c r="P330">
        <v>37</v>
      </c>
      <c r="Q330">
        <v>240</v>
      </c>
      <c r="R330">
        <v>73</v>
      </c>
      <c r="S330">
        <v>55</v>
      </c>
      <c r="T330">
        <v>55</v>
      </c>
      <c r="U330">
        <v>185</v>
      </c>
      <c r="V330">
        <v>75</v>
      </c>
      <c r="W330">
        <v>16</v>
      </c>
      <c r="X330">
        <v>50</v>
      </c>
      <c r="Y330">
        <v>16</v>
      </c>
      <c r="Z330">
        <v>1</v>
      </c>
      <c r="AA330">
        <v>75</v>
      </c>
      <c r="AB330">
        <v>16</v>
      </c>
      <c r="AC330">
        <v>8</v>
      </c>
      <c r="AD330">
        <v>41</v>
      </c>
      <c r="AE330">
        <v>16</v>
      </c>
      <c r="AF330">
        <v>8</v>
      </c>
      <c r="AG330">
        <v>8</v>
      </c>
      <c r="AH330">
        <v>0</v>
      </c>
      <c r="AI330">
        <v>16</v>
      </c>
      <c r="AJ330">
        <v>25</v>
      </c>
      <c r="AK330">
        <v>50</v>
      </c>
      <c r="AL330">
        <v>58</v>
      </c>
      <c r="AM330">
        <v>16</v>
      </c>
      <c r="AN330">
        <v>25</v>
      </c>
      <c r="AO330">
        <v>8</v>
      </c>
      <c r="AP330">
        <v>25</v>
      </c>
      <c r="AQ330">
        <v>16</v>
      </c>
      <c r="AR330">
        <v>58</v>
      </c>
      <c r="AS330">
        <v>16</v>
      </c>
      <c r="AT330">
        <v>75</v>
      </c>
      <c r="AU330">
        <v>33</v>
      </c>
      <c r="AV330">
        <v>0</v>
      </c>
      <c r="AW330">
        <v>50</v>
      </c>
      <c r="AX330">
        <v>0</v>
      </c>
      <c r="AY330">
        <v>33</v>
      </c>
      <c r="AZ330">
        <v>0</v>
      </c>
      <c r="BA330" s="42">
        <v>132.62</v>
      </c>
      <c r="BB330" s="12">
        <v>39638.160000000003</v>
      </c>
      <c r="BC330" s="12">
        <v>25573</v>
      </c>
      <c r="BD330" s="12">
        <v>21737.05</v>
      </c>
      <c r="BE330" s="12">
        <v>12786.5</v>
      </c>
      <c r="BF330" s="12">
        <v>28130.3</v>
      </c>
      <c r="BG330" s="12">
        <v>11500</v>
      </c>
      <c r="BH330" s="12">
        <v>7500</v>
      </c>
      <c r="BI330" s="12">
        <v>6497</v>
      </c>
      <c r="BJ330" s="12">
        <v>8058</v>
      </c>
      <c r="BK330" s="12">
        <v>70082</v>
      </c>
      <c r="BL330" s="12">
        <v>53709</v>
      </c>
      <c r="BM330" s="12">
        <v>45010</v>
      </c>
      <c r="BN330" s="12">
        <v>28681</v>
      </c>
      <c r="BO330">
        <v>204000</v>
      </c>
      <c r="BP330">
        <v>253</v>
      </c>
    </row>
    <row r="331" spans="1:68" x14ac:dyDescent="0.25">
      <c r="A331" s="4">
        <v>45621</v>
      </c>
      <c r="B331" s="4" t="str">
        <f t="shared" si="5"/>
        <v>NOVEMBER</v>
      </c>
      <c r="C331" s="2">
        <f>MONTH(mydata[[#This Row],[Date]])</f>
        <v>11</v>
      </c>
      <c r="D331">
        <v>1210</v>
      </c>
      <c r="E331">
        <v>797</v>
      </c>
      <c r="F331">
        <v>544</v>
      </c>
      <c r="G331">
        <v>545</v>
      </c>
      <c r="H331">
        <v>121</v>
      </c>
      <c r="I331">
        <v>382</v>
      </c>
      <c r="J331">
        <v>312</v>
      </c>
      <c r="K331">
        <v>103</v>
      </c>
      <c r="L331">
        <v>330</v>
      </c>
      <c r="M331">
        <v>262</v>
      </c>
      <c r="N331">
        <v>90</v>
      </c>
      <c r="O331">
        <v>37</v>
      </c>
      <c r="P331">
        <v>15</v>
      </c>
      <c r="Q331">
        <v>252</v>
      </c>
      <c r="R331">
        <v>156</v>
      </c>
      <c r="S331">
        <v>36</v>
      </c>
      <c r="T331">
        <v>32</v>
      </c>
      <c r="U331">
        <v>0</v>
      </c>
      <c r="V331">
        <v>79</v>
      </c>
      <c r="W331">
        <v>7</v>
      </c>
      <c r="X331">
        <v>47</v>
      </c>
      <c r="Y331">
        <v>7</v>
      </c>
      <c r="Z331">
        <v>79</v>
      </c>
      <c r="AA331">
        <v>63</v>
      </c>
      <c r="AB331">
        <v>23</v>
      </c>
      <c r="AC331">
        <v>15</v>
      </c>
      <c r="AD331">
        <v>47</v>
      </c>
      <c r="AE331">
        <v>0</v>
      </c>
      <c r="AF331">
        <v>0</v>
      </c>
      <c r="AG331">
        <v>31</v>
      </c>
      <c r="AH331">
        <v>0</v>
      </c>
      <c r="AI331">
        <v>15</v>
      </c>
      <c r="AJ331">
        <v>7</v>
      </c>
      <c r="AK331">
        <v>79</v>
      </c>
      <c r="AL331">
        <v>15</v>
      </c>
      <c r="AM331">
        <v>23</v>
      </c>
      <c r="AN331">
        <v>23</v>
      </c>
      <c r="AO331">
        <v>7</v>
      </c>
      <c r="AP331">
        <v>15</v>
      </c>
      <c r="AQ331">
        <v>7</v>
      </c>
      <c r="AR331">
        <v>0</v>
      </c>
      <c r="AS331">
        <v>23</v>
      </c>
      <c r="AT331">
        <v>55</v>
      </c>
      <c r="AU331">
        <v>31</v>
      </c>
      <c r="AV331">
        <v>7</v>
      </c>
      <c r="AW331">
        <v>46</v>
      </c>
      <c r="AX331">
        <v>23</v>
      </c>
      <c r="AY331">
        <v>23</v>
      </c>
      <c r="AZ331">
        <v>0</v>
      </c>
      <c r="BA331" s="42">
        <v>137.85</v>
      </c>
      <c r="BB331" s="12">
        <v>45087.58</v>
      </c>
      <c r="BC331" s="12">
        <v>17239.37</v>
      </c>
      <c r="BD331" s="12">
        <v>25196</v>
      </c>
      <c r="BE331" s="12">
        <v>23869.89</v>
      </c>
      <c r="BF331" s="12">
        <v>21217.68</v>
      </c>
      <c r="BG331" s="12">
        <v>11500</v>
      </c>
      <c r="BH331" s="12">
        <v>7500</v>
      </c>
      <c r="BI331" s="12">
        <v>6497</v>
      </c>
      <c r="BJ331" s="12">
        <v>8058</v>
      </c>
      <c r="BK331" s="12">
        <v>70082</v>
      </c>
      <c r="BL331" s="12">
        <v>53709</v>
      </c>
      <c r="BM331" s="12">
        <v>45010</v>
      </c>
      <c r="BN331" s="12">
        <v>28681</v>
      </c>
      <c r="BO331">
        <v>204000</v>
      </c>
      <c r="BP331">
        <v>5356</v>
      </c>
    </row>
    <row r="332" spans="1:68" x14ac:dyDescent="0.25">
      <c r="A332" s="4">
        <v>45622</v>
      </c>
      <c r="B332" s="4" t="str">
        <f t="shared" si="5"/>
        <v>NOVEMBER</v>
      </c>
      <c r="C332" s="2">
        <f>MONTH(mydata[[#This Row],[Date]])</f>
        <v>11</v>
      </c>
      <c r="D332">
        <v>1193</v>
      </c>
      <c r="E332">
        <v>761</v>
      </c>
      <c r="F332">
        <v>381</v>
      </c>
      <c r="G332">
        <v>717</v>
      </c>
      <c r="H332">
        <v>95</v>
      </c>
      <c r="I332">
        <v>403</v>
      </c>
      <c r="J332">
        <v>244</v>
      </c>
      <c r="K332">
        <v>114</v>
      </c>
      <c r="L332">
        <v>406</v>
      </c>
      <c r="M332">
        <v>207</v>
      </c>
      <c r="N332">
        <v>103</v>
      </c>
      <c r="O332">
        <v>36</v>
      </c>
      <c r="P332">
        <v>44</v>
      </c>
      <c r="Q332">
        <v>222</v>
      </c>
      <c r="R332">
        <v>54</v>
      </c>
      <c r="S332">
        <v>36</v>
      </c>
      <c r="T332">
        <v>54</v>
      </c>
      <c r="U332">
        <v>31</v>
      </c>
      <c r="V332">
        <v>76</v>
      </c>
      <c r="W332">
        <v>22</v>
      </c>
      <c r="X332">
        <v>45</v>
      </c>
      <c r="Y332">
        <v>22</v>
      </c>
      <c r="Z332">
        <v>91</v>
      </c>
      <c r="AA332">
        <v>45</v>
      </c>
      <c r="AB332">
        <v>22</v>
      </c>
      <c r="AC332">
        <v>0</v>
      </c>
      <c r="AD332">
        <v>15</v>
      </c>
      <c r="AE332">
        <v>7</v>
      </c>
      <c r="AF332">
        <v>7</v>
      </c>
      <c r="AG332">
        <v>15</v>
      </c>
      <c r="AH332">
        <v>7</v>
      </c>
      <c r="AI332">
        <v>0</v>
      </c>
      <c r="AJ332">
        <v>7</v>
      </c>
      <c r="AK332">
        <v>30</v>
      </c>
      <c r="AL332">
        <v>38</v>
      </c>
      <c r="AM332">
        <v>7</v>
      </c>
      <c r="AN332">
        <v>22</v>
      </c>
      <c r="AO332">
        <v>7</v>
      </c>
      <c r="AP332">
        <v>15</v>
      </c>
      <c r="AQ332">
        <v>30</v>
      </c>
      <c r="AR332">
        <v>53</v>
      </c>
      <c r="AS332">
        <v>15</v>
      </c>
      <c r="AT332">
        <v>30</v>
      </c>
      <c r="AU332">
        <v>38</v>
      </c>
      <c r="AV332">
        <v>0</v>
      </c>
      <c r="AW332">
        <v>38</v>
      </c>
      <c r="AX332">
        <v>22</v>
      </c>
      <c r="AY332">
        <v>0</v>
      </c>
      <c r="AZ332">
        <v>35</v>
      </c>
      <c r="BA332" s="42">
        <v>142.32999999999998</v>
      </c>
      <c r="BB332" s="12">
        <v>44113.66</v>
      </c>
      <c r="BC332" s="12">
        <v>34463.800000000003</v>
      </c>
      <c r="BD332" s="12">
        <v>19299.73</v>
      </c>
      <c r="BE332" s="12">
        <v>20678.28</v>
      </c>
      <c r="BF332" s="12">
        <v>19299.73</v>
      </c>
      <c r="BG332" s="12">
        <v>11500</v>
      </c>
      <c r="BH332" s="12">
        <v>7500</v>
      </c>
      <c r="BI332" s="12">
        <v>6497</v>
      </c>
      <c r="BJ332" s="12">
        <v>8058</v>
      </c>
      <c r="BK332" s="12">
        <v>70082</v>
      </c>
      <c r="BL332" s="12">
        <v>53709</v>
      </c>
      <c r="BM332" s="12">
        <v>45010</v>
      </c>
      <c r="BN332" s="12">
        <v>28681</v>
      </c>
      <c r="BO332">
        <v>204000</v>
      </c>
      <c r="BP332">
        <v>7722</v>
      </c>
    </row>
    <row r="333" spans="1:68" x14ac:dyDescent="0.25">
      <c r="A333" s="4">
        <v>45623</v>
      </c>
      <c r="B333" s="4" t="str">
        <f t="shared" si="5"/>
        <v>NOVEMBER</v>
      </c>
      <c r="C333" s="2">
        <f>MONTH(mydata[[#This Row],[Date]])</f>
        <v>11</v>
      </c>
      <c r="D333">
        <v>1172</v>
      </c>
      <c r="E333">
        <v>739</v>
      </c>
      <c r="F333">
        <v>550</v>
      </c>
      <c r="G333">
        <v>494</v>
      </c>
      <c r="H333">
        <v>128</v>
      </c>
      <c r="I333">
        <v>147</v>
      </c>
      <c r="J333">
        <v>445</v>
      </c>
      <c r="K333">
        <v>147</v>
      </c>
      <c r="L333">
        <v>356</v>
      </c>
      <c r="M333">
        <v>43</v>
      </c>
      <c r="N333">
        <v>72</v>
      </c>
      <c r="O333">
        <v>101</v>
      </c>
      <c r="P333">
        <v>43</v>
      </c>
      <c r="Q333">
        <v>195</v>
      </c>
      <c r="R333">
        <v>146</v>
      </c>
      <c r="S333">
        <v>53</v>
      </c>
      <c r="T333">
        <v>53</v>
      </c>
      <c r="U333">
        <v>110</v>
      </c>
      <c r="V333">
        <v>73</v>
      </c>
      <c r="W333">
        <v>7</v>
      </c>
      <c r="X333">
        <v>22</v>
      </c>
      <c r="Y333">
        <v>0</v>
      </c>
      <c r="Z333">
        <v>103</v>
      </c>
      <c r="AA333">
        <v>66</v>
      </c>
      <c r="AB333">
        <v>22</v>
      </c>
      <c r="AC333">
        <v>14</v>
      </c>
      <c r="AD333">
        <v>14</v>
      </c>
      <c r="AE333">
        <v>7</v>
      </c>
      <c r="AF333">
        <v>7</v>
      </c>
      <c r="AG333">
        <v>7</v>
      </c>
      <c r="AH333">
        <v>14</v>
      </c>
      <c r="AI333">
        <v>0</v>
      </c>
      <c r="AJ333">
        <v>22</v>
      </c>
      <c r="AK333">
        <v>44</v>
      </c>
      <c r="AL333">
        <v>36</v>
      </c>
      <c r="AM333">
        <v>7</v>
      </c>
      <c r="AN333">
        <v>0</v>
      </c>
      <c r="AO333">
        <v>0</v>
      </c>
      <c r="AP333">
        <v>14</v>
      </c>
      <c r="AQ333">
        <v>7</v>
      </c>
      <c r="AR333">
        <v>59</v>
      </c>
      <c r="AS333">
        <v>22</v>
      </c>
      <c r="AT333">
        <v>22</v>
      </c>
      <c r="AU333">
        <v>22</v>
      </c>
      <c r="AV333">
        <v>0</v>
      </c>
      <c r="AW333">
        <v>22</v>
      </c>
      <c r="AX333">
        <v>29</v>
      </c>
      <c r="AY333">
        <v>7</v>
      </c>
      <c r="AZ333">
        <v>70</v>
      </c>
      <c r="BA333" s="42">
        <v>143.97</v>
      </c>
      <c r="BB333" s="12">
        <v>46966.91</v>
      </c>
      <c r="BC333" s="12">
        <v>19925.36</v>
      </c>
      <c r="BD333" s="12">
        <v>18502.12</v>
      </c>
      <c r="BE333" s="12">
        <v>22771.84</v>
      </c>
      <c r="BF333" s="12">
        <v>34157.75</v>
      </c>
      <c r="BG333" s="12">
        <v>11500</v>
      </c>
      <c r="BH333" s="12">
        <v>7500</v>
      </c>
      <c r="BI333" s="12">
        <v>6497</v>
      </c>
      <c r="BJ333" s="12">
        <v>8058</v>
      </c>
      <c r="BK333" s="12">
        <v>70082</v>
      </c>
      <c r="BL333" s="12">
        <v>53709</v>
      </c>
      <c r="BM333" s="12">
        <v>45010</v>
      </c>
      <c r="BN333" s="12">
        <v>28681</v>
      </c>
      <c r="BO333">
        <v>204000</v>
      </c>
      <c r="BP333">
        <v>2936</v>
      </c>
    </row>
    <row r="334" spans="1:68" x14ac:dyDescent="0.25">
      <c r="A334" s="4">
        <v>45624</v>
      </c>
      <c r="B334" s="4" t="str">
        <f t="shared" si="5"/>
        <v>NOVEMBER</v>
      </c>
      <c r="C334" s="2">
        <f>MONTH(mydata[[#This Row],[Date]])</f>
        <v>11</v>
      </c>
      <c r="D334">
        <v>1146</v>
      </c>
      <c r="E334">
        <v>712</v>
      </c>
      <c r="F334">
        <v>263</v>
      </c>
      <c r="G334">
        <v>826</v>
      </c>
      <c r="H334">
        <v>57</v>
      </c>
      <c r="I334">
        <v>213</v>
      </c>
      <c r="J334">
        <v>321</v>
      </c>
      <c r="K334">
        <v>178</v>
      </c>
      <c r="L334">
        <v>241</v>
      </c>
      <c r="M334">
        <v>206</v>
      </c>
      <c r="N334">
        <v>63</v>
      </c>
      <c r="O334">
        <v>85</v>
      </c>
      <c r="P334">
        <v>56</v>
      </c>
      <c r="Q334">
        <v>195</v>
      </c>
      <c r="R334">
        <v>65</v>
      </c>
      <c r="S334">
        <v>60</v>
      </c>
      <c r="T334">
        <v>30</v>
      </c>
      <c r="U334">
        <v>145</v>
      </c>
      <c r="V334">
        <v>28</v>
      </c>
      <c r="W334">
        <v>7</v>
      </c>
      <c r="X334">
        <v>35</v>
      </c>
      <c r="Y334">
        <v>7</v>
      </c>
      <c r="Z334">
        <v>59</v>
      </c>
      <c r="AA334">
        <v>64</v>
      </c>
      <c r="AB334">
        <v>0</v>
      </c>
      <c r="AC334">
        <v>21</v>
      </c>
      <c r="AD334">
        <v>28</v>
      </c>
      <c r="AE334">
        <v>14</v>
      </c>
      <c r="AF334">
        <v>0</v>
      </c>
      <c r="AG334">
        <v>35</v>
      </c>
      <c r="AH334">
        <v>21</v>
      </c>
      <c r="AI334">
        <v>21</v>
      </c>
      <c r="AJ334">
        <v>14</v>
      </c>
      <c r="AK334">
        <v>35</v>
      </c>
      <c r="AL334">
        <v>49</v>
      </c>
      <c r="AM334">
        <v>28</v>
      </c>
      <c r="AN334">
        <v>14</v>
      </c>
      <c r="AO334">
        <v>7</v>
      </c>
      <c r="AP334">
        <v>14</v>
      </c>
      <c r="AQ334">
        <v>14</v>
      </c>
      <c r="AR334">
        <v>78</v>
      </c>
      <c r="AS334">
        <v>7</v>
      </c>
      <c r="AT334">
        <v>21</v>
      </c>
      <c r="AU334">
        <v>21</v>
      </c>
      <c r="AV334">
        <v>7</v>
      </c>
      <c r="AW334">
        <v>21</v>
      </c>
      <c r="AX334">
        <v>28</v>
      </c>
      <c r="AY334">
        <v>14</v>
      </c>
      <c r="AZ334">
        <v>0</v>
      </c>
      <c r="BA334" s="42">
        <v>143.97</v>
      </c>
      <c r="BB334" s="12">
        <v>38872.199999999997</v>
      </c>
      <c r="BC334" s="12">
        <v>21595.67</v>
      </c>
      <c r="BD334" s="12">
        <v>21595.67</v>
      </c>
      <c r="BE334" s="12">
        <v>31673.64</v>
      </c>
      <c r="BF334" s="12">
        <v>30233.93</v>
      </c>
      <c r="BG334" s="12">
        <v>11500</v>
      </c>
      <c r="BH334" s="12">
        <v>7500</v>
      </c>
      <c r="BI334" s="12">
        <v>6497</v>
      </c>
      <c r="BJ334" s="12">
        <v>8058</v>
      </c>
      <c r="BK334" s="12">
        <v>70082</v>
      </c>
      <c r="BL334" s="12">
        <v>53709</v>
      </c>
      <c r="BM334" s="12">
        <v>45010</v>
      </c>
      <c r="BN334" s="12">
        <v>28681</v>
      </c>
      <c r="BO334">
        <v>204000</v>
      </c>
      <c r="BP334">
        <v>7635</v>
      </c>
    </row>
    <row r="335" spans="1:68" x14ac:dyDescent="0.25">
      <c r="A335" s="4">
        <v>45625</v>
      </c>
      <c r="B335" s="4" t="str">
        <f t="shared" si="5"/>
        <v>NOVEMBER</v>
      </c>
      <c r="C335" s="2">
        <f>MONTH(mydata[[#This Row],[Date]])</f>
        <v>11</v>
      </c>
      <c r="D335">
        <v>1123</v>
      </c>
      <c r="E335">
        <v>697</v>
      </c>
      <c r="F335">
        <v>404</v>
      </c>
      <c r="G335">
        <v>596</v>
      </c>
      <c r="H335">
        <v>123</v>
      </c>
      <c r="I335">
        <v>285</v>
      </c>
      <c r="J335">
        <v>350</v>
      </c>
      <c r="K335">
        <v>62</v>
      </c>
      <c r="L335">
        <v>316</v>
      </c>
      <c r="M335">
        <v>222</v>
      </c>
      <c r="N335">
        <v>62</v>
      </c>
      <c r="O335">
        <v>90</v>
      </c>
      <c r="P335">
        <v>69</v>
      </c>
      <c r="Q335">
        <v>221</v>
      </c>
      <c r="R335">
        <v>46</v>
      </c>
      <c r="S335">
        <v>46</v>
      </c>
      <c r="T335">
        <v>51</v>
      </c>
      <c r="U335">
        <v>0</v>
      </c>
      <c r="V335">
        <v>76</v>
      </c>
      <c r="W335">
        <v>0</v>
      </c>
      <c r="X335">
        <v>48</v>
      </c>
      <c r="Y335">
        <v>13</v>
      </c>
      <c r="Z335">
        <v>76</v>
      </c>
      <c r="AA335">
        <v>55</v>
      </c>
      <c r="AB335">
        <v>6</v>
      </c>
      <c r="AC335">
        <v>0</v>
      </c>
      <c r="AD335">
        <v>34</v>
      </c>
      <c r="AE335">
        <v>20</v>
      </c>
      <c r="AF335">
        <v>0</v>
      </c>
      <c r="AG335">
        <v>13</v>
      </c>
      <c r="AH335">
        <v>6</v>
      </c>
      <c r="AI335">
        <v>13</v>
      </c>
      <c r="AJ335">
        <v>6</v>
      </c>
      <c r="AK335">
        <v>27</v>
      </c>
      <c r="AL335">
        <v>20</v>
      </c>
      <c r="AM335">
        <v>27</v>
      </c>
      <c r="AN335">
        <v>6</v>
      </c>
      <c r="AO335">
        <v>6</v>
      </c>
      <c r="AP335">
        <v>27</v>
      </c>
      <c r="AQ335">
        <v>20</v>
      </c>
      <c r="AR335">
        <v>69</v>
      </c>
      <c r="AS335">
        <v>13</v>
      </c>
      <c r="AT335">
        <v>27</v>
      </c>
      <c r="AU335">
        <v>20</v>
      </c>
      <c r="AV335">
        <v>6</v>
      </c>
      <c r="AW335">
        <v>13</v>
      </c>
      <c r="AX335">
        <v>13</v>
      </c>
      <c r="AY335">
        <v>6</v>
      </c>
      <c r="AZ335">
        <v>31</v>
      </c>
      <c r="BA335" s="42">
        <v>140</v>
      </c>
      <c r="BB335" s="12">
        <v>43191.33</v>
      </c>
      <c r="BC335" s="12">
        <v>28794.22</v>
      </c>
      <c r="BD335" s="12">
        <v>24475.09</v>
      </c>
      <c r="BE335" s="12">
        <v>34553.07</v>
      </c>
      <c r="BF335" s="12">
        <v>12957.4</v>
      </c>
      <c r="BG335" s="12">
        <v>11500</v>
      </c>
      <c r="BH335" s="12">
        <v>7500</v>
      </c>
      <c r="BI335" s="12">
        <v>5935</v>
      </c>
      <c r="BJ335" s="12">
        <v>8058</v>
      </c>
      <c r="BK335" s="12">
        <v>70082</v>
      </c>
      <c r="BL335" s="12">
        <v>53709</v>
      </c>
      <c r="BM335" s="12">
        <v>45010</v>
      </c>
      <c r="BN335" s="12">
        <v>28681</v>
      </c>
      <c r="BO335">
        <v>204000</v>
      </c>
      <c r="BP335">
        <v>6185</v>
      </c>
    </row>
    <row r="336" spans="1:68" x14ac:dyDescent="0.25">
      <c r="A336" s="4">
        <v>45626</v>
      </c>
      <c r="B336" s="4" t="str">
        <f t="shared" si="5"/>
        <v>NOVEMBER</v>
      </c>
      <c r="C336" s="2">
        <f>MONTH(mydata[[#This Row],[Date]])</f>
        <v>11</v>
      </c>
      <c r="D336">
        <v>1105</v>
      </c>
      <c r="E336">
        <v>684</v>
      </c>
      <c r="F336">
        <v>265</v>
      </c>
      <c r="G336">
        <v>564</v>
      </c>
      <c r="H336">
        <v>276</v>
      </c>
      <c r="I336">
        <v>259</v>
      </c>
      <c r="J336">
        <v>275</v>
      </c>
      <c r="K336">
        <v>150</v>
      </c>
      <c r="L336">
        <v>267</v>
      </c>
      <c r="M336">
        <v>239</v>
      </c>
      <c r="N336">
        <v>89</v>
      </c>
      <c r="O336">
        <v>89</v>
      </c>
      <c r="P336">
        <v>27</v>
      </c>
      <c r="Q336">
        <v>197</v>
      </c>
      <c r="R336">
        <v>46</v>
      </c>
      <c r="S336">
        <v>62</v>
      </c>
      <c r="T336">
        <v>58</v>
      </c>
      <c r="U336">
        <v>31</v>
      </c>
      <c r="V336">
        <v>88</v>
      </c>
      <c r="W336">
        <v>0</v>
      </c>
      <c r="X336">
        <v>47</v>
      </c>
      <c r="Y336">
        <v>13</v>
      </c>
      <c r="Z336">
        <v>61</v>
      </c>
      <c r="AA336">
        <v>47</v>
      </c>
      <c r="AB336">
        <v>20</v>
      </c>
      <c r="AC336">
        <v>6</v>
      </c>
      <c r="AD336">
        <v>20</v>
      </c>
      <c r="AE336">
        <v>20</v>
      </c>
      <c r="AF336">
        <v>6</v>
      </c>
      <c r="AG336">
        <v>20</v>
      </c>
      <c r="AH336">
        <v>6</v>
      </c>
      <c r="AI336">
        <v>0</v>
      </c>
      <c r="AJ336">
        <v>20</v>
      </c>
      <c r="AK336">
        <v>61</v>
      </c>
      <c r="AL336">
        <v>47</v>
      </c>
      <c r="AM336">
        <v>34</v>
      </c>
      <c r="AN336">
        <v>13</v>
      </c>
      <c r="AO336">
        <v>6</v>
      </c>
      <c r="AP336">
        <v>20</v>
      </c>
      <c r="AQ336">
        <v>20</v>
      </c>
      <c r="AR336">
        <v>0</v>
      </c>
      <c r="AS336">
        <v>13</v>
      </c>
      <c r="AT336">
        <v>43</v>
      </c>
      <c r="AU336">
        <v>20</v>
      </c>
      <c r="AV336">
        <v>0</v>
      </c>
      <c r="AW336">
        <v>13</v>
      </c>
      <c r="AX336">
        <v>20</v>
      </c>
      <c r="AY336">
        <v>0</v>
      </c>
      <c r="AZ336">
        <v>0</v>
      </c>
      <c r="BA336" s="42">
        <v>140.86000000000001</v>
      </c>
      <c r="BB336" s="12">
        <v>39200</v>
      </c>
      <c r="BC336" s="12">
        <v>22400</v>
      </c>
      <c r="BD336" s="12">
        <v>16800</v>
      </c>
      <c r="BE336" s="12">
        <v>19600</v>
      </c>
      <c r="BF336" s="12">
        <v>42000</v>
      </c>
      <c r="BG336" s="12">
        <v>11500</v>
      </c>
      <c r="BH336" s="12">
        <v>7500</v>
      </c>
      <c r="BI336" s="12">
        <v>5935</v>
      </c>
      <c r="BJ336" s="12">
        <v>8058</v>
      </c>
      <c r="BK336" s="12">
        <v>70082</v>
      </c>
      <c r="BL336" s="12">
        <v>53709</v>
      </c>
      <c r="BM336" s="12">
        <v>45010</v>
      </c>
      <c r="BN336" s="12">
        <v>28681</v>
      </c>
      <c r="BO336">
        <v>204000</v>
      </c>
      <c r="BP336">
        <v>1557</v>
      </c>
    </row>
    <row r="337" spans="1:68" x14ac:dyDescent="0.25">
      <c r="A337" s="4">
        <v>45627</v>
      </c>
      <c r="B337" s="4" t="str">
        <f t="shared" si="5"/>
        <v>DECEMBER</v>
      </c>
      <c r="C337" s="2">
        <f>MONTH(mydata[[#This Row],[Date]])</f>
        <v>12</v>
      </c>
      <c r="D337">
        <v>1195</v>
      </c>
      <c r="E337">
        <v>678</v>
      </c>
      <c r="F337">
        <v>394</v>
      </c>
      <c r="G337">
        <v>718</v>
      </c>
      <c r="H337">
        <v>83</v>
      </c>
      <c r="I337">
        <v>196</v>
      </c>
      <c r="J337">
        <v>313</v>
      </c>
      <c r="K337">
        <v>169</v>
      </c>
      <c r="L337">
        <v>370</v>
      </c>
      <c r="M337">
        <v>133</v>
      </c>
      <c r="N337">
        <v>59</v>
      </c>
      <c r="O337">
        <v>51</v>
      </c>
      <c r="P337">
        <v>14</v>
      </c>
      <c r="Q337">
        <v>181</v>
      </c>
      <c r="R337">
        <v>95</v>
      </c>
      <c r="S337">
        <v>45</v>
      </c>
      <c r="T337">
        <v>36</v>
      </c>
      <c r="U337">
        <v>211</v>
      </c>
      <c r="V337">
        <v>47</v>
      </c>
      <c r="W337">
        <v>6</v>
      </c>
      <c r="X337">
        <v>27</v>
      </c>
      <c r="Y337">
        <v>20</v>
      </c>
      <c r="Z337">
        <v>101</v>
      </c>
      <c r="AA337">
        <v>54</v>
      </c>
      <c r="AB337">
        <v>0</v>
      </c>
      <c r="AC337">
        <v>20</v>
      </c>
      <c r="AD337">
        <v>33</v>
      </c>
      <c r="AE337">
        <v>13</v>
      </c>
      <c r="AF337">
        <v>6</v>
      </c>
      <c r="AG337">
        <v>13</v>
      </c>
      <c r="AH337">
        <v>6</v>
      </c>
      <c r="AI337">
        <v>20</v>
      </c>
      <c r="AJ337">
        <v>0</v>
      </c>
      <c r="AK337">
        <v>47</v>
      </c>
      <c r="AL337">
        <v>40</v>
      </c>
      <c r="AM337">
        <v>13</v>
      </c>
      <c r="AN337">
        <v>6</v>
      </c>
      <c r="AO337">
        <v>0</v>
      </c>
      <c r="AP337">
        <v>0</v>
      </c>
      <c r="AQ337">
        <v>27</v>
      </c>
      <c r="AR337">
        <v>54</v>
      </c>
      <c r="AS337">
        <v>20</v>
      </c>
      <c r="AT337">
        <v>27</v>
      </c>
      <c r="AU337">
        <v>6</v>
      </c>
      <c r="AV337">
        <v>6</v>
      </c>
      <c r="AW337">
        <v>33</v>
      </c>
      <c r="AX337">
        <v>0</v>
      </c>
      <c r="AY337">
        <v>13</v>
      </c>
      <c r="AZ337">
        <v>20</v>
      </c>
      <c r="BA337" s="42">
        <v>140</v>
      </c>
      <c r="BB337" s="12">
        <v>40852</v>
      </c>
      <c r="BC337" s="12">
        <v>33808.550000000003</v>
      </c>
      <c r="BD337" s="12">
        <v>28173.79</v>
      </c>
      <c r="BE337" s="12">
        <v>21130.34</v>
      </c>
      <c r="BF337" s="12">
        <v>16904.27</v>
      </c>
      <c r="BG337" s="12">
        <v>11500</v>
      </c>
      <c r="BH337" s="12">
        <v>6250</v>
      </c>
      <c r="BI337" s="12">
        <v>5935</v>
      </c>
      <c r="BJ337" s="12">
        <v>8058</v>
      </c>
      <c r="BK337" s="12">
        <v>75603</v>
      </c>
      <c r="BL337" s="12">
        <v>63201</v>
      </c>
      <c r="BM337" s="12">
        <v>55501</v>
      </c>
      <c r="BN337" s="12">
        <v>30000</v>
      </c>
      <c r="BO337">
        <v>230000</v>
      </c>
      <c r="BP337">
        <v>6812</v>
      </c>
    </row>
    <row r="338" spans="1:68" x14ac:dyDescent="0.25">
      <c r="A338" s="4">
        <v>45628</v>
      </c>
      <c r="B338" s="4" t="str">
        <f t="shared" si="5"/>
        <v>DECEMBER</v>
      </c>
      <c r="C338" s="2">
        <f>MONTH(mydata[[#This Row],[Date]])</f>
        <v>12</v>
      </c>
      <c r="D338">
        <v>1194</v>
      </c>
      <c r="E338">
        <v>675</v>
      </c>
      <c r="F338">
        <v>501</v>
      </c>
      <c r="G338">
        <v>455</v>
      </c>
      <c r="H338">
        <v>238</v>
      </c>
      <c r="I338">
        <v>202</v>
      </c>
      <c r="J338">
        <v>419</v>
      </c>
      <c r="K338">
        <v>54</v>
      </c>
      <c r="L338">
        <v>266</v>
      </c>
      <c r="M338">
        <v>44</v>
      </c>
      <c r="N338">
        <v>66</v>
      </c>
      <c r="O338">
        <v>44</v>
      </c>
      <c r="P338">
        <v>66</v>
      </c>
      <c r="Q338">
        <v>154</v>
      </c>
      <c r="R338">
        <v>31</v>
      </c>
      <c r="S338">
        <v>31</v>
      </c>
      <c r="T338">
        <v>40</v>
      </c>
      <c r="U338">
        <v>452</v>
      </c>
      <c r="V338">
        <v>94</v>
      </c>
      <c r="W338">
        <v>6</v>
      </c>
      <c r="X338">
        <v>40</v>
      </c>
      <c r="Y338">
        <v>6</v>
      </c>
      <c r="Z338">
        <v>19</v>
      </c>
      <c r="AA338">
        <v>54</v>
      </c>
      <c r="AB338">
        <v>13</v>
      </c>
      <c r="AC338">
        <v>13</v>
      </c>
      <c r="AD338">
        <v>27</v>
      </c>
      <c r="AE338">
        <v>20</v>
      </c>
      <c r="AF338">
        <v>0</v>
      </c>
      <c r="AG338">
        <v>33</v>
      </c>
      <c r="AH338">
        <v>6</v>
      </c>
      <c r="AI338">
        <v>6</v>
      </c>
      <c r="AJ338">
        <v>13</v>
      </c>
      <c r="AK338">
        <v>54</v>
      </c>
      <c r="AL338">
        <v>40</v>
      </c>
      <c r="AM338">
        <v>13</v>
      </c>
      <c r="AN338">
        <v>20</v>
      </c>
      <c r="AO338">
        <v>0</v>
      </c>
      <c r="AP338">
        <v>13</v>
      </c>
      <c r="AQ338">
        <v>6</v>
      </c>
      <c r="AR338">
        <v>54</v>
      </c>
      <c r="AS338">
        <v>13</v>
      </c>
      <c r="AT338">
        <v>40</v>
      </c>
      <c r="AU338">
        <v>6</v>
      </c>
      <c r="AV338">
        <v>6</v>
      </c>
      <c r="AW338">
        <v>40</v>
      </c>
      <c r="AX338">
        <v>0</v>
      </c>
      <c r="AY338">
        <v>20</v>
      </c>
      <c r="AZ338">
        <v>0</v>
      </c>
      <c r="BA338" s="42">
        <v>154.33000000000001</v>
      </c>
      <c r="BB338" s="12">
        <v>39200</v>
      </c>
      <c r="BC338" s="12">
        <v>22400</v>
      </c>
      <c r="BD338" s="12">
        <v>16800</v>
      </c>
      <c r="BE338" s="12">
        <v>19600</v>
      </c>
      <c r="BF338" s="12">
        <v>42000</v>
      </c>
      <c r="BG338" s="12">
        <v>11500</v>
      </c>
      <c r="BH338" s="12">
        <v>6250</v>
      </c>
      <c r="BI338" s="12">
        <v>5935</v>
      </c>
      <c r="BJ338" s="12">
        <v>8058</v>
      </c>
      <c r="BK338" s="12">
        <v>75603</v>
      </c>
      <c r="BL338" s="12">
        <v>63201</v>
      </c>
      <c r="BM338" s="12">
        <v>55501</v>
      </c>
      <c r="BN338" s="12">
        <v>30000</v>
      </c>
      <c r="BO338">
        <v>230000</v>
      </c>
      <c r="BP338">
        <v>6198</v>
      </c>
    </row>
    <row r="339" spans="1:68" x14ac:dyDescent="0.25">
      <c r="A339" s="4">
        <v>45629</v>
      </c>
      <c r="B339" s="4" t="str">
        <f t="shared" si="5"/>
        <v>DECEMBER</v>
      </c>
      <c r="C339" s="2">
        <f>MONTH(mydata[[#This Row],[Date]])</f>
        <v>12</v>
      </c>
      <c r="D339">
        <v>1201</v>
      </c>
      <c r="E339">
        <v>674</v>
      </c>
      <c r="F339">
        <v>300</v>
      </c>
      <c r="G339">
        <v>673</v>
      </c>
      <c r="H339">
        <v>228</v>
      </c>
      <c r="I339">
        <v>215</v>
      </c>
      <c r="J339">
        <v>406</v>
      </c>
      <c r="K339">
        <v>53</v>
      </c>
      <c r="L339">
        <v>260</v>
      </c>
      <c r="M339">
        <v>186</v>
      </c>
      <c r="N339">
        <v>104</v>
      </c>
      <c r="O339">
        <v>104</v>
      </c>
      <c r="P339">
        <v>44</v>
      </c>
      <c r="Q339">
        <v>219</v>
      </c>
      <c r="R339">
        <v>59</v>
      </c>
      <c r="S339">
        <v>63</v>
      </c>
      <c r="T339">
        <v>31</v>
      </c>
      <c r="U339">
        <v>131</v>
      </c>
      <c r="V339">
        <v>47</v>
      </c>
      <c r="W339">
        <v>6</v>
      </c>
      <c r="X339">
        <v>33</v>
      </c>
      <c r="Y339">
        <v>20</v>
      </c>
      <c r="Z339">
        <v>95</v>
      </c>
      <c r="AA339">
        <v>47</v>
      </c>
      <c r="AB339">
        <v>0</v>
      </c>
      <c r="AC339">
        <v>6</v>
      </c>
      <c r="AD339">
        <v>20</v>
      </c>
      <c r="AE339">
        <v>20</v>
      </c>
      <c r="AF339">
        <v>6</v>
      </c>
      <c r="AG339">
        <v>13</v>
      </c>
      <c r="AH339">
        <v>13</v>
      </c>
      <c r="AI339">
        <v>0</v>
      </c>
      <c r="AJ339">
        <v>13</v>
      </c>
      <c r="AK339">
        <v>67</v>
      </c>
      <c r="AL339">
        <v>26</v>
      </c>
      <c r="AM339">
        <v>20</v>
      </c>
      <c r="AN339">
        <v>6</v>
      </c>
      <c r="AO339">
        <v>6</v>
      </c>
      <c r="AP339">
        <v>0</v>
      </c>
      <c r="AQ339">
        <v>6</v>
      </c>
      <c r="AR339">
        <v>60</v>
      </c>
      <c r="AS339">
        <v>6</v>
      </c>
      <c r="AT339">
        <v>26</v>
      </c>
      <c r="AU339">
        <v>13</v>
      </c>
      <c r="AV339">
        <v>0</v>
      </c>
      <c r="AW339">
        <v>47</v>
      </c>
      <c r="AX339">
        <v>26</v>
      </c>
      <c r="AY339">
        <v>26</v>
      </c>
      <c r="AZ339">
        <v>0</v>
      </c>
      <c r="BA339" s="42">
        <v>170.36</v>
      </c>
      <c r="BB339" s="12">
        <v>49384.800000000003</v>
      </c>
      <c r="BC339" s="12">
        <v>33952.050000000003</v>
      </c>
      <c r="BD339" s="12">
        <v>30865.5</v>
      </c>
      <c r="BE339" s="12">
        <v>13889.47</v>
      </c>
      <c r="BF339" s="12">
        <v>26235.67</v>
      </c>
      <c r="BG339" s="12">
        <v>11500</v>
      </c>
      <c r="BH339" s="12">
        <v>6250</v>
      </c>
      <c r="BI339" s="12">
        <v>5935</v>
      </c>
      <c r="BJ339" s="12">
        <v>8058</v>
      </c>
      <c r="BK339" s="12">
        <v>75603</v>
      </c>
      <c r="BL339" s="12">
        <v>63201</v>
      </c>
      <c r="BM339" s="12">
        <v>55501</v>
      </c>
      <c r="BN339" s="12">
        <v>30000</v>
      </c>
      <c r="BO339">
        <v>230000</v>
      </c>
      <c r="BP339">
        <v>3350</v>
      </c>
    </row>
    <row r="340" spans="1:68" x14ac:dyDescent="0.25">
      <c r="A340" s="4">
        <v>45630</v>
      </c>
      <c r="B340" s="4" t="str">
        <f t="shared" si="5"/>
        <v>DECEMBER</v>
      </c>
      <c r="C340" s="2">
        <f>MONTH(mydata[[#This Row],[Date]])</f>
        <v>12</v>
      </c>
      <c r="D340">
        <v>1221</v>
      </c>
      <c r="E340">
        <v>683</v>
      </c>
      <c r="F340">
        <v>415</v>
      </c>
      <c r="G340">
        <v>611</v>
      </c>
      <c r="H340">
        <v>195</v>
      </c>
      <c r="I340">
        <v>300</v>
      </c>
      <c r="J340">
        <v>336</v>
      </c>
      <c r="K340">
        <v>47</v>
      </c>
      <c r="L340">
        <v>416</v>
      </c>
      <c r="M340">
        <v>128</v>
      </c>
      <c r="N340">
        <v>90</v>
      </c>
      <c r="O340">
        <v>45</v>
      </c>
      <c r="P340">
        <v>45</v>
      </c>
      <c r="Q340">
        <v>255</v>
      </c>
      <c r="R340">
        <v>125</v>
      </c>
      <c r="S340">
        <v>37</v>
      </c>
      <c r="T340">
        <v>46</v>
      </c>
      <c r="U340">
        <v>34</v>
      </c>
      <c r="V340">
        <v>88</v>
      </c>
      <c r="W340">
        <v>13</v>
      </c>
      <c r="X340">
        <v>47</v>
      </c>
      <c r="Y340">
        <v>6</v>
      </c>
      <c r="Z340">
        <v>54</v>
      </c>
      <c r="AA340">
        <v>47</v>
      </c>
      <c r="AB340">
        <v>6</v>
      </c>
      <c r="AC340">
        <v>0</v>
      </c>
      <c r="AD340">
        <v>27</v>
      </c>
      <c r="AE340">
        <v>6</v>
      </c>
      <c r="AF340">
        <v>0</v>
      </c>
      <c r="AG340">
        <v>13</v>
      </c>
      <c r="AH340">
        <v>20</v>
      </c>
      <c r="AI340">
        <v>6</v>
      </c>
      <c r="AJ340">
        <v>13</v>
      </c>
      <c r="AK340">
        <v>68</v>
      </c>
      <c r="AL340">
        <v>27</v>
      </c>
      <c r="AM340">
        <v>34</v>
      </c>
      <c r="AN340">
        <v>6</v>
      </c>
      <c r="AO340">
        <v>6</v>
      </c>
      <c r="AP340">
        <v>20</v>
      </c>
      <c r="AQ340">
        <v>20</v>
      </c>
      <c r="AR340">
        <v>47</v>
      </c>
      <c r="AS340">
        <v>6</v>
      </c>
      <c r="AT340">
        <v>34</v>
      </c>
      <c r="AU340">
        <v>13</v>
      </c>
      <c r="AV340">
        <v>0</v>
      </c>
      <c r="AW340">
        <v>34</v>
      </c>
      <c r="AX340">
        <v>13</v>
      </c>
      <c r="AY340">
        <v>0</v>
      </c>
      <c r="AZ340">
        <v>9</v>
      </c>
      <c r="BA340" s="42">
        <v>183.64000000000001</v>
      </c>
      <c r="BB340" s="12">
        <v>56219.55</v>
      </c>
      <c r="BC340" s="12">
        <v>22147.1</v>
      </c>
      <c r="BD340" s="12">
        <v>25554.34</v>
      </c>
      <c r="BE340" s="12">
        <v>27257.96</v>
      </c>
      <c r="BF340" s="12">
        <v>39183.32</v>
      </c>
      <c r="BG340" s="12">
        <v>11500</v>
      </c>
      <c r="BH340" s="12">
        <v>6250</v>
      </c>
      <c r="BI340" s="12">
        <v>5935</v>
      </c>
      <c r="BJ340" s="12">
        <v>8058</v>
      </c>
      <c r="BK340" s="12">
        <v>75603</v>
      </c>
      <c r="BL340" s="12">
        <v>63201</v>
      </c>
      <c r="BM340" s="12">
        <v>55501</v>
      </c>
      <c r="BN340" s="12">
        <v>30000</v>
      </c>
      <c r="BO340">
        <v>230000</v>
      </c>
      <c r="BP340">
        <v>4118</v>
      </c>
    </row>
    <row r="341" spans="1:68" x14ac:dyDescent="0.25">
      <c r="A341" s="4">
        <v>45631</v>
      </c>
      <c r="B341" s="4" t="str">
        <f t="shared" si="5"/>
        <v>DECEMBER</v>
      </c>
      <c r="C341" s="2">
        <f>MONTH(mydata[[#This Row],[Date]])</f>
        <v>12</v>
      </c>
      <c r="D341">
        <v>1247</v>
      </c>
      <c r="E341">
        <v>704</v>
      </c>
      <c r="F341">
        <v>498</v>
      </c>
      <c r="G341">
        <v>538</v>
      </c>
      <c r="H341">
        <v>211</v>
      </c>
      <c r="I341">
        <v>183</v>
      </c>
      <c r="J341">
        <v>430</v>
      </c>
      <c r="K341">
        <v>91</v>
      </c>
      <c r="L341">
        <v>425</v>
      </c>
      <c r="M341">
        <v>108</v>
      </c>
      <c r="N341">
        <v>100</v>
      </c>
      <c r="O341">
        <v>92</v>
      </c>
      <c r="P341">
        <v>69</v>
      </c>
      <c r="Q341">
        <v>175</v>
      </c>
      <c r="R341">
        <v>28</v>
      </c>
      <c r="S341">
        <v>61</v>
      </c>
      <c r="T341">
        <v>47</v>
      </c>
      <c r="U341">
        <v>142</v>
      </c>
      <c r="V341">
        <v>28</v>
      </c>
      <c r="W341">
        <v>14</v>
      </c>
      <c r="X341">
        <v>42</v>
      </c>
      <c r="Y341">
        <v>21</v>
      </c>
      <c r="Z341">
        <v>95</v>
      </c>
      <c r="AA341">
        <v>56</v>
      </c>
      <c r="AB341">
        <v>0</v>
      </c>
      <c r="AC341">
        <v>0</v>
      </c>
      <c r="AD341">
        <v>28</v>
      </c>
      <c r="AE341">
        <v>21</v>
      </c>
      <c r="AF341">
        <v>7</v>
      </c>
      <c r="AG341">
        <v>7</v>
      </c>
      <c r="AH341">
        <v>7</v>
      </c>
      <c r="AI341">
        <v>21</v>
      </c>
      <c r="AJ341">
        <v>0</v>
      </c>
      <c r="AK341">
        <v>63</v>
      </c>
      <c r="AL341">
        <v>21</v>
      </c>
      <c r="AM341">
        <v>28</v>
      </c>
      <c r="AN341">
        <v>0</v>
      </c>
      <c r="AO341">
        <v>7</v>
      </c>
      <c r="AP341">
        <v>14</v>
      </c>
      <c r="AQ341">
        <v>14</v>
      </c>
      <c r="AR341">
        <v>56</v>
      </c>
      <c r="AS341">
        <v>14</v>
      </c>
      <c r="AT341">
        <v>56</v>
      </c>
      <c r="AU341">
        <v>21</v>
      </c>
      <c r="AV341">
        <v>7</v>
      </c>
      <c r="AW341">
        <v>49</v>
      </c>
      <c r="AX341">
        <v>0</v>
      </c>
      <c r="AY341">
        <v>7</v>
      </c>
      <c r="AZ341">
        <v>0</v>
      </c>
      <c r="BA341" s="42">
        <v>192.08</v>
      </c>
      <c r="BB341" s="12">
        <v>49585.39</v>
      </c>
      <c r="BC341" s="12">
        <v>23874.45</v>
      </c>
      <c r="BD341" s="12">
        <v>31220.43</v>
      </c>
      <c r="BE341" s="12">
        <v>18364.96</v>
      </c>
      <c r="BF341" s="12">
        <v>60604.36</v>
      </c>
      <c r="BG341" s="12">
        <v>11500</v>
      </c>
      <c r="BH341" s="12">
        <v>6250</v>
      </c>
      <c r="BI341" s="12">
        <v>5935</v>
      </c>
      <c r="BJ341" s="12">
        <v>8058</v>
      </c>
      <c r="BK341" s="12">
        <v>75603</v>
      </c>
      <c r="BL341" s="12">
        <v>63201</v>
      </c>
      <c r="BM341" s="12">
        <v>55501</v>
      </c>
      <c r="BN341" s="12">
        <v>30000</v>
      </c>
      <c r="BO341">
        <v>230000</v>
      </c>
      <c r="BP341">
        <v>3479</v>
      </c>
    </row>
    <row r="342" spans="1:68" x14ac:dyDescent="0.25">
      <c r="A342" s="4">
        <v>45632</v>
      </c>
      <c r="B342" s="4" t="str">
        <f t="shared" si="5"/>
        <v>DECEMBER</v>
      </c>
      <c r="C342" s="2">
        <f>MONTH(mydata[[#This Row],[Date]])</f>
        <v>12</v>
      </c>
      <c r="D342">
        <v>1256</v>
      </c>
      <c r="E342">
        <v>734</v>
      </c>
      <c r="F342">
        <v>401</v>
      </c>
      <c r="G342">
        <v>642</v>
      </c>
      <c r="H342">
        <v>213</v>
      </c>
      <c r="I342">
        <v>337</v>
      </c>
      <c r="J342">
        <v>251</v>
      </c>
      <c r="K342">
        <v>146</v>
      </c>
      <c r="L342">
        <v>400</v>
      </c>
      <c r="M342">
        <v>225</v>
      </c>
      <c r="N342">
        <v>109</v>
      </c>
      <c r="O342">
        <v>116</v>
      </c>
      <c r="P342">
        <v>70</v>
      </c>
      <c r="Q342">
        <v>195</v>
      </c>
      <c r="R342">
        <v>66</v>
      </c>
      <c r="S342">
        <v>52</v>
      </c>
      <c r="T342">
        <v>23</v>
      </c>
      <c r="U342">
        <v>0</v>
      </c>
      <c r="V342">
        <v>36</v>
      </c>
      <c r="W342">
        <v>7</v>
      </c>
      <c r="X342">
        <v>51</v>
      </c>
      <c r="Y342">
        <v>22</v>
      </c>
      <c r="Z342">
        <v>3</v>
      </c>
      <c r="AA342">
        <v>58</v>
      </c>
      <c r="AB342">
        <v>14</v>
      </c>
      <c r="AC342">
        <v>22</v>
      </c>
      <c r="AD342">
        <v>36</v>
      </c>
      <c r="AE342">
        <v>14</v>
      </c>
      <c r="AF342">
        <v>7</v>
      </c>
      <c r="AG342">
        <v>36</v>
      </c>
      <c r="AH342">
        <v>0</v>
      </c>
      <c r="AI342">
        <v>22</v>
      </c>
      <c r="AJ342">
        <v>14</v>
      </c>
      <c r="AK342">
        <v>58</v>
      </c>
      <c r="AL342">
        <v>44</v>
      </c>
      <c r="AM342">
        <v>29</v>
      </c>
      <c r="AN342">
        <v>22</v>
      </c>
      <c r="AO342">
        <v>7</v>
      </c>
      <c r="AP342">
        <v>0</v>
      </c>
      <c r="AQ342">
        <v>7</v>
      </c>
      <c r="AR342">
        <v>80</v>
      </c>
      <c r="AS342">
        <v>22</v>
      </c>
      <c r="AT342">
        <v>29</v>
      </c>
      <c r="AU342">
        <v>7</v>
      </c>
      <c r="AV342">
        <v>7</v>
      </c>
      <c r="AW342">
        <v>44</v>
      </c>
      <c r="AX342">
        <v>29</v>
      </c>
      <c r="AY342">
        <v>7</v>
      </c>
      <c r="AZ342">
        <v>0</v>
      </c>
      <c r="BA342" s="42">
        <v>194.26000000000002</v>
      </c>
      <c r="BB342" s="12">
        <v>51863.51</v>
      </c>
      <c r="BC342" s="12">
        <v>30733.93</v>
      </c>
      <c r="BD342" s="12">
        <v>48021.77</v>
      </c>
      <c r="BE342" s="12">
        <v>46100.9</v>
      </c>
      <c r="BF342" s="12">
        <v>15366.97</v>
      </c>
      <c r="BG342" s="12">
        <v>11500</v>
      </c>
      <c r="BH342" s="12">
        <v>6250</v>
      </c>
      <c r="BI342" s="12">
        <v>4578</v>
      </c>
      <c r="BJ342" s="12">
        <v>8058</v>
      </c>
      <c r="BK342" s="12">
        <v>75603</v>
      </c>
      <c r="BL342" s="12">
        <v>63201</v>
      </c>
      <c r="BM342" s="12">
        <v>55501</v>
      </c>
      <c r="BN342" s="12">
        <v>30000</v>
      </c>
      <c r="BO342">
        <v>230000</v>
      </c>
      <c r="BP342">
        <v>850</v>
      </c>
    </row>
    <row r="343" spans="1:68" x14ac:dyDescent="0.25">
      <c r="A343" s="4">
        <v>45633</v>
      </c>
      <c r="B343" s="4" t="str">
        <f t="shared" si="5"/>
        <v>DECEMBER</v>
      </c>
      <c r="C343" s="2">
        <f>MONTH(mydata[[#This Row],[Date]])</f>
        <v>12</v>
      </c>
      <c r="D343">
        <v>1258</v>
      </c>
      <c r="E343">
        <v>767</v>
      </c>
      <c r="F343">
        <v>490</v>
      </c>
      <c r="G343">
        <v>655</v>
      </c>
      <c r="H343">
        <v>113</v>
      </c>
      <c r="I343">
        <v>322</v>
      </c>
      <c r="J343">
        <v>376</v>
      </c>
      <c r="K343">
        <v>69</v>
      </c>
      <c r="L343">
        <v>280</v>
      </c>
      <c r="M343">
        <v>179</v>
      </c>
      <c r="N343">
        <v>77</v>
      </c>
      <c r="O343">
        <v>77</v>
      </c>
      <c r="P343">
        <v>46</v>
      </c>
      <c r="Q343">
        <v>210</v>
      </c>
      <c r="R343">
        <v>57</v>
      </c>
      <c r="S343">
        <v>47</v>
      </c>
      <c r="T343">
        <v>33</v>
      </c>
      <c r="U343">
        <v>252</v>
      </c>
      <c r="V343">
        <v>69</v>
      </c>
      <c r="W343">
        <v>23</v>
      </c>
      <c r="X343">
        <v>46</v>
      </c>
      <c r="Y343">
        <v>15</v>
      </c>
      <c r="Z343">
        <v>122</v>
      </c>
      <c r="AA343">
        <v>38</v>
      </c>
      <c r="AB343">
        <v>23</v>
      </c>
      <c r="AC343">
        <v>23</v>
      </c>
      <c r="AD343">
        <v>15</v>
      </c>
      <c r="AE343">
        <v>7</v>
      </c>
      <c r="AF343">
        <v>7</v>
      </c>
      <c r="AG343">
        <v>15</v>
      </c>
      <c r="AH343">
        <v>0</v>
      </c>
      <c r="AI343">
        <v>7</v>
      </c>
      <c r="AJ343">
        <v>0</v>
      </c>
      <c r="AK343">
        <v>76</v>
      </c>
      <c r="AL343">
        <v>7</v>
      </c>
      <c r="AM343">
        <v>15</v>
      </c>
      <c r="AN343">
        <v>15</v>
      </c>
      <c r="AO343">
        <v>0</v>
      </c>
      <c r="AP343">
        <v>15</v>
      </c>
      <c r="AQ343">
        <v>7</v>
      </c>
      <c r="AR343">
        <v>76</v>
      </c>
      <c r="AS343">
        <v>7</v>
      </c>
      <c r="AT343">
        <v>61</v>
      </c>
      <c r="AU343">
        <v>23</v>
      </c>
      <c r="AV343">
        <v>0</v>
      </c>
      <c r="AW343">
        <v>7</v>
      </c>
      <c r="AX343">
        <v>15</v>
      </c>
      <c r="AY343">
        <v>30</v>
      </c>
      <c r="AZ343">
        <v>3</v>
      </c>
      <c r="BA343" s="42">
        <v>195.73999999999998</v>
      </c>
      <c r="BB343" s="12">
        <v>60223.54</v>
      </c>
      <c r="BC343" s="12">
        <v>44681.98</v>
      </c>
      <c r="BD343" s="12">
        <v>44681.98</v>
      </c>
      <c r="BE343" s="12">
        <v>22681.98</v>
      </c>
      <c r="BF343" s="12">
        <v>22000</v>
      </c>
      <c r="BG343" s="12">
        <v>11500</v>
      </c>
      <c r="BH343" s="12">
        <v>6250</v>
      </c>
      <c r="BI343" s="12">
        <v>4578</v>
      </c>
      <c r="BJ343" s="12">
        <v>8058</v>
      </c>
      <c r="BK343" s="12">
        <v>75603</v>
      </c>
      <c r="BL343" s="12">
        <v>63201</v>
      </c>
      <c r="BM343" s="12">
        <v>55501</v>
      </c>
      <c r="BN343" s="12">
        <v>30000</v>
      </c>
      <c r="BO343">
        <v>230000</v>
      </c>
      <c r="BP343">
        <v>2367</v>
      </c>
    </row>
    <row r="344" spans="1:68" x14ac:dyDescent="0.25">
      <c r="A344" s="4">
        <v>45634</v>
      </c>
      <c r="B344" s="4" t="str">
        <f t="shared" si="5"/>
        <v>DECEMBER</v>
      </c>
      <c r="C344" s="2">
        <f>MONTH(mydata[[#This Row],[Date]])</f>
        <v>12</v>
      </c>
      <c r="D344">
        <v>1250</v>
      </c>
      <c r="E344">
        <v>799</v>
      </c>
      <c r="F344">
        <v>350</v>
      </c>
      <c r="G344">
        <v>588</v>
      </c>
      <c r="H344">
        <v>312</v>
      </c>
      <c r="I344">
        <v>207</v>
      </c>
      <c r="J344">
        <v>441</v>
      </c>
      <c r="K344">
        <v>151</v>
      </c>
      <c r="L344">
        <v>410</v>
      </c>
      <c r="M344">
        <v>139</v>
      </c>
      <c r="N344">
        <v>69</v>
      </c>
      <c r="O344">
        <v>46</v>
      </c>
      <c r="P344">
        <v>54</v>
      </c>
      <c r="Q344">
        <v>166</v>
      </c>
      <c r="R344">
        <v>61</v>
      </c>
      <c r="S344">
        <v>61</v>
      </c>
      <c r="T344">
        <v>52</v>
      </c>
      <c r="U344">
        <v>192</v>
      </c>
      <c r="V344">
        <v>71</v>
      </c>
      <c r="W344">
        <v>15</v>
      </c>
      <c r="X344">
        <v>55</v>
      </c>
      <c r="Y344">
        <v>7</v>
      </c>
      <c r="Z344">
        <v>71</v>
      </c>
      <c r="AA344">
        <v>39</v>
      </c>
      <c r="AB344">
        <v>7</v>
      </c>
      <c r="AC344">
        <v>7</v>
      </c>
      <c r="AD344">
        <v>39</v>
      </c>
      <c r="AE344">
        <v>0</v>
      </c>
      <c r="AF344">
        <v>7</v>
      </c>
      <c r="AG344">
        <v>7</v>
      </c>
      <c r="AH344">
        <v>0</v>
      </c>
      <c r="AI344">
        <v>0</v>
      </c>
      <c r="AJ344">
        <v>7</v>
      </c>
      <c r="AK344">
        <v>63</v>
      </c>
      <c r="AL344">
        <v>23</v>
      </c>
      <c r="AM344">
        <v>7</v>
      </c>
      <c r="AN344">
        <v>0</v>
      </c>
      <c r="AO344">
        <v>7</v>
      </c>
      <c r="AP344">
        <v>7</v>
      </c>
      <c r="AQ344">
        <v>31</v>
      </c>
      <c r="AR344">
        <v>63</v>
      </c>
      <c r="AS344">
        <v>7</v>
      </c>
      <c r="AT344">
        <v>71</v>
      </c>
      <c r="AU344">
        <v>7</v>
      </c>
      <c r="AV344">
        <v>0</v>
      </c>
      <c r="AW344">
        <v>15</v>
      </c>
      <c r="AX344">
        <v>31</v>
      </c>
      <c r="AY344">
        <v>7</v>
      </c>
      <c r="AZ344">
        <v>128</v>
      </c>
      <c r="BA344" s="42">
        <v>186.88</v>
      </c>
      <c r="BB344" s="12">
        <v>50891.62</v>
      </c>
      <c r="BC344" s="12">
        <v>41104.769999999997</v>
      </c>
      <c r="BD344" s="12">
        <v>25445.81</v>
      </c>
      <c r="BE344" s="12">
        <v>31317.919999999998</v>
      </c>
      <c r="BF344" s="12">
        <v>46976.88</v>
      </c>
      <c r="BG344" s="12">
        <v>11500</v>
      </c>
      <c r="BH344" s="12">
        <v>6250</v>
      </c>
      <c r="BI344" s="12">
        <v>4578</v>
      </c>
      <c r="BJ344" s="12">
        <v>8058</v>
      </c>
      <c r="BK344" s="12">
        <v>75603</v>
      </c>
      <c r="BL344" s="12">
        <v>63201</v>
      </c>
      <c r="BM344" s="12">
        <v>55501</v>
      </c>
      <c r="BN344" s="12">
        <v>30000</v>
      </c>
      <c r="BO344">
        <v>230000</v>
      </c>
      <c r="BP344">
        <v>3996</v>
      </c>
    </row>
    <row r="345" spans="1:68" x14ac:dyDescent="0.25">
      <c r="A345" s="4">
        <v>45635</v>
      </c>
      <c r="B345" s="4" t="str">
        <f t="shared" si="5"/>
        <v>DECEMBER</v>
      </c>
      <c r="C345" s="2">
        <f>MONTH(mydata[[#This Row],[Date]])</f>
        <v>12</v>
      </c>
      <c r="D345">
        <v>1239</v>
      </c>
      <c r="E345">
        <v>812</v>
      </c>
      <c r="F345">
        <v>656</v>
      </c>
      <c r="G345">
        <v>472</v>
      </c>
      <c r="H345">
        <v>111</v>
      </c>
      <c r="I345">
        <v>259</v>
      </c>
      <c r="J345">
        <v>497</v>
      </c>
      <c r="K345">
        <v>56</v>
      </c>
      <c r="L345">
        <v>376</v>
      </c>
      <c r="M345">
        <v>238</v>
      </c>
      <c r="N345">
        <v>99</v>
      </c>
      <c r="O345">
        <v>46</v>
      </c>
      <c r="P345">
        <v>15</v>
      </c>
      <c r="Q345">
        <v>230</v>
      </c>
      <c r="R345">
        <v>37</v>
      </c>
      <c r="S345">
        <v>47</v>
      </c>
      <c r="T345">
        <v>32</v>
      </c>
      <c r="U345">
        <v>119</v>
      </c>
      <c r="V345">
        <v>81</v>
      </c>
      <c r="W345">
        <v>0</v>
      </c>
      <c r="X345">
        <v>48</v>
      </c>
      <c r="Y345">
        <v>16</v>
      </c>
      <c r="Z345">
        <v>31</v>
      </c>
      <c r="AA345">
        <v>73</v>
      </c>
      <c r="AB345">
        <v>16</v>
      </c>
      <c r="AC345">
        <v>8</v>
      </c>
      <c r="AD345">
        <v>16</v>
      </c>
      <c r="AE345">
        <v>0</v>
      </c>
      <c r="AF345">
        <v>0</v>
      </c>
      <c r="AG345">
        <v>40</v>
      </c>
      <c r="AH345">
        <v>16</v>
      </c>
      <c r="AI345">
        <v>8</v>
      </c>
      <c r="AJ345">
        <v>24</v>
      </c>
      <c r="AK345">
        <v>81</v>
      </c>
      <c r="AL345">
        <v>8</v>
      </c>
      <c r="AM345">
        <v>16</v>
      </c>
      <c r="AN345">
        <v>16</v>
      </c>
      <c r="AO345">
        <v>8</v>
      </c>
      <c r="AP345">
        <v>0</v>
      </c>
      <c r="AQ345">
        <v>24</v>
      </c>
      <c r="AR345">
        <v>89</v>
      </c>
      <c r="AS345">
        <v>16</v>
      </c>
      <c r="AT345">
        <v>73</v>
      </c>
      <c r="AU345">
        <v>32</v>
      </c>
      <c r="AV345">
        <v>8</v>
      </c>
      <c r="AW345">
        <v>32</v>
      </c>
      <c r="AX345">
        <v>0</v>
      </c>
      <c r="AY345">
        <v>32</v>
      </c>
      <c r="AZ345">
        <v>0</v>
      </c>
      <c r="BA345" s="42">
        <v>166.23000000000002</v>
      </c>
      <c r="BB345" s="12">
        <v>63539.67</v>
      </c>
      <c r="BC345" s="12">
        <v>24294.58</v>
      </c>
      <c r="BD345" s="12">
        <v>37376.28</v>
      </c>
      <c r="BE345" s="12">
        <v>28032.21</v>
      </c>
      <c r="BF345" s="12">
        <v>33638.65</v>
      </c>
      <c r="BG345" s="12">
        <v>11500</v>
      </c>
      <c r="BH345" s="12">
        <v>6250</v>
      </c>
      <c r="BI345" s="12">
        <v>4578</v>
      </c>
      <c r="BJ345" s="12">
        <v>8058</v>
      </c>
      <c r="BK345" s="12">
        <v>75603</v>
      </c>
      <c r="BL345" s="12">
        <v>63201</v>
      </c>
      <c r="BM345" s="12">
        <v>55501</v>
      </c>
      <c r="BN345" s="12">
        <v>30000</v>
      </c>
      <c r="BO345">
        <v>230000</v>
      </c>
      <c r="BP345">
        <v>1143</v>
      </c>
    </row>
    <row r="346" spans="1:68" x14ac:dyDescent="0.25">
      <c r="A346" s="4">
        <v>45636</v>
      </c>
      <c r="B346" s="4" t="str">
        <f t="shared" si="5"/>
        <v>DECEMBER</v>
      </c>
      <c r="C346" s="2">
        <f>MONTH(mydata[[#This Row],[Date]])</f>
        <v>12</v>
      </c>
      <c r="D346">
        <v>1214</v>
      </c>
      <c r="E346">
        <v>814</v>
      </c>
      <c r="F346">
        <v>607</v>
      </c>
      <c r="G346">
        <v>316</v>
      </c>
      <c r="H346">
        <v>291</v>
      </c>
      <c r="I346">
        <v>301</v>
      </c>
      <c r="J346">
        <v>440</v>
      </c>
      <c r="K346">
        <v>73</v>
      </c>
      <c r="L346">
        <v>368</v>
      </c>
      <c r="M346">
        <v>105</v>
      </c>
      <c r="N346">
        <v>105</v>
      </c>
      <c r="O346">
        <v>45</v>
      </c>
      <c r="P346">
        <v>30</v>
      </c>
      <c r="Q346">
        <v>221</v>
      </c>
      <c r="R346">
        <v>133</v>
      </c>
      <c r="S346">
        <v>32</v>
      </c>
      <c r="T346">
        <v>32</v>
      </c>
      <c r="U346">
        <v>143</v>
      </c>
      <c r="V346">
        <v>97</v>
      </c>
      <c r="W346">
        <v>0</v>
      </c>
      <c r="X346">
        <v>32</v>
      </c>
      <c r="Y346">
        <v>0</v>
      </c>
      <c r="Z346">
        <v>81</v>
      </c>
      <c r="AA346">
        <v>40</v>
      </c>
      <c r="AB346">
        <v>16</v>
      </c>
      <c r="AC346">
        <v>0</v>
      </c>
      <c r="AD346">
        <v>16</v>
      </c>
      <c r="AE346">
        <v>8</v>
      </c>
      <c r="AF346">
        <v>8</v>
      </c>
      <c r="AG346">
        <v>24</v>
      </c>
      <c r="AH346">
        <v>0</v>
      </c>
      <c r="AI346">
        <v>16</v>
      </c>
      <c r="AJ346">
        <v>8</v>
      </c>
      <c r="AK346">
        <v>32</v>
      </c>
      <c r="AL346">
        <v>32</v>
      </c>
      <c r="AM346">
        <v>40</v>
      </c>
      <c r="AN346">
        <v>0</v>
      </c>
      <c r="AO346">
        <v>0</v>
      </c>
      <c r="AP346">
        <v>32</v>
      </c>
      <c r="AQ346">
        <v>16</v>
      </c>
      <c r="AR346">
        <v>81</v>
      </c>
      <c r="AS346">
        <v>24</v>
      </c>
      <c r="AT346">
        <v>48</v>
      </c>
      <c r="AU346">
        <v>32</v>
      </c>
      <c r="AV346">
        <v>8</v>
      </c>
      <c r="AW346">
        <v>16</v>
      </c>
      <c r="AX346">
        <v>32</v>
      </c>
      <c r="AY346">
        <v>32</v>
      </c>
      <c r="AZ346">
        <v>43</v>
      </c>
      <c r="BA346" s="42">
        <v>153.87</v>
      </c>
      <c r="BB346" s="12">
        <v>44881.04</v>
      </c>
      <c r="BC346" s="12">
        <v>33245.22</v>
      </c>
      <c r="BD346" s="12">
        <v>29920.69</v>
      </c>
      <c r="BE346" s="12">
        <v>34907.480000000003</v>
      </c>
      <c r="BF346" s="12">
        <v>23271.65</v>
      </c>
      <c r="BG346" s="12">
        <v>11500</v>
      </c>
      <c r="BH346" s="12">
        <v>6250</v>
      </c>
      <c r="BI346" s="12">
        <v>4578</v>
      </c>
      <c r="BJ346" s="12">
        <v>8058</v>
      </c>
      <c r="BK346" s="12">
        <v>75603</v>
      </c>
      <c r="BL346" s="12">
        <v>63201</v>
      </c>
      <c r="BM346" s="12">
        <v>55501</v>
      </c>
      <c r="BN346" s="12">
        <v>30000</v>
      </c>
      <c r="BO346">
        <v>230000</v>
      </c>
      <c r="BP346">
        <v>7336</v>
      </c>
    </row>
    <row r="347" spans="1:68" x14ac:dyDescent="0.25">
      <c r="A347" s="4">
        <v>45637</v>
      </c>
      <c r="B347" s="4" t="str">
        <f t="shared" si="5"/>
        <v>DECEMBER</v>
      </c>
      <c r="C347" s="2">
        <f>MONTH(mydata[[#This Row],[Date]])</f>
        <v>12</v>
      </c>
      <c r="D347">
        <v>1190</v>
      </c>
      <c r="E347">
        <v>808</v>
      </c>
      <c r="F347">
        <v>523</v>
      </c>
      <c r="G347">
        <v>382</v>
      </c>
      <c r="H347">
        <v>285</v>
      </c>
      <c r="I347">
        <v>404</v>
      </c>
      <c r="J347">
        <v>235</v>
      </c>
      <c r="K347">
        <v>169</v>
      </c>
      <c r="L347">
        <v>250</v>
      </c>
      <c r="M347">
        <v>51</v>
      </c>
      <c r="N347">
        <v>88</v>
      </c>
      <c r="O347">
        <v>59</v>
      </c>
      <c r="P347">
        <v>29</v>
      </c>
      <c r="Q347">
        <v>180</v>
      </c>
      <c r="R347">
        <v>45</v>
      </c>
      <c r="S347">
        <v>54</v>
      </c>
      <c r="T347">
        <v>54</v>
      </c>
      <c r="U347">
        <v>380</v>
      </c>
      <c r="V347">
        <v>56</v>
      </c>
      <c r="W347">
        <v>0</v>
      </c>
      <c r="X347">
        <v>48</v>
      </c>
      <c r="Y347">
        <v>16</v>
      </c>
      <c r="Z347">
        <v>80</v>
      </c>
      <c r="AA347">
        <v>48</v>
      </c>
      <c r="AB347">
        <v>24</v>
      </c>
      <c r="AC347">
        <v>16</v>
      </c>
      <c r="AD347">
        <v>48</v>
      </c>
      <c r="AE347">
        <v>0</v>
      </c>
      <c r="AF347">
        <v>0</v>
      </c>
      <c r="AG347">
        <v>32</v>
      </c>
      <c r="AH347">
        <v>8</v>
      </c>
      <c r="AI347">
        <v>0</v>
      </c>
      <c r="AJ347">
        <v>16</v>
      </c>
      <c r="AK347">
        <v>56</v>
      </c>
      <c r="AL347">
        <v>32</v>
      </c>
      <c r="AM347">
        <v>32</v>
      </c>
      <c r="AN347">
        <v>24</v>
      </c>
      <c r="AO347">
        <v>0</v>
      </c>
      <c r="AP347">
        <v>24</v>
      </c>
      <c r="AQ347">
        <v>8</v>
      </c>
      <c r="AR347">
        <v>64</v>
      </c>
      <c r="AS347">
        <v>16</v>
      </c>
      <c r="AT347">
        <v>72</v>
      </c>
      <c r="AU347">
        <v>8</v>
      </c>
      <c r="AV347">
        <v>8</v>
      </c>
      <c r="AW347">
        <v>16</v>
      </c>
      <c r="AX347">
        <v>32</v>
      </c>
      <c r="AY347">
        <v>24</v>
      </c>
      <c r="AZ347">
        <v>0</v>
      </c>
      <c r="BA347" s="42">
        <v>147.72</v>
      </c>
      <c r="BB347" s="12">
        <v>46159.11</v>
      </c>
      <c r="BC347" s="12">
        <v>20002.28</v>
      </c>
      <c r="BD347" s="12">
        <v>35388.65</v>
      </c>
      <c r="BE347" s="12">
        <v>35388.65</v>
      </c>
      <c r="BF347" s="12">
        <v>16925.009999999998</v>
      </c>
      <c r="BG347" s="12">
        <v>11500</v>
      </c>
      <c r="BH347" s="12">
        <v>6250</v>
      </c>
      <c r="BI347" s="12">
        <v>4578</v>
      </c>
      <c r="BJ347" s="12">
        <v>8058</v>
      </c>
      <c r="BK347" s="12">
        <v>75603</v>
      </c>
      <c r="BL347" s="12">
        <v>63201</v>
      </c>
      <c r="BM347" s="12">
        <v>55501</v>
      </c>
      <c r="BN347" s="12">
        <v>30000</v>
      </c>
      <c r="BO347">
        <v>230000</v>
      </c>
      <c r="BP347">
        <v>684</v>
      </c>
    </row>
    <row r="348" spans="1:68" x14ac:dyDescent="0.25">
      <c r="A348" s="4">
        <v>45638</v>
      </c>
      <c r="B348" s="4" t="str">
        <f t="shared" si="5"/>
        <v>DECEMBER</v>
      </c>
      <c r="C348" s="2">
        <f>MONTH(mydata[[#This Row],[Date]])</f>
        <v>12</v>
      </c>
      <c r="D348">
        <v>1167</v>
      </c>
      <c r="E348">
        <v>790</v>
      </c>
      <c r="F348">
        <v>291</v>
      </c>
      <c r="G348">
        <v>783</v>
      </c>
      <c r="H348">
        <v>93</v>
      </c>
      <c r="I348">
        <v>229</v>
      </c>
      <c r="J348">
        <v>514</v>
      </c>
      <c r="K348">
        <v>47</v>
      </c>
      <c r="L348">
        <v>253</v>
      </c>
      <c r="M348">
        <v>50</v>
      </c>
      <c r="N348">
        <v>86</v>
      </c>
      <c r="O348">
        <v>86</v>
      </c>
      <c r="P348">
        <v>28</v>
      </c>
      <c r="Q348">
        <v>208</v>
      </c>
      <c r="R348">
        <v>22</v>
      </c>
      <c r="S348">
        <v>48</v>
      </c>
      <c r="T348">
        <v>39</v>
      </c>
      <c r="U348">
        <v>347</v>
      </c>
      <c r="V348">
        <v>79</v>
      </c>
      <c r="W348">
        <v>23</v>
      </c>
      <c r="X348">
        <v>47</v>
      </c>
      <c r="Y348">
        <v>0</v>
      </c>
      <c r="Z348">
        <v>110</v>
      </c>
      <c r="AA348">
        <v>47</v>
      </c>
      <c r="AB348">
        <v>0</v>
      </c>
      <c r="AC348">
        <v>7</v>
      </c>
      <c r="AD348">
        <v>15</v>
      </c>
      <c r="AE348">
        <v>15</v>
      </c>
      <c r="AF348">
        <v>0</v>
      </c>
      <c r="AG348">
        <v>39</v>
      </c>
      <c r="AH348">
        <v>15</v>
      </c>
      <c r="AI348">
        <v>23</v>
      </c>
      <c r="AJ348">
        <v>7</v>
      </c>
      <c r="AK348">
        <v>55</v>
      </c>
      <c r="AL348">
        <v>39</v>
      </c>
      <c r="AM348">
        <v>23</v>
      </c>
      <c r="AN348">
        <v>0</v>
      </c>
      <c r="AO348">
        <v>0</v>
      </c>
      <c r="AP348">
        <v>7</v>
      </c>
      <c r="AQ348">
        <v>7</v>
      </c>
      <c r="AR348">
        <v>79</v>
      </c>
      <c r="AS348">
        <v>7</v>
      </c>
      <c r="AT348">
        <v>47</v>
      </c>
      <c r="AU348">
        <v>31</v>
      </c>
      <c r="AV348">
        <v>7</v>
      </c>
      <c r="AW348">
        <v>7</v>
      </c>
      <c r="AX348">
        <v>0</v>
      </c>
      <c r="AY348">
        <v>31</v>
      </c>
      <c r="AZ348">
        <v>23</v>
      </c>
      <c r="BA348" s="42">
        <v>147.72999999999999</v>
      </c>
      <c r="BB348" s="12">
        <v>36933.129999999997</v>
      </c>
      <c r="BC348" s="12">
        <v>25114.53</v>
      </c>
      <c r="BD348" s="12">
        <v>36933.129999999997</v>
      </c>
      <c r="BE348" s="12">
        <v>11818.6</v>
      </c>
      <c r="BF348" s="12">
        <v>36933.129999999997</v>
      </c>
      <c r="BG348" s="12">
        <v>11500</v>
      </c>
      <c r="BH348" s="12">
        <v>6250</v>
      </c>
      <c r="BI348" s="12">
        <v>4578</v>
      </c>
      <c r="BJ348" s="12">
        <v>8058</v>
      </c>
      <c r="BK348" s="12">
        <v>75603</v>
      </c>
      <c r="BL348" s="12">
        <v>63201</v>
      </c>
      <c r="BM348" s="12">
        <v>55501</v>
      </c>
      <c r="BN348" s="12">
        <v>30000</v>
      </c>
      <c r="BO348">
        <v>230000</v>
      </c>
      <c r="BP348">
        <v>7382</v>
      </c>
    </row>
    <row r="349" spans="1:68" x14ac:dyDescent="0.25">
      <c r="A349" s="4">
        <v>45639</v>
      </c>
      <c r="B349" s="4" t="str">
        <f t="shared" si="5"/>
        <v>DECEMBER</v>
      </c>
      <c r="C349" s="2">
        <f>MONTH(mydata[[#This Row],[Date]])</f>
        <v>12</v>
      </c>
      <c r="D349">
        <v>1155</v>
      </c>
      <c r="E349">
        <v>763</v>
      </c>
      <c r="F349">
        <v>600</v>
      </c>
      <c r="G349">
        <v>394</v>
      </c>
      <c r="H349">
        <v>161</v>
      </c>
      <c r="I349">
        <v>373</v>
      </c>
      <c r="J349">
        <v>223</v>
      </c>
      <c r="K349">
        <v>167</v>
      </c>
      <c r="L349">
        <v>300</v>
      </c>
      <c r="M349">
        <v>157</v>
      </c>
      <c r="N349">
        <v>71</v>
      </c>
      <c r="O349">
        <v>50</v>
      </c>
      <c r="P349">
        <v>71</v>
      </c>
      <c r="Q349">
        <v>237</v>
      </c>
      <c r="R349">
        <v>109</v>
      </c>
      <c r="S349">
        <v>65</v>
      </c>
      <c r="T349">
        <v>61</v>
      </c>
      <c r="U349">
        <v>34</v>
      </c>
      <c r="V349">
        <v>53</v>
      </c>
      <c r="W349">
        <v>7</v>
      </c>
      <c r="X349">
        <v>22</v>
      </c>
      <c r="Y349">
        <v>7</v>
      </c>
      <c r="Z349">
        <v>45</v>
      </c>
      <c r="AA349">
        <v>53</v>
      </c>
      <c r="AB349">
        <v>15</v>
      </c>
      <c r="AC349">
        <v>0</v>
      </c>
      <c r="AD349">
        <v>30</v>
      </c>
      <c r="AE349">
        <v>22</v>
      </c>
      <c r="AF349">
        <v>0</v>
      </c>
      <c r="AG349">
        <v>7</v>
      </c>
      <c r="AH349">
        <v>22</v>
      </c>
      <c r="AI349">
        <v>0</v>
      </c>
      <c r="AJ349">
        <v>7</v>
      </c>
      <c r="AK349">
        <v>45</v>
      </c>
      <c r="AL349">
        <v>15</v>
      </c>
      <c r="AM349">
        <v>7</v>
      </c>
      <c r="AN349">
        <v>0</v>
      </c>
      <c r="AO349">
        <v>7</v>
      </c>
      <c r="AP349">
        <v>22</v>
      </c>
      <c r="AQ349">
        <v>22</v>
      </c>
      <c r="AR349">
        <v>83</v>
      </c>
      <c r="AS349">
        <v>22</v>
      </c>
      <c r="AT349">
        <v>68</v>
      </c>
      <c r="AU349">
        <v>30</v>
      </c>
      <c r="AV349">
        <v>7</v>
      </c>
      <c r="AW349">
        <v>45</v>
      </c>
      <c r="AX349">
        <v>30</v>
      </c>
      <c r="AY349">
        <v>0</v>
      </c>
      <c r="AZ349">
        <v>70</v>
      </c>
      <c r="BA349" s="42">
        <v>150.69</v>
      </c>
      <c r="BB349" s="12">
        <v>48751.73</v>
      </c>
      <c r="BC349" s="12">
        <v>20682.55</v>
      </c>
      <c r="BD349" s="12">
        <v>28069.18</v>
      </c>
      <c r="BE349" s="12">
        <v>35455.800000000003</v>
      </c>
      <c r="BF349" s="12">
        <v>14773.25</v>
      </c>
      <c r="BG349" s="12">
        <v>11500</v>
      </c>
      <c r="BH349" s="12">
        <v>6250</v>
      </c>
      <c r="BI349" s="12">
        <v>4578</v>
      </c>
      <c r="BJ349" s="12">
        <v>8058</v>
      </c>
      <c r="BK349" s="12">
        <v>75603</v>
      </c>
      <c r="BL349" s="12">
        <v>63201</v>
      </c>
      <c r="BM349" s="12">
        <v>55501</v>
      </c>
      <c r="BN349" s="12">
        <v>30000</v>
      </c>
      <c r="BO349">
        <v>230000</v>
      </c>
      <c r="BP349">
        <v>2106</v>
      </c>
    </row>
    <row r="350" spans="1:68" x14ac:dyDescent="0.25">
      <c r="A350" s="4">
        <v>45640</v>
      </c>
      <c r="B350" s="4" t="str">
        <f t="shared" si="5"/>
        <v>DECEMBER</v>
      </c>
      <c r="C350" s="2">
        <f>MONTH(mydata[[#This Row],[Date]])</f>
        <v>12</v>
      </c>
      <c r="D350">
        <v>1148</v>
      </c>
      <c r="E350">
        <v>733</v>
      </c>
      <c r="F350">
        <v>287</v>
      </c>
      <c r="G350">
        <v>735</v>
      </c>
      <c r="H350">
        <v>126</v>
      </c>
      <c r="I350">
        <v>146</v>
      </c>
      <c r="J350">
        <v>536</v>
      </c>
      <c r="K350">
        <v>51</v>
      </c>
      <c r="L350">
        <v>306</v>
      </c>
      <c r="M350">
        <v>241</v>
      </c>
      <c r="N350">
        <v>99</v>
      </c>
      <c r="O350">
        <v>49</v>
      </c>
      <c r="P350">
        <v>71</v>
      </c>
      <c r="Q350">
        <v>157</v>
      </c>
      <c r="R350">
        <v>34</v>
      </c>
      <c r="S350">
        <v>30</v>
      </c>
      <c r="T350">
        <v>56</v>
      </c>
      <c r="U350">
        <v>105</v>
      </c>
      <c r="V350">
        <v>95</v>
      </c>
      <c r="W350">
        <v>21</v>
      </c>
      <c r="X350">
        <v>51</v>
      </c>
      <c r="Y350">
        <v>14</v>
      </c>
      <c r="Z350">
        <v>1</v>
      </c>
      <c r="AA350">
        <v>65</v>
      </c>
      <c r="AB350">
        <v>0</v>
      </c>
      <c r="AC350">
        <v>21</v>
      </c>
      <c r="AD350">
        <v>14</v>
      </c>
      <c r="AE350">
        <v>21</v>
      </c>
      <c r="AF350">
        <v>0</v>
      </c>
      <c r="AG350">
        <v>36</v>
      </c>
      <c r="AH350">
        <v>7</v>
      </c>
      <c r="AI350">
        <v>21</v>
      </c>
      <c r="AJ350">
        <v>14</v>
      </c>
      <c r="AK350">
        <v>43</v>
      </c>
      <c r="AL350">
        <v>36</v>
      </c>
      <c r="AM350">
        <v>36</v>
      </c>
      <c r="AN350">
        <v>14</v>
      </c>
      <c r="AO350">
        <v>7</v>
      </c>
      <c r="AP350">
        <v>0</v>
      </c>
      <c r="AQ350">
        <v>7</v>
      </c>
      <c r="AR350">
        <v>51</v>
      </c>
      <c r="AS350">
        <v>7</v>
      </c>
      <c r="AT350">
        <v>65</v>
      </c>
      <c r="AU350">
        <v>36</v>
      </c>
      <c r="AV350">
        <v>7</v>
      </c>
      <c r="AW350">
        <v>43</v>
      </c>
      <c r="AX350">
        <v>0</v>
      </c>
      <c r="AY350">
        <v>0</v>
      </c>
      <c r="AZ350">
        <v>0</v>
      </c>
      <c r="BA350" s="42">
        <v>156.73999999999998</v>
      </c>
      <c r="BB350" s="12">
        <v>45211.24</v>
      </c>
      <c r="BC350" s="12">
        <v>30140.83</v>
      </c>
      <c r="BD350" s="12">
        <v>24112.66</v>
      </c>
      <c r="BE350" s="12">
        <v>18084.5</v>
      </c>
      <c r="BF350" s="12">
        <v>33154.910000000003</v>
      </c>
      <c r="BG350" s="12">
        <v>11500</v>
      </c>
      <c r="BH350" s="12">
        <v>6250</v>
      </c>
      <c r="BI350" s="12">
        <v>4578</v>
      </c>
      <c r="BJ350" s="12">
        <v>8058</v>
      </c>
      <c r="BK350" s="12">
        <v>75603</v>
      </c>
      <c r="BL350" s="12">
        <v>63201</v>
      </c>
      <c r="BM350" s="12">
        <v>55501</v>
      </c>
      <c r="BN350" s="12">
        <v>30000</v>
      </c>
      <c r="BO350">
        <v>230000</v>
      </c>
      <c r="BP350">
        <v>7702</v>
      </c>
    </row>
    <row r="351" spans="1:68" x14ac:dyDescent="0.25">
      <c r="A351" s="4">
        <v>45641</v>
      </c>
      <c r="B351" s="4" t="str">
        <f t="shared" si="5"/>
        <v>DECEMBER</v>
      </c>
      <c r="C351" s="2">
        <f>MONTH(mydata[[#This Row],[Date]])</f>
        <v>12</v>
      </c>
      <c r="D351">
        <v>1151</v>
      </c>
      <c r="E351">
        <v>717</v>
      </c>
      <c r="F351">
        <v>460</v>
      </c>
      <c r="G351">
        <v>622</v>
      </c>
      <c r="H351">
        <v>69</v>
      </c>
      <c r="I351">
        <v>272</v>
      </c>
      <c r="J351">
        <v>402</v>
      </c>
      <c r="K351">
        <v>43</v>
      </c>
      <c r="L351">
        <v>349</v>
      </c>
      <c r="M351">
        <v>57</v>
      </c>
      <c r="N351">
        <v>85</v>
      </c>
      <c r="O351">
        <v>99</v>
      </c>
      <c r="P351">
        <v>64</v>
      </c>
      <c r="Q351">
        <v>240</v>
      </c>
      <c r="R351">
        <v>148</v>
      </c>
      <c r="S351">
        <v>56</v>
      </c>
      <c r="T351">
        <v>21</v>
      </c>
      <c r="U351">
        <v>32</v>
      </c>
      <c r="V351">
        <v>64</v>
      </c>
      <c r="W351">
        <v>21</v>
      </c>
      <c r="X351">
        <v>35</v>
      </c>
      <c r="Y351">
        <v>0</v>
      </c>
      <c r="Z351">
        <v>78</v>
      </c>
      <c r="AA351">
        <v>64</v>
      </c>
      <c r="AB351">
        <v>14</v>
      </c>
      <c r="AC351">
        <v>21</v>
      </c>
      <c r="AD351">
        <v>43</v>
      </c>
      <c r="AE351">
        <v>21</v>
      </c>
      <c r="AF351">
        <v>7</v>
      </c>
      <c r="AG351">
        <v>7</v>
      </c>
      <c r="AH351">
        <v>7</v>
      </c>
      <c r="AI351">
        <v>0</v>
      </c>
      <c r="AJ351">
        <v>7</v>
      </c>
      <c r="AK351">
        <v>35</v>
      </c>
      <c r="AL351">
        <v>7</v>
      </c>
      <c r="AM351">
        <v>21</v>
      </c>
      <c r="AN351">
        <v>7</v>
      </c>
      <c r="AO351">
        <v>0</v>
      </c>
      <c r="AP351">
        <v>21</v>
      </c>
      <c r="AQ351">
        <v>21</v>
      </c>
      <c r="AR351">
        <v>57</v>
      </c>
      <c r="AS351">
        <v>21</v>
      </c>
      <c r="AT351">
        <v>28</v>
      </c>
      <c r="AU351">
        <v>7</v>
      </c>
      <c r="AV351">
        <v>7</v>
      </c>
      <c r="AW351">
        <v>7</v>
      </c>
      <c r="AX351">
        <v>21</v>
      </c>
      <c r="AY351">
        <v>14</v>
      </c>
      <c r="AZ351">
        <v>54</v>
      </c>
      <c r="BA351" s="42">
        <v>166.06</v>
      </c>
      <c r="BB351" s="12">
        <v>40751.89</v>
      </c>
      <c r="BC351" s="12">
        <v>34482.370000000003</v>
      </c>
      <c r="BD351" s="12">
        <v>26645.47</v>
      </c>
      <c r="BE351" s="12">
        <v>29780.23</v>
      </c>
      <c r="BF351" s="12">
        <v>25078.09</v>
      </c>
      <c r="BG351" s="12">
        <v>8000</v>
      </c>
      <c r="BH351" s="12">
        <v>6250</v>
      </c>
      <c r="BI351" s="12">
        <v>4578</v>
      </c>
      <c r="BJ351" s="12">
        <v>7058</v>
      </c>
      <c r="BK351" s="12">
        <v>75603</v>
      </c>
      <c r="BL351" s="12">
        <v>63201</v>
      </c>
      <c r="BM351" s="12">
        <v>55501</v>
      </c>
      <c r="BN351" s="12">
        <v>30000</v>
      </c>
      <c r="BO351">
        <v>230000</v>
      </c>
      <c r="BP351">
        <v>6147</v>
      </c>
    </row>
    <row r="352" spans="1:68" x14ac:dyDescent="0.25">
      <c r="A352" s="4">
        <v>45642</v>
      </c>
      <c r="B352" s="4" t="str">
        <f t="shared" si="5"/>
        <v>DECEMBER</v>
      </c>
      <c r="C352" s="2">
        <f>MONTH(mydata[[#This Row],[Date]])</f>
        <v>12</v>
      </c>
      <c r="D352">
        <v>1172</v>
      </c>
      <c r="E352">
        <v>713</v>
      </c>
      <c r="F352">
        <v>257</v>
      </c>
      <c r="G352">
        <v>833</v>
      </c>
      <c r="H352">
        <v>82</v>
      </c>
      <c r="I352">
        <v>292</v>
      </c>
      <c r="J352">
        <v>329</v>
      </c>
      <c r="K352">
        <v>92</v>
      </c>
      <c r="L352">
        <v>247</v>
      </c>
      <c r="M352">
        <v>247</v>
      </c>
      <c r="N352">
        <v>87</v>
      </c>
      <c r="O352">
        <v>43</v>
      </c>
      <c r="P352">
        <v>50</v>
      </c>
      <c r="Q352">
        <v>213</v>
      </c>
      <c r="R352">
        <v>84</v>
      </c>
      <c r="S352">
        <v>48</v>
      </c>
      <c r="T352">
        <v>57</v>
      </c>
      <c r="U352">
        <v>96</v>
      </c>
      <c r="V352">
        <v>28</v>
      </c>
      <c r="W352">
        <v>21</v>
      </c>
      <c r="X352">
        <v>35</v>
      </c>
      <c r="Y352">
        <v>21</v>
      </c>
      <c r="Z352">
        <v>71</v>
      </c>
      <c r="AA352">
        <v>57</v>
      </c>
      <c r="AB352">
        <v>14</v>
      </c>
      <c r="AC352">
        <v>7</v>
      </c>
      <c r="AD352">
        <v>14</v>
      </c>
      <c r="AE352">
        <v>7</v>
      </c>
      <c r="AF352">
        <v>7</v>
      </c>
      <c r="AG352">
        <v>14</v>
      </c>
      <c r="AH352">
        <v>21</v>
      </c>
      <c r="AI352">
        <v>0</v>
      </c>
      <c r="AJ352">
        <v>14</v>
      </c>
      <c r="AK352">
        <v>35</v>
      </c>
      <c r="AL352">
        <v>49</v>
      </c>
      <c r="AM352">
        <v>28</v>
      </c>
      <c r="AN352">
        <v>0</v>
      </c>
      <c r="AO352">
        <v>0</v>
      </c>
      <c r="AP352">
        <v>7</v>
      </c>
      <c r="AQ352">
        <v>14</v>
      </c>
      <c r="AR352">
        <v>71</v>
      </c>
      <c r="AS352">
        <v>14</v>
      </c>
      <c r="AT352">
        <v>57</v>
      </c>
      <c r="AU352">
        <v>7</v>
      </c>
      <c r="AV352">
        <v>7</v>
      </c>
      <c r="AW352">
        <v>21</v>
      </c>
      <c r="AX352">
        <v>7</v>
      </c>
      <c r="AY352">
        <v>28</v>
      </c>
      <c r="AZ352">
        <v>37</v>
      </c>
      <c r="BA352" s="42">
        <v>179.05</v>
      </c>
      <c r="BB352" s="12">
        <v>46497.47</v>
      </c>
      <c r="BC352" s="12">
        <v>26569.99</v>
      </c>
      <c r="BD352" s="12">
        <v>24909.360000000001</v>
      </c>
      <c r="BE352" s="12">
        <v>34873.11</v>
      </c>
      <c r="BF352" s="12">
        <v>33212.480000000003</v>
      </c>
      <c r="BG352" s="12">
        <v>8000</v>
      </c>
      <c r="BH352" s="12">
        <v>6250</v>
      </c>
      <c r="BI352" s="12">
        <v>4578</v>
      </c>
      <c r="BJ352" s="12">
        <v>7058</v>
      </c>
      <c r="BK352" s="12">
        <v>75603</v>
      </c>
      <c r="BL352" s="12">
        <v>63201</v>
      </c>
      <c r="BM352" s="12">
        <v>55501</v>
      </c>
      <c r="BN352" s="12">
        <v>30000</v>
      </c>
      <c r="BO352">
        <v>230000</v>
      </c>
      <c r="BP352">
        <v>8342</v>
      </c>
    </row>
    <row r="353" spans="1:68" x14ac:dyDescent="0.25">
      <c r="A353" s="4">
        <v>45643</v>
      </c>
      <c r="B353" s="4" t="str">
        <f t="shared" si="5"/>
        <v>DECEMBER</v>
      </c>
      <c r="C353" s="2">
        <f>MONTH(mydata[[#This Row],[Date]])</f>
        <v>12</v>
      </c>
      <c r="D353">
        <v>1191</v>
      </c>
      <c r="E353">
        <v>714</v>
      </c>
      <c r="F353">
        <v>357</v>
      </c>
      <c r="G353">
        <v>763</v>
      </c>
      <c r="H353">
        <v>71</v>
      </c>
      <c r="I353">
        <v>292</v>
      </c>
      <c r="J353">
        <v>337</v>
      </c>
      <c r="K353">
        <v>85</v>
      </c>
      <c r="L353">
        <v>280</v>
      </c>
      <c r="M353">
        <v>162</v>
      </c>
      <c r="N353">
        <v>103</v>
      </c>
      <c r="O353">
        <v>110</v>
      </c>
      <c r="P353">
        <v>59</v>
      </c>
      <c r="Q353">
        <v>248</v>
      </c>
      <c r="R353">
        <v>99</v>
      </c>
      <c r="S353">
        <v>31</v>
      </c>
      <c r="T353">
        <v>54</v>
      </c>
      <c r="U353">
        <v>45</v>
      </c>
      <c r="V353">
        <v>49</v>
      </c>
      <c r="W353">
        <v>21</v>
      </c>
      <c r="X353">
        <v>49</v>
      </c>
      <c r="Y353">
        <v>7</v>
      </c>
      <c r="Z353">
        <v>49</v>
      </c>
      <c r="AA353">
        <v>42</v>
      </c>
      <c r="AB353">
        <v>0</v>
      </c>
      <c r="AC353">
        <v>21</v>
      </c>
      <c r="AD353">
        <v>35</v>
      </c>
      <c r="AE353">
        <v>21</v>
      </c>
      <c r="AF353">
        <v>0</v>
      </c>
      <c r="AG353">
        <v>21</v>
      </c>
      <c r="AH353">
        <v>0</v>
      </c>
      <c r="AI353">
        <v>7</v>
      </c>
      <c r="AJ353">
        <v>14</v>
      </c>
      <c r="AK353">
        <v>28</v>
      </c>
      <c r="AL353">
        <v>35</v>
      </c>
      <c r="AM353">
        <v>35</v>
      </c>
      <c r="AN353">
        <v>7</v>
      </c>
      <c r="AO353">
        <v>0</v>
      </c>
      <c r="AP353">
        <v>14</v>
      </c>
      <c r="AQ353">
        <v>14</v>
      </c>
      <c r="AR353">
        <v>71</v>
      </c>
      <c r="AS353">
        <v>21</v>
      </c>
      <c r="AT353">
        <v>42</v>
      </c>
      <c r="AU353">
        <v>14</v>
      </c>
      <c r="AV353">
        <v>0</v>
      </c>
      <c r="AW353">
        <v>28</v>
      </c>
      <c r="AX353">
        <v>21</v>
      </c>
      <c r="AY353">
        <v>7</v>
      </c>
      <c r="AZ353">
        <v>41</v>
      </c>
      <c r="BA353" s="42">
        <v>197.61</v>
      </c>
      <c r="BB353" s="12">
        <v>46553.14</v>
      </c>
      <c r="BC353" s="12">
        <v>23276.57</v>
      </c>
      <c r="BD353" s="12">
        <v>41181.620000000003</v>
      </c>
      <c r="BE353" s="12">
        <v>41181.620000000003</v>
      </c>
      <c r="BF353" s="12">
        <v>26857.58</v>
      </c>
      <c r="BG353" s="12">
        <v>8000</v>
      </c>
      <c r="BH353" s="12">
        <v>6250</v>
      </c>
      <c r="BI353" s="12">
        <v>3353</v>
      </c>
      <c r="BJ353" s="12">
        <v>7058</v>
      </c>
      <c r="BK353" s="12">
        <v>75603</v>
      </c>
      <c r="BL353" s="12">
        <v>63201</v>
      </c>
      <c r="BM353" s="12">
        <v>55501</v>
      </c>
      <c r="BN353" s="12">
        <v>30000</v>
      </c>
      <c r="BO353">
        <v>230000</v>
      </c>
      <c r="BP353">
        <v>1640</v>
      </c>
    </row>
    <row r="354" spans="1:68" x14ac:dyDescent="0.25">
      <c r="A354" s="4">
        <v>45644</v>
      </c>
      <c r="B354" s="4" t="str">
        <f t="shared" si="5"/>
        <v>DECEMBER</v>
      </c>
      <c r="C354" s="2">
        <f>MONTH(mydata[[#This Row],[Date]])</f>
        <v>12</v>
      </c>
      <c r="D354">
        <v>1194</v>
      </c>
      <c r="E354">
        <v>719</v>
      </c>
      <c r="F354">
        <v>489</v>
      </c>
      <c r="G354">
        <v>562</v>
      </c>
      <c r="H354">
        <v>143</v>
      </c>
      <c r="I354">
        <v>309</v>
      </c>
      <c r="J354">
        <v>231</v>
      </c>
      <c r="K354">
        <v>179</v>
      </c>
      <c r="L354">
        <v>355</v>
      </c>
      <c r="M354">
        <v>103</v>
      </c>
      <c r="N354">
        <v>66</v>
      </c>
      <c r="O354">
        <v>103</v>
      </c>
      <c r="P354">
        <v>66</v>
      </c>
      <c r="Q354">
        <v>172</v>
      </c>
      <c r="R354">
        <v>40</v>
      </c>
      <c r="S354">
        <v>40</v>
      </c>
      <c r="T354">
        <v>49</v>
      </c>
      <c r="U354">
        <v>200</v>
      </c>
      <c r="V354">
        <v>100</v>
      </c>
      <c r="W354">
        <v>21</v>
      </c>
      <c r="X354">
        <v>28</v>
      </c>
      <c r="Y354">
        <v>7</v>
      </c>
      <c r="Z354">
        <v>19</v>
      </c>
      <c r="AA354">
        <v>50</v>
      </c>
      <c r="AB354">
        <v>14</v>
      </c>
      <c r="AC354">
        <v>14</v>
      </c>
      <c r="AD354">
        <v>28</v>
      </c>
      <c r="AE354">
        <v>14</v>
      </c>
      <c r="AF354">
        <v>7</v>
      </c>
      <c r="AG354">
        <v>21</v>
      </c>
      <c r="AH354">
        <v>7</v>
      </c>
      <c r="AI354">
        <v>21</v>
      </c>
      <c r="AJ354">
        <v>7</v>
      </c>
      <c r="AK354">
        <v>57</v>
      </c>
      <c r="AL354">
        <v>43</v>
      </c>
      <c r="AM354">
        <v>7</v>
      </c>
      <c r="AN354">
        <v>21</v>
      </c>
      <c r="AO354">
        <v>7</v>
      </c>
      <c r="AP354">
        <v>0</v>
      </c>
      <c r="AQ354">
        <v>7</v>
      </c>
      <c r="AR354">
        <v>57</v>
      </c>
      <c r="AS354">
        <v>14</v>
      </c>
      <c r="AT354">
        <v>43</v>
      </c>
      <c r="AU354">
        <v>35</v>
      </c>
      <c r="AV354">
        <v>7</v>
      </c>
      <c r="AW354">
        <v>14</v>
      </c>
      <c r="AX354">
        <v>28</v>
      </c>
      <c r="AY354">
        <v>21</v>
      </c>
      <c r="AZ354">
        <v>0</v>
      </c>
      <c r="BA354" s="42">
        <v>217.60000000000002</v>
      </c>
      <c r="BB354" s="12">
        <v>67187.48</v>
      </c>
      <c r="BC354" s="12">
        <v>47426.46</v>
      </c>
      <c r="BD354" s="12">
        <v>23713.23</v>
      </c>
      <c r="BE354" s="12">
        <v>15808.82</v>
      </c>
      <c r="BF354" s="12">
        <v>43474.25</v>
      </c>
      <c r="BG354" s="12">
        <v>8000</v>
      </c>
      <c r="BH354" s="12">
        <v>6250</v>
      </c>
      <c r="BI354" s="12">
        <v>3353</v>
      </c>
      <c r="BJ354" s="12">
        <v>7058</v>
      </c>
      <c r="BK354" s="12">
        <v>75603</v>
      </c>
      <c r="BL354" s="12">
        <v>63201</v>
      </c>
      <c r="BM354" s="12">
        <v>55501</v>
      </c>
      <c r="BN354" s="12">
        <v>30000</v>
      </c>
      <c r="BO354">
        <v>230000</v>
      </c>
      <c r="BP354">
        <v>4728</v>
      </c>
    </row>
    <row r="355" spans="1:68" x14ac:dyDescent="0.25">
      <c r="A355" s="4">
        <v>45645</v>
      </c>
      <c r="B355" s="4" t="str">
        <f t="shared" si="5"/>
        <v>DECEMBER</v>
      </c>
      <c r="C355" s="2">
        <f>MONTH(mydata[[#This Row],[Date]])</f>
        <v>12</v>
      </c>
      <c r="D355">
        <v>1188</v>
      </c>
      <c r="E355">
        <v>731</v>
      </c>
      <c r="F355">
        <v>237</v>
      </c>
      <c r="G355">
        <v>690</v>
      </c>
      <c r="H355">
        <v>261</v>
      </c>
      <c r="I355">
        <v>168</v>
      </c>
      <c r="J355">
        <v>432</v>
      </c>
      <c r="K355">
        <v>131</v>
      </c>
      <c r="L355">
        <v>294</v>
      </c>
      <c r="M355">
        <v>58</v>
      </c>
      <c r="N355">
        <v>95</v>
      </c>
      <c r="O355">
        <v>36</v>
      </c>
      <c r="P355">
        <v>51</v>
      </c>
      <c r="Q355">
        <v>185</v>
      </c>
      <c r="R355">
        <v>121</v>
      </c>
      <c r="S355">
        <v>49</v>
      </c>
      <c r="T355">
        <v>40</v>
      </c>
      <c r="U355">
        <v>259</v>
      </c>
      <c r="V355">
        <v>51</v>
      </c>
      <c r="W355">
        <v>21</v>
      </c>
      <c r="X355">
        <v>43</v>
      </c>
      <c r="Y355">
        <v>0</v>
      </c>
      <c r="Z355">
        <v>109</v>
      </c>
      <c r="AA355">
        <v>36</v>
      </c>
      <c r="AB355">
        <v>21</v>
      </c>
      <c r="AC355">
        <v>0</v>
      </c>
      <c r="AD355">
        <v>14</v>
      </c>
      <c r="AE355">
        <v>0</v>
      </c>
      <c r="AF355">
        <v>7</v>
      </c>
      <c r="AG355">
        <v>21</v>
      </c>
      <c r="AH355">
        <v>0</v>
      </c>
      <c r="AI355">
        <v>0</v>
      </c>
      <c r="AJ355">
        <v>21</v>
      </c>
      <c r="AK355">
        <v>43</v>
      </c>
      <c r="AL355">
        <v>14</v>
      </c>
      <c r="AM355">
        <v>14</v>
      </c>
      <c r="AN355">
        <v>7</v>
      </c>
      <c r="AO355">
        <v>0</v>
      </c>
      <c r="AP355">
        <v>0</v>
      </c>
      <c r="AQ355">
        <v>29</v>
      </c>
      <c r="AR355">
        <v>51</v>
      </c>
      <c r="AS355">
        <v>14</v>
      </c>
      <c r="AT355">
        <v>43</v>
      </c>
      <c r="AU355">
        <v>29</v>
      </c>
      <c r="AV355">
        <v>0</v>
      </c>
      <c r="AW355">
        <v>14</v>
      </c>
      <c r="AX355">
        <v>21</v>
      </c>
      <c r="AY355">
        <v>0</v>
      </c>
      <c r="AZ355">
        <v>108</v>
      </c>
      <c r="BA355" s="42">
        <v>239.09</v>
      </c>
      <c r="BB355" s="12">
        <v>67456.13</v>
      </c>
      <c r="BC355" s="12">
        <v>52224.1</v>
      </c>
      <c r="BD355" s="12">
        <v>50048.1</v>
      </c>
      <c r="BE355" s="12">
        <v>27872.1</v>
      </c>
      <c r="BF355" s="12">
        <v>20000</v>
      </c>
      <c r="BG355" s="12">
        <v>8000</v>
      </c>
      <c r="BH355" s="12">
        <v>6250</v>
      </c>
      <c r="BI355" s="12">
        <v>3353</v>
      </c>
      <c r="BJ355" s="12">
        <v>7058</v>
      </c>
      <c r="BK355" s="12">
        <v>75603</v>
      </c>
      <c r="BL355" s="12">
        <v>63201</v>
      </c>
      <c r="BM355" s="12">
        <v>55501</v>
      </c>
      <c r="BN355" s="12">
        <v>30000</v>
      </c>
      <c r="BO355">
        <v>230000</v>
      </c>
      <c r="BP355">
        <v>1750</v>
      </c>
    </row>
    <row r="356" spans="1:68" x14ac:dyDescent="0.25">
      <c r="A356" s="4">
        <v>45646</v>
      </c>
      <c r="B356" s="4" t="str">
        <f t="shared" si="5"/>
        <v>DECEMBER</v>
      </c>
      <c r="C356" s="2">
        <f>MONTH(mydata[[#This Row],[Date]])</f>
        <v>12</v>
      </c>
      <c r="D356">
        <v>1173</v>
      </c>
      <c r="E356">
        <v>754</v>
      </c>
      <c r="F356">
        <v>492</v>
      </c>
      <c r="G356">
        <v>517</v>
      </c>
      <c r="H356">
        <v>164</v>
      </c>
      <c r="I356">
        <v>286</v>
      </c>
      <c r="J356">
        <v>333</v>
      </c>
      <c r="K356">
        <v>135</v>
      </c>
      <c r="L356">
        <v>378</v>
      </c>
      <c r="M356">
        <v>232</v>
      </c>
      <c r="N356">
        <v>94</v>
      </c>
      <c r="O356">
        <v>43</v>
      </c>
      <c r="P356">
        <v>50</v>
      </c>
      <c r="Q356">
        <v>151</v>
      </c>
      <c r="R356">
        <v>115</v>
      </c>
      <c r="S356">
        <v>66</v>
      </c>
      <c r="T356">
        <v>44</v>
      </c>
      <c r="U356">
        <v>0</v>
      </c>
      <c r="V356">
        <v>30</v>
      </c>
      <c r="W356">
        <v>22</v>
      </c>
      <c r="X356">
        <v>45</v>
      </c>
      <c r="Y356">
        <v>15</v>
      </c>
      <c r="Z356">
        <v>60</v>
      </c>
      <c r="AA356">
        <v>37</v>
      </c>
      <c r="AB356">
        <v>0</v>
      </c>
      <c r="AC356">
        <v>7</v>
      </c>
      <c r="AD356">
        <v>22</v>
      </c>
      <c r="AE356">
        <v>15</v>
      </c>
      <c r="AF356">
        <v>0</v>
      </c>
      <c r="AG356">
        <v>15</v>
      </c>
      <c r="AH356">
        <v>15</v>
      </c>
      <c r="AI356">
        <v>22</v>
      </c>
      <c r="AJ356">
        <v>0</v>
      </c>
      <c r="AK356">
        <v>67</v>
      </c>
      <c r="AL356">
        <v>37</v>
      </c>
      <c r="AM356">
        <v>30</v>
      </c>
      <c r="AN356">
        <v>7</v>
      </c>
      <c r="AO356">
        <v>0</v>
      </c>
      <c r="AP356">
        <v>30</v>
      </c>
      <c r="AQ356">
        <v>22</v>
      </c>
      <c r="AR356">
        <v>52</v>
      </c>
      <c r="AS356">
        <v>22</v>
      </c>
      <c r="AT356">
        <v>60</v>
      </c>
      <c r="AU356">
        <v>15</v>
      </c>
      <c r="AV356">
        <v>7</v>
      </c>
      <c r="AW356">
        <v>22</v>
      </c>
      <c r="AX356">
        <v>15</v>
      </c>
      <c r="AY356">
        <v>7</v>
      </c>
      <c r="AZ356">
        <v>56</v>
      </c>
      <c r="BA356" s="42">
        <v>254.47</v>
      </c>
      <c r="BB356" s="12">
        <v>59773.78</v>
      </c>
      <c r="BC356" s="12">
        <v>40646.17</v>
      </c>
      <c r="BD356" s="12">
        <v>50209.97</v>
      </c>
      <c r="BE356" s="12">
        <v>57382.83</v>
      </c>
      <c r="BF356" s="12">
        <v>31082.36</v>
      </c>
      <c r="BG356" s="12">
        <v>8000</v>
      </c>
      <c r="BH356" s="12">
        <v>6250</v>
      </c>
      <c r="BI356" s="12">
        <v>3353</v>
      </c>
      <c r="BJ356" s="12">
        <v>7058</v>
      </c>
      <c r="BK356" s="12">
        <v>75603</v>
      </c>
      <c r="BL356" s="12">
        <v>63201</v>
      </c>
      <c r="BM356" s="12">
        <v>55501</v>
      </c>
      <c r="BN356" s="12">
        <v>30000</v>
      </c>
      <c r="BO356">
        <v>230000</v>
      </c>
      <c r="BP356">
        <v>3691</v>
      </c>
    </row>
    <row r="357" spans="1:68" x14ac:dyDescent="0.25">
      <c r="A357" s="4">
        <v>45647</v>
      </c>
      <c r="B357" s="4" t="str">
        <f t="shared" si="5"/>
        <v>DECEMBER</v>
      </c>
      <c r="C357" s="2">
        <f>MONTH(mydata[[#This Row],[Date]])</f>
        <v>12</v>
      </c>
      <c r="D357">
        <v>1150</v>
      </c>
      <c r="E357">
        <v>787</v>
      </c>
      <c r="F357">
        <v>230</v>
      </c>
      <c r="G357">
        <v>656</v>
      </c>
      <c r="H357">
        <v>264</v>
      </c>
      <c r="I357">
        <v>228</v>
      </c>
      <c r="J357">
        <v>371</v>
      </c>
      <c r="K357">
        <v>188</v>
      </c>
      <c r="L357">
        <v>336</v>
      </c>
      <c r="M357">
        <v>178</v>
      </c>
      <c r="N357">
        <v>99</v>
      </c>
      <c r="O357">
        <v>106</v>
      </c>
      <c r="P357">
        <v>35</v>
      </c>
      <c r="Q357">
        <v>196</v>
      </c>
      <c r="R357">
        <v>96</v>
      </c>
      <c r="S357">
        <v>43</v>
      </c>
      <c r="T357">
        <v>61</v>
      </c>
      <c r="U357">
        <v>0</v>
      </c>
      <c r="V357">
        <v>55</v>
      </c>
      <c r="W357">
        <v>0</v>
      </c>
      <c r="X357">
        <v>55</v>
      </c>
      <c r="Y357">
        <v>7</v>
      </c>
      <c r="Z357">
        <v>86</v>
      </c>
      <c r="AA357">
        <v>47</v>
      </c>
      <c r="AB357">
        <v>7</v>
      </c>
      <c r="AC357">
        <v>0</v>
      </c>
      <c r="AD357">
        <v>23</v>
      </c>
      <c r="AE357">
        <v>7</v>
      </c>
      <c r="AF357">
        <v>0</v>
      </c>
      <c r="AG357">
        <v>39</v>
      </c>
      <c r="AH357">
        <v>7</v>
      </c>
      <c r="AI357">
        <v>23</v>
      </c>
      <c r="AJ357">
        <v>0</v>
      </c>
      <c r="AK357">
        <v>47</v>
      </c>
      <c r="AL357">
        <v>47</v>
      </c>
      <c r="AM357">
        <v>39</v>
      </c>
      <c r="AN357">
        <v>7</v>
      </c>
      <c r="AO357">
        <v>7</v>
      </c>
      <c r="AP357">
        <v>7</v>
      </c>
      <c r="AQ357">
        <v>31</v>
      </c>
      <c r="AR357">
        <v>86</v>
      </c>
      <c r="AS357">
        <v>23</v>
      </c>
      <c r="AT357">
        <v>47</v>
      </c>
      <c r="AU357">
        <v>7</v>
      </c>
      <c r="AV357">
        <v>0</v>
      </c>
      <c r="AW357">
        <v>15</v>
      </c>
      <c r="AX357">
        <v>23</v>
      </c>
      <c r="AY357">
        <v>31</v>
      </c>
      <c r="AZ357">
        <v>14</v>
      </c>
      <c r="BA357" s="42">
        <v>264.33</v>
      </c>
      <c r="BB357" s="12">
        <v>81433.149999999994</v>
      </c>
      <c r="BC357" s="12">
        <v>50895.72</v>
      </c>
      <c r="BD357" s="12">
        <v>61074.86</v>
      </c>
      <c r="BE357" s="12">
        <v>31074.86</v>
      </c>
      <c r="BF357" s="12">
        <v>30000</v>
      </c>
      <c r="BG357" s="12">
        <v>8000</v>
      </c>
      <c r="BH357" s="12">
        <v>6250</v>
      </c>
      <c r="BI357" s="12">
        <v>3353</v>
      </c>
      <c r="BJ357" s="12">
        <v>7058</v>
      </c>
      <c r="BK357" s="12">
        <v>75603</v>
      </c>
      <c r="BL357" s="12">
        <v>63201</v>
      </c>
      <c r="BM357" s="12">
        <v>55501</v>
      </c>
      <c r="BN357" s="12">
        <v>30000</v>
      </c>
      <c r="BO357">
        <v>230000</v>
      </c>
      <c r="BP357">
        <v>6078</v>
      </c>
    </row>
    <row r="358" spans="1:68" x14ac:dyDescent="0.25">
      <c r="A358" s="4">
        <v>45648</v>
      </c>
      <c r="B358" s="4" t="str">
        <f t="shared" si="5"/>
        <v>DECEMBER</v>
      </c>
      <c r="C358" s="2">
        <f>MONTH(mydata[[#This Row],[Date]])</f>
        <v>12</v>
      </c>
      <c r="D358">
        <v>1119</v>
      </c>
      <c r="E358">
        <v>823</v>
      </c>
      <c r="F358">
        <v>537</v>
      </c>
      <c r="G358">
        <v>515</v>
      </c>
      <c r="H358">
        <v>67</v>
      </c>
      <c r="I358">
        <v>378</v>
      </c>
      <c r="J358">
        <v>363</v>
      </c>
      <c r="K358">
        <v>82</v>
      </c>
      <c r="L358">
        <v>242</v>
      </c>
      <c r="M358">
        <v>145</v>
      </c>
      <c r="N358">
        <v>55</v>
      </c>
      <c r="O358">
        <v>62</v>
      </c>
      <c r="P358">
        <v>41</v>
      </c>
      <c r="Q358">
        <v>233</v>
      </c>
      <c r="R358">
        <v>25</v>
      </c>
      <c r="S358">
        <v>46</v>
      </c>
      <c r="T358">
        <v>59</v>
      </c>
      <c r="U358">
        <v>211</v>
      </c>
      <c r="V358">
        <v>49</v>
      </c>
      <c r="W358">
        <v>0</v>
      </c>
      <c r="X358">
        <v>32</v>
      </c>
      <c r="Y358">
        <v>16</v>
      </c>
      <c r="Z358">
        <v>106</v>
      </c>
      <c r="AA358">
        <v>74</v>
      </c>
      <c r="AB358">
        <v>0</v>
      </c>
      <c r="AC358">
        <v>8</v>
      </c>
      <c r="AD358">
        <v>16</v>
      </c>
      <c r="AE358">
        <v>24</v>
      </c>
      <c r="AF358">
        <v>8</v>
      </c>
      <c r="AG358">
        <v>16</v>
      </c>
      <c r="AH358">
        <v>8</v>
      </c>
      <c r="AI358">
        <v>8</v>
      </c>
      <c r="AJ358">
        <v>16</v>
      </c>
      <c r="AK358">
        <v>57</v>
      </c>
      <c r="AL358">
        <v>24</v>
      </c>
      <c r="AM358">
        <v>16</v>
      </c>
      <c r="AN358">
        <v>8</v>
      </c>
      <c r="AO358">
        <v>8</v>
      </c>
      <c r="AP358">
        <v>24</v>
      </c>
      <c r="AQ358">
        <v>32</v>
      </c>
      <c r="AR358">
        <v>90</v>
      </c>
      <c r="AS358">
        <v>24</v>
      </c>
      <c r="AT358">
        <v>49</v>
      </c>
      <c r="AU358">
        <v>16</v>
      </c>
      <c r="AV358">
        <v>8</v>
      </c>
      <c r="AW358">
        <v>32</v>
      </c>
      <c r="AX358">
        <v>8</v>
      </c>
      <c r="AY358">
        <v>32</v>
      </c>
      <c r="AZ358">
        <v>14</v>
      </c>
      <c r="BA358" s="42">
        <v>272.64</v>
      </c>
      <c r="BB358" s="12">
        <v>66083.38</v>
      </c>
      <c r="BC358" s="12">
        <v>37006.69</v>
      </c>
      <c r="BD358" s="12">
        <v>26433.35</v>
      </c>
      <c r="BE358" s="12">
        <v>47580.03</v>
      </c>
      <c r="BF358" s="12">
        <v>87230.06</v>
      </c>
      <c r="BG358" s="12">
        <v>8000</v>
      </c>
      <c r="BH358" s="12">
        <v>6250</v>
      </c>
      <c r="BI358" s="12">
        <v>3353</v>
      </c>
      <c r="BJ358" s="12">
        <v>7058</v>
      </c>
      <c r="BK358" s="12">
        <v>75603</v>
      </c>
      <c r="BL358" s="12">
        <v>63201</v>
      </c>
      <c r="BM358" s="12">
        <v>55501</v>
      </c>
      <c r="BN358" s="12">
        <v>30000</v>
      </c>
      <c r="BO358">
        <v>230000</v>
      </c>
      <c r="BP358">
        <v>4153</v>
      </c>
    </row>
    <row r="359" spans="1:68" x14ac:dyDescent="0.25">
      <c r="A359" s="4">
        <v>45649</v>
      </c>
      <c r="B359" s="4" t="str">
        <f t="shared" si="5"/>
        <v>DECEMBER</v>
      </c>
      <c r="C359" s="2">
        <f>MONTH(mydata[[#This Row],[Date]])</f>
        <v>12</v>
      </c>
      <c r="D359">
        <v>1099</v>
      </c>
      <c r="E359">
        <v>856</v>
      </c>
      <c r="F359">
        <v>296</v>
      </c>
      <c r="G359">
        <v>551</v>
      </c>
      <c r="H359">
        <v>252</v>
      </c>
      <c r="I359">
        <v>248</v>
      </c>
      <c r="J359">
        <v>497</v>
      </c>
      <c r="K359">
        <v>111</v>
      </c>
      <c r="L359">
        <v>258</v>
      </c>
      <c r="M359">
        <v>68</v>
      </c>
      <c r="N359">
        <v>81</v>
      </c>
      <c r="O359">
        <v>95</v>
      </c>
      <c r="P359">
        <v>27</v>
      </c>
      <c r="Q359">
        <v>200</v>
      </c>
      <c r="R359">
        <v>87</v>
      </c>
      <c r="S359">
        <v>41</v>
      </c>
      <c r="T359">
        <v>20</v>
      </c>
      <c r="U359">
        <v>222</v>
      </c>
      <c r="V359">
        <v>111</v>
      </c>
      <c r="W359">
        <v>8</v>
      </c>
      <c r="X359">
        <v>25</v>
      </c>
      <c r="Y359">
        <v>17</v>
      </c>
      <c r="Z359">
        <v>68</v>
      </c>
      <c r="AA359">
        <v>59</v>
      </c>
      <c r="AB359">
        <v>0</v>
      </c>
      <c r="AC359">
        <v>8</v>
      </c>
      <c r="AD359">
        <v>34</v>
      </c>
      <c r="AE359">
        <v>0</v>
      </c>
      <c r="AF359">
        <v>8</v>
      </c>
      <c r="AG359">
        <v>8</v>
      </c>
      <c r="AH359">
        <v>17</v>
      </c>
      <c r="AI359">
        <v>17</v>
      </c>
      <c r="AJ359">
        <v>0</v>
      </c>
      <c r="AK359">
        <v>68</v>
      </c>
      <c r="AL359">
        <v>17</v>
      </c>
      <c r="AM359">
        <v>25</v>
      </c>
      <c r="AN359">
        <v>17</v>
      </c>
      <c r="AO359">
        <v>0</v>
      </c>
      <c r="AP359">
        <v>8</v>
      </c>
      <c r="AQ359">
        <v>8</v>
      </c>
      <c r="AR359">
        <v>85</v>
      </c>
      <c r="AS359">
        <v>8</v>
      </c>
      <c r="AT359">
        <v>34</v>
      </c>
      <c r="AU359">
        <v>42</v>
      </c>
      <c r="AV359">
        <v>0</v>
      </c>
      <c r="AW359">
        <v>25</v>
      </c>
      <c r="AX359">
        <v>0</v>
      </c>
      <c r="AY359">
        <v>17</v>
      </c>
      <c r="AZ359">
        <v>122</v>
      </c>
      <c r="BA359" s="42">
        <v>274.52000000000004</v>
      </c>
      <c r="BB359" s="12">
        <v>92695</v>
      </c>
      <c r="BC359" s="12">
        <v>38168.53</v>
      </c>
      <c r="BD359" s="12">
        <v>32715.88</v>
      </c>
      <c r="BE359" s="12">
        <v>49073.82</v>
      </c>
      <c r="BF359" s="12">
        <v>59979.12</v>
      </c>
      <c r="BG359" s="12">
        <v>8000</v>
      </c>
      <c r="BH359" s="12">
        <v>6250</v>
      </c>
      <c r="BI359" s="12">
        <v>3353</v>
      </c>
      <c r="BJ359" s="12">
        <v>7058</v>
      </c>
      <c r="BK359" s="12">
        <v>75603</v>
      </c>
      <c r="BL359" s="12">
        <v>63201</v>
      </c>
      <c r="BM359" s="12">
        <v>55501</v>
      </c>
      <c r="BN359" s="12">
        <v>30000</v>
      </c>
      <c r="BO359">
        <v>230000</v>
      </c>
      <c r="BP359">
        <v>2524</v>
      </c>
    </row>
    <row r="360" spans="1:68" x14ac:dyDescent="0.25">
      <c r="A360" s="4">
        <v>45650</v>
      </c>
      <c r="B360" s="4" t="str">
        <f t="shared" si="5"/>
        <v>DECEMBER</v>
      </c>
      <c r="C360" s="2">
        <f>MONTH(mydata[[#This Row],[Date]])</f>
        <v>12</v>
      </c>
      <c r="D360">
        <v>1086</v>
      </c>
      <c r="E360">
        <v>880</v>
      </c>
      <c r="F360">
        <v>293</v>
      </c>
      <c r="G360">
        <v>555</v>
      </c>
      <c r="H360">
        <v>238</v>
      </c>
      <c r="I360">
        <v>202</v>
      </c>
      <c r="J360">
        <v>520</v>
      </c>
      <c r="K360">
        <v>158</v>
      </c>
      <c r="L360">
        <v>282</v>
      </c>
      <c r="M360">
        <v>215</v>
      </c>
      <c r="N360">
        <v>60</v>
      </c>
      <c r="O360">
        <v>94</v>
      </c>
      <c r="P360">
        <v>53</v>
      </c>
      <c r="Q360">
        <v>198</v>
      </c>
      <c r="R360">
        <v>119</v>
      </c>
      <c r="S360">
        <v>41</v>
      </c>
      <c r="T360">
        <v>24</v>
      </c>
      <c r="U360">
        <v>0</v>
      </c>
      <c r="V360">
        <v>105</v>
      </c>
      <c r="W360">
        <v>26</v>
      </c>
      <c r="X360">
        <v>44</v>
      </c>
      <c r="Y360">
        <v>0</v>
      </c>
      <c r="Z360">
        <v>70</v>
      </c>
      <c r="AA360">
        <v>70</v>
      </c>
      <c r="AB360">
        <v>0</v>
      </c>
      <c r="AC360">
        <v>0</v>
      </c>
      <c r="AD360">
        <v>44</v>
      </c>
      <c r="AE360">
        <v>17</v>
      </c>
      <c r="AF360">
        <v>8</v>
      </c>
      <c r="AG360">
        <v>17</v>
      </c>
      <c r="AH360">
        <v>8</v>
      </c>
      <c r="AI360">
        <v>26</v>
      </c>
      <c r="AJ360">
        <v>0</v>
      </c>
      <c r="AK360">
        <v>52</v>
      </c>
      <c r="AL360">
        <v>44</v>
      </c>
      <c r="AM360">
        <v>8</v>
      </c>
      <c r="AN360">
        <v>26</v>
      </c>
      <c r="AO360">
        <v>0</v>
      </c>
      <c r="AP360">
        <v>8</v>
      </c>
      <c r="AQ360">
        <v>17</v>
      </c>
      <c r="AR360">
        <v>61</v>
      </c>
      <c r="AS360">
        <v>17</v>
      </c>
      <c r="AT360">
        <v>26</v>
      </c>
      <c r="AU360">
        <v>35</v>
      </c>
      <c r="AV360">
        <v>8</v>
      </c>
      <c r="AW360">
        <v>52</v>
      </c>
      <c r="AX360">
        <v>35</v>
      </c>
      <c r="AY360">
        <v>26</v>
      </c>
      <c r="AZ360">
        <v>30</v>
      </c>
      <c r="BA360" s="42">
        <v>275.47000000000003</v>
      </c>
      <c r="BB360" s="12">
        <v>96082.11</v>
      </c>
      <c r="BC360" s="12">
        <v>52158.86</v>
      </c>
      <c r="BD360" s="12">
        <v>27452.03</v>
      </c>
      <c r="BE360" s="12">
        <v>52158.86</v>
      </c>
      <c r="BF360" s="12">
        <v>46668.45</v>
      </c>
      <c r="BG360" s="12">
        <v>8000</v>
      </c>
      <c r="BH360" s="12">
        <v>6250</v>
      </c>
      <c r="BI360" s="12">
        <v>3353</v>
      </c>
      <c r="BJ360" s="12">
        <v>7058</v>
      </c>
      <c r="BK360" s="12">
        <v>75603</v>
      </c>
      <c r="BL360" s="12">
        <v>63201</v>
      </c>
      <c r="BM360" s="12">
        <v>55501</v>
      </c>
      <c r="BN360" s="12">
        <v>30000</v>
      </c>
      <c r="BO360">
        <v>230000</v>
      </c>
      <c r="BP360">
        <v>4</v>
      </c>
    </row>
    <row r="361" spans="1:68" x14ac:dyDescent="0.25">
      <c r="A361" s="4">
        <v>45651</v>
      </c>
      <c r="B361" s="4" t="str">
        <f t="shared" si="5"/>
        <v>DECEMBER</v>
      </c>
      <c r="C361" s="2">
        <f>MONTH(mydata[[#This Row],[Date]])</f>
        <v>12</v>
      </c>
      <c r="D361">
        <v>1085</v>
      </c>
      <c r="E361">
        <v>902</v>
      </c>
      <c r="F361">
        <v>260</v>
      </c>
      <c r="G361">
        <v>576</v>
      </c>
      <c r="H361">
        <v>249</v>
      </c>
      <c r="I361">
        <v>423</v>
      </c>
      <c r="J361">
        <v>335</v>
      </c>
      <c r="K361">
        <v>144</v>
      </c>
      <c r="L361">
        <v>269</v>
      </c>
      <c r="M361">
        <v>188</v>
      </c>
      <c r="N361">
        <v>60</v>
      </c>
      <c r="O361">
        <v>33</v>
      </c>
      <c r="P361">
        <v>26</v>
      </c>
      <c r="Q361">
        <v>222</v>
      </c>
      <c r="R361">
        <v>119</v>
      </c>
      <c r="S361">
        <v>45</v>
      </c>
      <c r="T361">
        <v>53</v>
      </c>
      <c r="U361">
        <v>70</v>
      </c>
      <c r="V361">
        <v>90</v>
      </c>
      <c r="W361">
        <v>0</v>
      </c>
      <c r="X361">
        <v>45</v>
      </c>
      <c r="Y361">
        <v>0</v>
      </c>
      <c r="Z361">
        <v>135</v>
      </c>
      <c r="AA361">
        <v>54</v>
      </c>
      <c r="AB361">
        <v>0</v>
      </c>
      <c r="AC361">
        <v>0</v>
      </c>
      <c r="AD361">
        <v>45</v>
      </c>
      <c r="AE361">
        <v>27</v>
      </c>
      <c r="AF361">
        <v>0</v>
      </c>
      <c r="AG361">
        <v>18</v>
      </c>
      <c r="AH361">
        <v>0</v>
      </c>
      <c r="AI361">
        <v>0</v>
      </c>
      <c r="AJ361">
        <v>18</v>
      </c>
      <c r="AK361">
        <v>63</v>
      </c>
      <c r="AL361">
        <v>27</v>
      </c>
      <c r="AM361">
        <v>27</v>
      </c>
      <c r="AN361">
        <v>0</v>
      </c>
      <c r="AO361">
        <v>0</v>
      </c>
      <c r="AP361">
        <v>0</v>
      </c>
      <c r="AQ361">
        <v>36</v>
      </c>
      <c r="AR361">
        <v>99</v>
      </c>
      <c r="AS361">
        <v>9</v>
      </c>
      <c r="AT361">
        <v>81</v>
      </c>
      <c r="AU361">
        <v>27</v>
      </c>
      <c r="AV361">
        <v>9</v>
      </c>
      <c r="AW361">
        <v>45</v>
      </c>
      <c r="AX361">
        <v>0</v>
      </c>
      <c r="AY361">
        <v>36</v>
      </c>
      <c r="AZ361">
        <v>11</v>
      </c>
      <c r="BA361" s="42">
        <v>269.75</v>
      </c>
      <c r="BB361" s="12">
        <v>93659.55</v>
      </c>
      <c r="BC361" s="12">
        <v>38565.699999999997</v>
      </c>
      <c r="BD361" s="12">
        <v>60603.24</v>
      </c>
      <c r="BE361" s="12">
        <v>27546.93</v>
      </c>
      <c r="BF361" s="12">
        <v>55093.86</v>
      </c>
      <c r="BG361" s="12">
        <v>8000</v>
      </c>
      <c r="BH361" s="12">
        <v>6250</v>
      </c>
      <c r="BI361" s="12">
        <v>3353</v>
      </c>
      <c r="BJ361" s="12">
        <v>7058</v>
      </c>
      <c r="BK361" s="12">
        <v>75603</v>
      </c>
      <c r="BL361" s="12">
        <v>63201</v>
      </c>
      <c r="BM361" s="12">
        <v>55501</v>
      </c>
      <c r="BN361" s="12">
        <v>30000</v>
      </c>
      <c r="BO361">
        <v>230000</v>
      </c>
      <c r="BP361">
        <v>1629</v>
      </c>
    </row>
    <row r="362" spans="1:68" x14ac:dyDescent="0.25">
      <c r="A362" s="4">
        <v>45652</v>
      </c>
      <c r="B362" s="4" t="str">
        <f t="shared" si="5"/>
        <v>DECEMBER</v>
      </c>
      <c r="C362" s="2">
        <f>MONTH(mydata[[#This Row],[Date]])</f>
        <v>12</v>
      </c>
      <c r="D362">
        <v>1087</v>
      </c>
      <c r="E362">
        <v>911</v>
      </c>
      <c r="F362">
        <v>445</v>
      </c>
      <c r="G362">
        <v>566</v>
      </c>
      <c r="H362">
        <v>76</v>
      </c>
      <c r="I362">
        <v>300</v>
      </c>
      <c r="J362">
        <v>429</v>
      </c>
      <c r="K362">
        <v>182</v>
      </c>
      <c r="L362">
        <v>229</v>
      </c>
      <c r="M362">
        <v>101</v>
      </c>
      <c r="N362">
        <v>94</v>
      </c>
      <c r="O362">
        <v>94</v>
      </c>
      <c r="P362">
        <v>60</v>
      </c>
      <c r="Q362">
        <v>144</v>
      </c>
      <c r="R362">
        <v>41</v>
      </c>
      <c r="S362">
        <v>41</v>
      </c>
      <c r="T362">
        <v>28</v>
      </c>
      <c r="U362">
        <v>255</v>
      </c>
      <c r="V362">
        <v>54</v>
      </c>
      <c r="W362">
        <v>18</v>
      </c>
      <c r="X362">
        <v>27</v>
      </c>
      <c r="Y362">
        <v>9</v>
      </c>
      <c r="Z362">
        <v>119</v>
      </c>
      <c r="AA362">
        <v>45</v>
      </c>
      <c r="AB362">
        <v>9</v>
      </c>
      <c r="AC362">
        <v>27</v>
      </c>
      <c r="AD362">
        <v>27</v>
      </c>
      <c r="AE362">
        <v>9</v>
      </c>
      <c r="AF362">
        <v>9</v>
      </c>
      <c r="AG362">
        <v>27</v>
      </c>
      <c r="AH362">
        <v>0</v>
      </c>
      <c r="AI362">
        <v>9</v>
      </c>
      <c r="AJ362">
        <v>18</v>
      </c>
      <c r="AK362">
        <v>81</v>
      </c>
      <c r="AL362">
        <v>45</v>
      </c>
      <c r="AM362">
        <v>36</v>
      </c>
      <c r="AN362">
        <v>27</v>
      </c>
      <c r="AO362">
        <v>0</v>
      </c>
      <c r="AP362">
        <v>36</v>
      </c>
      <c r="AQ362">
        <v>36</v>
      </c>
      <c r="AR362">
        <v>81</v>
      </c>
      <c r="AS362">
        <v>9</v>
      </c>
      <c r="AT362">
        <v>36</v>
      </c>
      <c r="AU362">
        <v>45</v>
      </c>
      <c r="AV362">
        <v>0</v>
      </c>
      <c r="AW362">
        <v>45</v>
      </c>
      <c r="AX362">
        <v>0</v>
      </c>
      <c r="AY362">
        <v>27</v>
      </c>
      <c r="AZ362">
        <v>0</v>
      </c>
      <c r="BA362" s="42">
        <v>253.85</v>
      </c>
      <c r="BB362" s="12">
        <v>91718.58</v>
      </c>
      <c r="BC362" s="12">
        <v>43161.69</v>
      </c>
      <c r="BD362" s="12">
        <v>40464.080000000002</v>
      </c>
      <c r="BE362" s="12">
        <v>40464.080000000002</v>
      </c>
      <c r="BF362" s="12">
        <v>53952.11</v>
      </c>
      <c r="BG362" s="12">
        <v>8000</v>
      </c>
      <c r="BH362" s="12">
        <v>6250</v>
      </c>
      <c r="BI362" s="12">
        <v>3353</v>
      </c>
      <c r="BJ362" s="12">
        <v>7058</v>
      </c>
      <c r="BK362" s="12">
        <v>75603</v>
      </c>
      <c r="BL362" s="12">
        <v>63201</v>
      </c>
      <c r="BM362" s="12">
        <v>55501</v>
      </c>
      <c r="BN362" s="12">
        <v>30000</v>
      </c>
      <c r="BO362">
        <v>230000</v>
      </c>
      <c r="BP362">
        <v>8010</v>
      </c>
    </row>
    <row r="363" spans="1:68" x14ac:dyDescent="0.25">
      <c r="A363" s="4">
        <v>45653</v>
      </c>
      <c r="B363" s="4" t="str">
        <f t="shared" si="5"/>
        <v>DECEMBER</v>
      </c>
      <c r="C363" s="2">
        <f>MONTH(mydata[[#This Row],[Date]])</f>
        <v>12</v>
      </c>
      <c r="D363">
        <v>1094</v>
      </c>
      <c r="E363">
        <v>913</v>
      </c>
      <c r="F363">
        <v>547</v>
      </c>
      <c r="G363">
        <v>416</v>
      </c>
      <c r="H363">
        <v>131</v>
      </c>
      <c r="I363">
        <v>237</v>
      </c>
      <c r="J363">
        <v>476</v>
      </c>
      <c r="K363">
        <v>200</v>
      </c>
      <c r="L363">
        <v>230</v>
      </c>
      <c r="M363">
        <v>203</v>
      </c>
      <c r="N363">
        <v>81</v>
      </c>
      <c r="O363">
        <v>94</v>
      </c>
      <c r="P363">
        <v>40</v>
      </c>
      <c r="Q363">
        <v>216</v>
      </c>
      <c r="R363">
        <v>33</v>
      </c>
      <c r="S363">
        <v>45</v>
      </c>
      <c r="T363">
        <v>45</v>
      </c>
      <c r="U363">
        <v>107</v>
      </c>
      <c r="V363">
        <v>36</v>
      </c>
      <c r="W363">
        <v>18</v>
      </c>
      <c r="X363">
        <v>54</v>
      </c>
      <c r="Y363">
        <v>18</v>
      </c>
      <c r="Z363">
        <v>102</v>
      </c>
      <c r="AA363">
        <v>73</v>
      </c>
      <c r="AB363">
        <v>9</v>
      </c>
      <c r="AC363">
        <v>9</v>
      </c>
      <c r="AD363">
        <v>18</v>
      </c>
      <c r="AE363">
        <v>18</v>
      </c>
      <c r="AF363">
        <v>0</v>
      </c>
      <c r="AG363">
        <v>9</v>
      </c>
      <c r="AH363">
        <v>27</v>
      </c>
      <c r="AI363">
        <v>27</v>
      </c>
      <c r="AJ363">
        <v>27</v>
      </c>
      <c r="AK363">
        <v>45</v>
      </c>
      <c r="AL363">
        <v>54</v>
      </c>
      <c r="AM363">
        <v>36</v>
      </c>
      <c r="AN363">
        <v>27</v>
      </c>
      <c r="AO363">
        <v>9</v>
      </c>
      <c r="AP363">
        <v>27</v>
      </c>
      <c r="AQ363">
        <v>9</v>
      </c>
      <c r="AR363">
        <v>63</v>
      </c>
      <c r="AS363">
        <v>18</v>
      </c>
      <c r="AT363">
        <v>54</v>
      </c>
      <c r="AU363">
        <v>45</v>
      </c>
      <c r="AV363">
        <v>9</v>
      </c>
      <c r="AW363">
        <v>45</v>
      </c>
      <c r="AX363">
        <v>0</v>
      </c>
      <c r="AY363">
        <v>27</v>
      </c>
      <c r="AZ363">
        <v>0</v>
      </c>
      <c r="BA363" s="42">
        <v>235.06999999999996</v>
      </c>
      <c r="BB363" s="12">
        <v>68537.460000000006</v>
      </c>
      <c r="BC363" s="12">
        <v>55845.34</v>
      </c>
      <c r="BD363" s="12">
        <v>45691.64</v>
      </c>
      <c r="BE363" s="12">
        <v>35537.94</v>
      </c>
      <c r="BF363" s="12">
        <v>48230.06</v>
      </c>
      <c r="BG363" s="12">
        <v>8000</v>
      </c>
      <c r="BH363" s="12">
        <v>6250</v>
      </c>
      <c r="BI363" s="12">
        <v>3353</v>
      </c>
      <c r="BJ363" s="12">
        <v>7058</v>
      </c>
      <c r="BK363" s="12">
        <v>75603</v>
      </c>
      <c r="BL363" s="12">
        <v>63201</v>
      </c>
      <c r="BM363" s="12">
        <v>55501</v>
      </c>
      <c r="BN363" s="12">
        <v>30000</v>
      </c>
      <c r="BO363">
        <v>230000</v>
      </c>
      <c r="BP363">
        <v>5764</v>
      </c>
    </row>
    <row r="364" spans="1:68" x14ac:dyDescent="0.25">
      <c r="A364" s="4">
        <v>45654</v>
      </c>
      <c r="B364" s="4" t="str">
        <f t="shared" si="5"/>
        <v>DECEMBER</v>
      </c>
      <c r="C364" s="2">
        <f>MONTH(mydata[[#This Row],[Date]])</f>
        <v>12</v>
      </c>
      <c r="D364">
        <v>1106</v>
      </c>
      <c r="E364">
        <v>907</v>
      </c>
      <c r="F364">
        <v>409</v>
      </c>
      <c r="G364">
        <v>576</v>
      </c>
      <c r="H364">
        <v>121</v>
      </c>
      <c r="I364">
        <v>444</v>
      </c>
      <c r="J364">
        <v>391</v>
      </c>
      <c r="K364">
        <v>72</v>
      </c>
      <c r="L364">
        <v>246</v>
      </c>
      <c r="M364">
        <v>61</v>
      </c>
      <c r="N364">
        <v>54</v>
      </c>
      <c r="O364">
        <v>75</v>
      </c>
      <c r="P364">
        <v>41</v>
      </c>
      <c r="Q364">
        <v>201</v>
      </c>
      <c r="R364">
        <v>147</v>
      </c>
      <c r="S364">
        <v>42</v>
      </c>
      <c r="T364">
        <v>25</v>
      </c>
      <c r="U364">
        <v>214</v>
      </c>
      <c r="V364">
        <v>90</v>
      </c>
      <c r="W364">
        <v>0</v>
      </c>
      <c r="X364">
        <v>63</v>
      </c>
      <c r="Y364">
        <v>0</v>
      </c>
      <c r="Z364">
        <v>126</v>
      </c>
      <c r="AA364">
        <v>45</v>
      </c>
      <c r="AB364">
        <v>9</v>
      </c>
      <c r="AC364">
        <v>27</v>
      </c>
      <c r="AD364">
        <v>36</v>
      </c>
      <c r="AE364">
        <v>0</v>
      </c>
      <c r="AF364">
        <v>9</v>
      </c>
      <c r="AG364">
        <v>9</v>
      </c>
      <c r="AH364">
        <v>9</v>
      </c>
      <c r="AI364">
        <v>27</v>
      </c>
      <c r="AJ364">
        <v>27</v>
      </c>
      <c r="AK364">
        <v>45</v>
      </c>
      <c r="AL364">
        <v>9</v>
      </c>
      <c r="AM364">
        <v>45</v>
      </c>
      <c r="AN364">
        <v>0</v>
      </c>
      <c r="AO364">
        <v>9</v>
      </c>
      <c r="AP364">
        <v>27</v>
      </c>
      <c r="AQ364">
        <v>27</v>
      </c>
      <c r="AR364">
        <v>72</v>
      </c>
      <c r="AS364">
        <v>27</v>
      </c>
      <c r="AT364">
        <v>45</v>
      </c>
      <c r="AU364">
        <v>36</v>
      </c>
      <c r="AV364">
        <v>0</v>
      </c>
      <c r="AW364">
        <v>27</v>
      </c>
      <c r="AX364">
        <v>9</v>
      </c>
      <c r="AY364">
        <v>0</v>
      </c>
      <c r="AZ364">
        <v>52</v>
      </c>
      <c r="BA364" s="42">
        <v>213.18</v>
      </c>
      <c r="BB364" s="12">
        <v>77574.929999999993</v>
      </c>
      <c r="BC364" s="12">
        <v>44664.35</v>
      </c>
      <c r="BD364" s="12">
        <v>32910.58</v>
      </c>
      <c r="BE364" s="12">
        <v>23507.55</v>
      </c>
      <c r="BF364" s="12">
        <v>56418.13</v>
      </c>
      <c r="BG364" s="12">
        <v>8000</v>
      </c>
      <c r="BH364" s="12">
        <v>6250</v>
      </c>
      <c r="BI364" s="12">
        <v>3353</v>
      </c>
      <c r="BJ364" s="12">
        <v>7058</v>
      </c>
      <c r="BK364" s="12">
        <v>75603</v>
      </c>
      <c r="BL364" s="12">
        <v>63201</v>
      </c>
      <c r="BM364" s="12">
        <v>55501</v>
      </c>
      <c r="BN364" s="12">
        <v>30000</v>
      </c>
      <c r="BO364">
        <v>230000</v>
      </c>
      <c r="BP364">
        <v>8636</v>
      </c>
    </row>
    <row r="365" spans="1:68" x14ac:dyDescent="0.25">
      <c r="A365" s="4">
        <v>45655</v>
      </c>
      <c r="B365" s="4" t="str">
        <f t="shared" si="5"/>
        <v>DECEMBER</v>
      </c>
      <c r="C365" s="2">
        <f>MONTH(mydata[[#This Row],[Date]])</f>
        <v>12</v>
      </c>
      <c r="D365">
        <v>1121</v>
      </c>
      <c r="E365">
        <v>896</v>
      </c>
      <c r="F365">
        <v>459</v>
      </c>
      <c r="G365">
        <v>584</v>
      </c>
      <c r="H365">
        <v>78</v>
      </c>
      <c r="I365">
        <v>295</v>
      </c>
      <c r="J365">
        <v>431</v>
      </c>
      <c r="K365">
        <v>170</v>
      </c>
      <c r="L365">
        <v>284</v>
      </c>
      <c r="M365">
        <v>90</v>
      </c>
      <c r="N365">
        <v>55</v>
      </c>
      <c r="O365">
        <v>83</v>
      </c>
      <c r="P365">
        <v>55</v>
      </c>
      <c r="Q365">
        <v>230</v>
      </c>
      <c r="R365">
        <v>85</v>
      </c>
      <c r="S365">
        <v>42</v>
      </c>
      <c r="T365">
        <v>46</v>
      </c>
      <c r="U365">
        <v>151</v>
      </c>
      <c r="V365">
        <v>125</v>
      </c>
      <c r="W365">
        <v>17</v>
      </c>
      <c r="X365">
        <v>53</v>
      </c>
      <c r="Y365">
        <v>17</v>
      </c>
      <c r="Z365">
        <v>13</v>
      </c>
      <c r="AA365">
        <v>53</v>
      </c>
      <c r="AB365">
        <v>8</v>
      </c>
      <c r="AC365">
        <v>26</v>
      </c>
      <c r="AD365">
        <v>26</v>
      </c>
      <c r="AE365">
        <v>8</v>
      </c>
      <c r="AF365">
        <v>0</v>
      </c>
      <c r="AG365">
        <v>35</v>
      </c>
      <c r="AH365">
        <v>8</v>
      </c>
      <c r="AI365">
        <v>17</v>
      </c>
      <c r="AJ365">
        <v>17</v>
      </c>
      <c r="AK365">
        <v>53</v>
      </c>
      <c r="AL365">
        <v>44</v>
      </c>
      <c r="AM365">
        <v>35</v>
      </c>
      <c r="AN365">
        <v>8</v>
      </c>
      <c r="AO365">
        <v>0</v>
      </c>
      <c r="AP365">
        <v>35</v>
      </c>
      <c r="AQ365">
        <v>35</v>
      </c>
      <c r="AR365">
        <v>98</v>
      </c>
      <c r="AS365">
        <v>8</v>
      </c>
      <c r="AT365">
        <v>62</v>
      </c>
      <c r="AU365">
        <v>35</v>
      </c>
      <c r="AV365">
        <v>0</v>
      </c>
      <c r="AW365">
        <v>17</v>
      </c>
      <c r="AX365">
        <v>17</v>
      </c>
      <c r="AY365">
        <v>26</v>
      </c>
      <c r="AZ365">
        <v>0</v>
      </c>
      <c r="BA365" s="42">
        <v>195.19999999999996</v>
      </c>
      <c r="BB365" s="12">
        <v>57556.6</v>
      </c>
      <c r="BC365" s="12">
        <v>36239.339999999997</v>
      </c>
      <c r="BD365" s="12">
        <v>25580.71</v>
      </c>
      <c r="BE365" s="12">
        <v>36239.339999999997</v>
      </c>
      <c r="BF365" s="12">
        <v>57556.6</v>
      </c>
      <c r="BG365" s="12">
        <v>8000</v>
      </c>
      <c r="BH365" s="12">
        <v>6250</v>
      </c>
      <c r="BI365" s="12">
        <v>3353</v>
      </c>
      <c r="BJ365" s="12">
        <v>7058</v>
      </c>
      <c r="BK365" s="12">
        <v>75603</v>
      </c>
      <c r="BL365" s="12">
        <v>63201</v>
      </c>
      <c r="BM365" s="12">
        <v>55501</v>
      </c>
      <c r="BN365" s="12">
        <v>30000</v>
      </c>
      <c r="BO365">
        <v>230000</v>
      </c>
      <c r="BP365">
        <v>1531</v>
      </c>
    </row>
    <row r="366" spans="1:68" x14ac:dyDescent="0.25">
      <c r="A366" s="4">
        <v>45656</v>
      </c>
      <c r="B366" s="4" t="str">
        <f t="shared" si="5"/>
        <v>DECEMBER</v>
      </c>
      <c r="C366" s="2">
        <f>MONTH(mydata[[#This Row],[Date]])</f>
        <v>12</v>
      </c>
      <c r="D366">
        <v>1140</v>
      </c>
      <c r="E366">
        <v>881</v>
      </c>
      <c r="F366">
        <v>342</v>
      </c>
      <c r="G366">
        <v>741</v>
      </c>
      <c r="H366">
        <v>57</v>
      </c>
      <c r="I366">
        <v>387</v>
      </c>
      <c r="J366">
        <v>406</v>
      </c>
      <c r="K366">
        <v>88</v>
      </c>
      <c r="L366">
        <v>381</v>
      </c>
      <c r="M366">
        <v>155</v>
      </c>
      <c r="N366">
        <v>56</v>
      </c>
      <c r="O366">
        <v>63</v>
      </c>
      <c r="P366">
        <v>14</v>
      </c>
      <c r="Q366">
        <v>207</v>
      </c>
      <c r="R366">
        <v>112</v>
      </c>
      <c r="S366">
        <v>51</v>
      </c>
      <c r="T366">
        <v>25</v>
      </c>
      <c r="U366">
        <v>76</v>
      </c>
      <c r="V366">
        <v>79</v>
      </c>
      <c r="W366">
        <v>17</v>
      </c>
      <c r="X366">
        <v>52</v>
      </c>
      <c r="Y366">
        <v>0</v>
      </c>
      <c r="Z366">
        <v>56</v>
      </c>
      <c r="AA366">
        <v>70</v>
      </c>
      <c r="AB366">
        <v>26</v>
      </c>
      <c r="AC366">
        <v>26</v>
      </c>
      <c r="AD366">
        <v>44</v>
      </c>
      <c r="AE366">
        <v>8</v>
      </c>
      <c r="AF366">
        <v>8</v>
      </c>
      <c r="AG366">
        <v>35</v>
      </c>
      <c r="AH366">
        <v>8</v>
      </c>
      <c r="AI366">
        <v>17</v>
      </c>
      <c r="AJ366">
        <v>26</v>
      </c>
      <c r="AK366">
        <v>35</v>
      </c>
      <c r="AL366">
        <v>8</v>
      </c>
      <c r="AM366">
        <v>17</v>
      </c>
      <c r="AN366">
        <v>0</v>
      </c>
      <c r="AO366">
        <v>0</v>
      </c>
      <c r="AP366">
        <v>0</v>
      </c>
      <c r="AQ366">
        <v>26</v>
      </c>
      <c r="AR366">
        <v>96</v>
      </c>
      <c r="AS366">
        <v>17</v>
      </c>
      <c r="AT366">
        <v>44</v>
      </c>
      <c r="AU366">
        <v>44</v>
      </c>
      <c r="AV366">
        <v>0</v>
      </c>
      <c r="AW366">
        <v>52</v>
      </c>
      <c r="AX366">
        <v>35</v>
      </c>
      <c r="AY366">
        <v>35</v>
      </c>
      <c r="AZ366">
        <v>0</v>
      </c>
      <c r="BA366" s="42">
        <v>182.07000000000002</v>
      </c>
      <c r="BB366" s="12">
        <v>66369.23</v>
      </c>
      <c r="BC366" s="12">
        <v>46848.86</v>
      </c>
      <c r="BD366" s="12">
        <v>31232.58</v>
      </c>
      <c r="BE366" s="12">
        <v>27328.5</v>
      </c>
      <c r="BF366" s="12">
        <v>23424.43</v>
      </c>
      <c r="BG366" s="12">
        <v>8000</v>
      </c>
      <c r="BH366" s="12">
        <v>6250</v>
      </c>
      <c r="BI366" s="12">
        <v>3353</v>
      </c>
      <c r="BJ366" s="12">
        <v>7058</v>
      </c>
      <c r="BK366" s="12">
        <v>75603</v>
      </c>
      <c r="BL366" s="12">
        <v>63201</v>
      </c>
      <c r="BM366" s="12">
        <v>55501</v>
      </c>
      <c r="BN366" s="12">
        <v>30000</v>
      </c>
      <c r="BO366">
        <v>230000</v>
      </c>
      <c r="BP366">
        <v>494</v>
      </c>
    </row>
    <row r="367" spans="1:68" x14ac:dyDescent="0.25">
      <c r="A367" s="4">
        <v>45657</v>
      </c>
      <c r="B367" s="4" t="str">
        <f t="shared" si="5"/>
        <v>DECEMBER</v>
      </c>
      <c r="C367" s="2">
        <f>MONTH(mydata[[#This Row],[Date]])</f>
        <v>12</v>
      </c>
      <c r="D367">
        <v>1140</v>
      </c>
      <c r="E367">
        <v>881</v>
      </c>
      <c r="F367">
        <v>319</v>
      </c>
      <c r="G367">
        <v>628</v>
      </c>
      <c r="H367">
        <v>193</v>
      </c>
      <c r="I367">
        <v>308</v>
      </c>
      <c r="J367">
        <v>415</v>
      </c>
      <c r="K367">
        <v>158</v>
      </c>
      <c r="L367">
        <v>348</v>
      </c>
      <c r="M367">
        <v>226</v>
      </c>
      <c r="N367">
        <v>63</v>
      </c>
      <c r="O367">
        <v>84</v>
      </c>
      <c r="P367">
        <v>35</v>
      </c>
      <c r="Q367">
        <v>186</v>
      </c>
      <c r="R367">
        <v>95</v>
      </c>
      <c r="S367">
        <v>60</v>
      </c>
      <c r="T367">
        <v>43</v>
      </c>
      <c r="U367">
        <v>0</v>
      </c>
      <c r="V367">
        <v>35</v>
      </c>
      <c r="W367">
        <v>0</v>
      </c>
      <c r="X367">
        <v>26</v>
      </c>
      <c r="Y367">
        <v>0</v>
      </c>
      <c r="Z367">
        <v>61</v>
      </c>
      <c r="AA367">
        <v>79</v>
      </c>
      <c r="AB367">
        <v>0</v>
      </c>
      <c r="AC367">
        <v>17</v>
      </c>
      <c r="AD367">
        <v>44</v>
      </c>
      <c r="AE367">
        <v>0</v>
      </c>
      <c r="AF367">
        <v>8</v>
      </c>
      <c r="AG367">
        <v>26</v>
      </c>
      <c r="AH367">
        <v>0</v>
      </c>
      <c r="AI367">
        <v>17</v>
      </c>
      <c r="AJ367">
        <v>17</v>
      </c>
      <c r="AK367">
        <v>79</v>
      </c>
      <c r="AL367">
        <v>61</v>
      </c>
      <c r="AM367">
        <v>17</v>
      </c>
      <c r="AN367">
        <v>0</v>
      </c>
      <c r="AO367">
        <v>0</v>
      </c>
      <c r="AP367">
        <v>8</v>
      </c>
      <c r="AQ367">
        <v>26</v>
      </c>
      <c r="AR367">
        <v>61</v>
      </c>
      <c r="AS367">
        <v>26</v>
      </c>
      <c r="AT367">
        <v>35</v>
      </c>
      <c r="AU367">
        <v>17</v>
      </c>
      <c r="AV367">
        <v>8</v>
      </c>
      <c r="AW367">
        <v>61</v>
      </c>
      <c r="AX367">
        <v>35</v>
      </c>
      <c r="AY367">
        <v>26</v>
      </c>
      <c r="AZ367">
        <v>91</v>
      </c>
      <c r="BA367" s="42">
        <v>200.27700000000002</v>
      </c>
      <c r="BB367" s="12">
        <v>47336.27</v>
      </c>
      <c r="BC367" s="12">
        <v>41874.39</v>
      </c>
      <c r="BD367" s="12">
        <v>45515.64</v>
      </c>
      <c r="BE367" s="12">
        <v>45515.64</v>
      </c>
      <c r="BF367" s="12">
        <v>1820.63</v>
      </c>
      <c r="BG367" s="12">
        <v>8000</v>
      </c>
      <c r="BH367" s="12">
        <v>6250</v>
      </c>
      <c r="BI367" s="12">
        <v>3353</v>
      </c>
      <c r="BJ367" s="12">
        <v>7058</v>
      </c>
      <c r="BK367" s="12">
        <v>75603</v>
      </c>
      <c r="BL367" s="12">
        <v>63201</v>
      </c>
      <c r="BM367" s="12">
        <v>55501</v>
      </c>
      <c r="BN367" s="12">
        <v>30000</v>
      </c>
      <c r="BO367">
        <v>230000</v>
      </c>
      <c r="BP367">
        <v>8202</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7B59B-024D-430C-9C97-1A485FF9FE94}">
  <dimension ref="A1:R65"/>
  <sheetViews>
    <sheetView workbookViewId="0">
      <pane ySplit="1" topLeftCell="A2" activePane="bottomLeft" state="frozen"/>
      <selection sqref="A1:I2"/>
      <selection pane="bottomLeft" activeCell="A2" sqref="A2"/>
    </sheetView>
  </sheetViews>
  <sheetFormatPr defaultRowHeight="15" x14ac:dyDescent="0.25"/>
  <sheetData>
    <row r="1" spans="1:18" x14ac:dyDescent="0.25">
      <c r="B1" s="1" t="s">
        <v>0</v>
      </c>
      <c r="C1" s="2" t="s">
        <v>1</v>
      </c>
      <c r="D1" s="2" t="s">
        <v>2</v>
      </c>
      <c r="E1" s="3" t="s">
        <v>3</v>
      </c>
      <c r="G1" s="2" t="s">
        <v>4</v>
      </c>
      <c r="H1" s="25">
        <v>0.2</v>
      </c>
      <c r="I1">
        <v>100</v>
      </c>
      <c r="J1">
        <v>35</v>
      </c>
      <c r="K1">
        <v>135</v>
      </c>
      <c r="L1">
        <v>15</v>
      </c>
      <c r="P1" t="s">
        <v>271</v>
      </c>
      <c r="R1" t="s">
        <v>5</v>
      </c>
    </row>
    <row r="2" spans="1:18" x14ac:dyDescent="0.25">
      <c r="B2" s="55" t="s">
        <v>254</v>
      </c>
      <c r="G2" s="2" t="s">
        <v>4</v>
      </c>
      <c r="H2" s="25">
        <v>0.2</v>
      </c>
      <c r="I2">
        <v>100</v>
      </c>
      <c r="J2">
        <v>35</v>
      </c>
      <c r="K2">
        <v>135</v>
      </c>
      <c r="L2">
        <v>8</v>
      </c>
    </row>
    <row r="3" spans="1:18" x14ac:dyDescent="0.25">
      <c r="B3" s="59" t="s">
        <v>255</v>
      </c>
      <c r="C3">
        <v>0</v>
      </c>
      <c r="D3">
        <v>135</v>
      </c>
      <c r="G3" s="2" t="s">
        <v>4</v>
      </c>
      <c r="H3" s="25">
        <v>0.2</v>
      </c>
      <c r="I3">
        <v>100</v>
      </c>
      <c r="J3">
        <v>15</v>
      </c>
      <c r="K3">
        <v>135</v>
      </c>
      <c r="L3">
        <v>15</v>
      </c>
    </row>
    <row r="4" spans="1:18" x14ac:dyDescent="0.25">
      <c r="B4" s="60" t="s">
        <v>256</v>
      </c>
      <c r="C4">
        <v>75</v>
      </c>
      <c r="D4">
        <v>135</v>
      </c>
    </row>
    <row r="5" spans="1:18" ht="15" customHeight="1" x14ac:dyDescent="0.55000000000000004">
      <c r="A5" t="s">
        <v>257</v>
      </c>
      <c r="B5" s="61" t="s">
        <v>258</v>
      </c>
      <c r="C5">
        <v>0</v>
      </c>
      <c r="D5">
        <v>135</v>
      </c>
      <c r="F5" s="109"/>
      <c r="G5" s="110"/>
      <c r="H5" s="110"/>
      <c r="I5" s="110"/>
      <c r="J5" s="110"/>
      <c r="K5" s="110"/>
      <c r="L5" s="110"/>
      <c r="M5" s="110"/>
      <c r="N5" s="110"/>
    </row>
    <row r="6" spans="1:18" ht="15" customHeight="1" x14ac:dyDescent="0.55000000000000004">
      <c r="A6" t="s">
        <v>257</v>
      </c>
      <c r="B6" s="62" t="s">
        <v>259</v>
      </c>
      <c r="C6">
        <v>100</v>
      </c>
      <c r="D6">
        <v>135</v>
      </c>
      <c r="F6" s="110"/>
      <c r="G6" s="110"/>
      <c r="H6" s="110"/>
      <c r="I6" s="110"/>
      <c r="J6" s="110"/>
      <c r="K6" s="110"/>
      <c r="L6" s="110"/>
      <c r="M6" s="110"/>
      <c r="N6" s="110"/>
    </row>
    <row r="8" spans="1:18" x14ac:dyDescent="0.25">
      <c r="B8" s="63" t="s">
        <v>260</v>
      </c>
      <c r="C8">
        <v>0</v>
      </c>
      <c r="D8">
        <v>135</v>
      </c>
    </row>
    <row r="9" spans="1:18" x14ac:dyDescent="0.25">
      <c r="B9" s="60" t="s">
        <v>256</v>
      </c>
      <c r="C9">
        <v>75</v>
      </c>
      <c r="D9">
        <v>135</v>
      </c>
    </row>
    <row r="10" spans="1:18" x14ac:dyDescent="0.25">
      <c r="A10" t="s">
        <v>257</v>
      </c>
      <c r="B10" s="56" t="s">
        <v>261</v>
      </c>
      <c r="C10">
        <v>0</v>
      </c>
      <c r="D10">
        <v>150</v>
      </c>
    </row>
    <row r="11" spans="1:18" x14ac:dyDescent="0.25">
      <c r="A11" t="s">
        <v>257</v>
      </c>
      <c r="B11" s="64" t="s">
        <v>262</v>
      </c>
      <c r="C11">
        <v>33</v>
      </c>
      <c r="D11">
        <v>150</v>
      </c>
    </row>
    <row r="12" spans="1:18" x14ac:dyDescent="0.25">
      <c r="A12" t="s">
        <v>257</v>
      </c>
      <c r="B12" s="62" t="s">
        <v>259</v>
      </c>
      <c r="C12">
        <v>100</v>
      </c>
      <c r="D12">
        <v>150</v>
      </c>
    </row>
    <row r="14" spans="1:18" x14ac:dyDescent="0.25">
      <c r="B14" s="65" t="s">
        <v>263</v>
      </c>
      <c r="C14">
        <v>0</v>
      </c>
      <c r="D14">
        <v>110</v>
      </c>
    </row>
    <row r="15" spans="1:18" x14ac:dyDescent="0.25">
      <c r="B15" s="66" t="s">
        <v>264</v>
      </c>
      <c r="C15">
        <v>75</v>
      </c>
      <c r="D15">
        <v>110</v>
      </c>
    </row>
    <row r="16" spans="1:18" x14ac:dyDescent="0.25">
      <c r="A16" t="s">
        <v>257</v>
      </c>
      <c r="B16" s="57" t="s">
        <v>265</v>
      </c>
      <c r="C16">
        <v>0</v>
      </c>
      <c r="D16">
        <v>135</v>
      </c>
    </row>
    <row r="17" spans="1:4" x14ac:dyDescent="0.25">
      <c r="A17" t="s">
        <v>257</v>
      </c>
      <c r="B17" s="67" t="s">
        <v>266</v>
      </c>
      <c r="C17">
        <v>38</v>
      </c>
      <c r="D17">
        <v>135</v>
      </c>
    </row>
    <row r="18" spans="1:4" x14ac:dyDescent="0.25">
      <c r="A18" t="s">
        <v>257</v>
      </c>
      <c r="B18" s="68" t="s">
        <v>267</v>
      </c>
      <c r="C18">
        <v>100</v>
      </c>
      <c r="D18">
        <v>135</v>
      </c>
    </row>
    <row r="20" spans="1:4" x14ac:dyDescent="0.25">
      <c r="B20" s="58" t="s">
        <v>268</v>
      </c>
    </row>
    <row r="21" spans="1:4" x14ac:dyDescent="0.25">
      <c r="B21" s="69" t="s">
        <v>269</v>
      </c>
    </row>
    <row r="22" spans="1:4" x14ac:dyDescent="0.25">
      <c r="B22" s="70" t="s">
        <v>270</v>
      </c>
    </row>
    <row r="24" spans="1:4" x14ac:dyDescent="0.25">
      <c r="B24" s="72" t="s">
        <v>273</v>
      </c>
      <c r="C24">
        <v>0</v>
      </c>
      <c r="D24">
        <v>0</v>
      </c>
    </row>
    <row r="25" spans="1:4" x14ac:dyDescent="0.25">
      <c r="B25" s="71" t="s">
        <v>272</v>
      </c>
      <c r="C25">
        <v>5</v>
      </c>
      <c r="D25">
        <v>0</v>
      </c>
    </row>
    <row r="26" spans="1:4" x14ac:dyDescent="0.25">
      <c r="B26" s="71" t="s">
        <v>272</v>
      </c>
      <c r="C26">
        <v>97</v>
      </c>
      <c r="D26">
        <v>0</v>
      </c>
    </row>
    <row r="27" spans="1:4" x14ac:dyDescent="0.25">
      <c r="B27" s="65" t="s">
        <v>263</v>
      </c>
      <c r="C27">
        <v>100</v>
      </c>
      <c r="D27">
        <v>0</v>
      </c>
    </row>
    <row r="28" spans="1:4" x14ac:dyDescent="0.25">
      <c r="A28" t="s">
        <v>257</v>
      </c>
      <c r="B28" s="73" t="s">
        <v>265</v>
      </c>
      <c r="C28">
        <v>0</v>
      </c>
      <c r="D28">
        <v>135</v>
      </c>
    </row>
    <row r="29" spans="1:4" x14ac:dyDescent="0.25">
      <c r="A29" t="s">
        <v>257</v>
      </c>
      <c r="B29" s="67" t="s">
        <v>266</v>
      </c>
      <c r="C29">
        <v>38</v>
      </c>
      <c r="D29">
        <v>135</v>
      </c>
    </row>
    <row r="30" spans="1:4" x14ac:dyDescent="0.25">
      <c r="A30" t="s">
        <v>257</v>
      </c>
      <c r="B30" s="68" t="s">
        <v>267</v>
      </c>
      <c r="C30">
        <v>100</v>
      </c>
      <c r="D30">
        <v>135</v>
      </c>
    </row>
    <row r="31" spans="1:4" x14ac:dyDescent="0.25">
      <c r="B31" s="74" t="s">
        <v>274</v>
      </c>
    </row>
    <row r="32" spans="1:4" x14ac:dyDescent="0.25">
      <c r="B32" s="75" t="s">
        <v>275</v>
      </c>
    </row>
    <row r="34" spans="1:5" x14ac:dyDescent="0.25">
      <c r="B34" s="76" t="s">
        <v>276</v>
      </c>
      <c r="C34">
        <v>10</v>
      </c>
      <c r="D34">
        <v>135</v>
      </c>
    </row>
    <row r="35" spans="1:5" x14ac:dyDescent="0.25">
      <c r="B35" s="77" t="s">
        <v>277</v>
      </c>
      <c r="C35">
        <v>67</v>
      </c>
      <c r="D35">
        <v>135</v>
      </c>
    </row>
    <row r="36" spans="1:5" x14ac:dyDescent="0.25">
      <c r="A36" t="s">
        <v>257</v>
      </c>
      <c r="B36" s="78" t="s">
        <v>278</v>
      </c>
      <c r="C36">
        <v>25</v>
      </c>
      <c r="D36">
        <v>135</v>
      </c>
    </row>
    <row r="37" spans="1:5" x14ac:dyDescent="0.25">
      <c r="A37" t="s">
        <v>257</v>
      </c>
      <c r="B37" s="79" t="s">
        <v>279</v>
      </c>
      <c r="C37">
        <v>100</v>
      </c>
      <c r="D37">
        <v>135</v>
      </c>
    </row>
    <row r="39" spans="1:5" x14ac:dyDescent="0.25">
      <c r="B39" s="80" t="s">
        <v>280</v>
      </c>
    </row>
    <row r="40" spans="1:5" x14ac:dyDescent="0.25">
      <c r="B40" s="81" t="s">
        <v>281</v>
      </c>
    </row>
    <row r="41" spans="1:5" x14ac:dyDescent="0.25">
      <c r="B41" s="82" t="s">
        <v>282</v>
      </c>
    </row>
    <row r="42" spans="1:5" x14ac:dyDescent="0.25">
      <c r="B42" s="83" t="s">
        <v>283</v>
      </c>
    </row>
    <row r="43" spans="1:5" x14ac:dyDescent="0.25">
      <c r="B43" s="84" t="s">
        <v>284</v>
      </c>
    </row>
    <row r="44" spans="1:5" x14ac:dyDescent="0.25">
      <c r="B44" s="85" t="s">
        <v>285</v>
      </c>
    </row>
    <row r="46" spans="1:5" x14ac:dyDescent="0.25">
      <c r="B46" s="86" t="s">
        <v>286</v>
      </c>
      <c r="C46">
        <v>10</v>
      </c>
      <c r="D46">
        <v>90</v>
      </c>
    </row>
    <row r="47" spans="1:5" x14ac:dyDescent="0.25">
      <c r="B47" s="87" t="s">
        <v>287</v>
      </c>
      <c r="C47">
        <v>80</v>
      </c>
      <c r="D47">
        <v>90</v>
      </c>
    </row>
    <row r="48" spans="1:5" x14ac:dyDescent="0.25">
      <c r="B48" s="88" t="s">
        <v>285</v>
      </c>
      <c r="C48">
        <v>0</v>
      </c>
      <c r="D48">
        <v>90</v>
      </c>
      <c r="E48">
        <v>0</v>
      </c>
    </row>
    <row r="49" spans="2:5" x14ac:dyDescent="0.25">
      <c r="B49" s="88" t="s">
        <v>285</v>
      </c>
      <c r="C49">
        <v>88</v>
      </c>
      <c r="D49">
        <v>90</v>
      </c>
      <c r="E49">
        <v>50</v>
      </c>
    </row>
    <row r="51" spans="2:5" x14ac:dyDescent="0.25">
      <c r="B51" s="89" t="s">
        <v>290</v>
      </c>
      <c r="C51">
        <v>0</v>
      </c>
      <c r="D51">
        <v>90</v>
      </c>
    </row>
    <row r="52" spans="2:5" x14ac:dyDescent="0.25">
      <c r="B52" s="90" t="s">
        <v>291</v>
      </c>
      <c r="C52">
        <v>100</v>
      </c>
      <c r="D52">
        <v>90</v>
      </c>
    </row>
    <row r="53" spans="2:5" x14ac:dyDescent="0.25">
      <c r="B53" s="91" t="s">
        <v>288</v>
      </c>
      <c r="C53">
        <v>0</v>
      </c>
      <c r="D53">
        <v>90</v>
      </c>
    </row>
    <row r="54" spans="2:5" x14ac:dyDescent="0.25">
      <c r="B54" s="92" t="s">
        <v>289</v>
      </c>
      <c r="C54">
        <v>100</v>
      </c>
      <c r="D54">
        <v>90</v>
      </c>
    </row>
    <row r="55" spans="2:5" x14ac:dyDescent="0.25">
      <c r="B55" s="93" t="s">
        <v>292</v>
      </c>
      <c r="C55">
        <v>0</v>
      </c>
      <c r="D55">
        <v>90</v>
      </c>
    </row>
    <row r="56" spans="2:5" x14ac:dyDescent="0.25">
      <c r="B56" s="94" t="s">
        <v>293</v>
      </c>
      <c r="C56">
        <v>100</v>
      </c>
      <c r="D56">
        <v>90</v>
      </c>
    </row>
    <row r="57" spans="2:5" x14ac:dyDescent="0.25">
      <c r="B57" s="95" t="s">
        <v>294</v>
      </c>
      <c r="C57">
        <v>0</v>
      </c>
      <c r="D57">
        <v>90</v>
      </c>
    </row>
    <row r="58" spans="2:5" x14ac:dyDescent="0.25">
      <c r="B58" s="96" t="s">
        <v>295</v>
      </c>
      <c r="C58">
        <v>100</v>
      </c>
      <c r="D58">
        <v>90</v>
      </c>
    </row>
    <row r="59" spans="2:5" x14ac:dyDescent="0.25">
      <c r="B59" s="97" t="s">
        <v>296</v>
      </c>
      <c r="C59">
        <v>0</v>
      </c>
      <c r="D59">
        <v>90</v>
      </c>
    </row>
    <row r="60" spans="2:5" x14ac:dyDescent="0.25">
      <c r="B60" s="98" t="s">
        <v>297</v>
      </c>
      <c r="C60">
        <v>100</v>
      </c>
      <c r="D60">
        <v>90</v>
      </c>
    </row>
    <row r="62" spans="2:5" x14ac:dyDescent="0.25">
      <c r="B62" s="99" t="s">
        <v>293</v>
      </c>
    </row>
    <row r="63" spans="2:5" x14ac:dyDescent="0.25">
      <c r="B63" s="100" t="s">
        <v>292</v>
      </c>
    </row>
    <row r="64" spans="2:5" x14ac:dyDescent="0.25">
      <c r="B64" s="101" t="s">
        <v>300</v>
      </c>
    </row>
    <row r="65" spans="2:2" x14ac:dyDescent="0.25">
      <c r="B65" s="102" t="s">
        <v>301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DASHBOARD</vt:lpstr>
      <vt:lpstr>DASHBOARD Light</vt:lpstr>
      <vt:lpstr>Budgeting</vt:lpstr>
      <vt:lpstr>Budgeting Light</vt:lpstr>
      <vt:lpstr>Income</vt:lpstr>
      <vt:lpstr>Income Light</vt:lpstr>
      <vt:lpstr>Expenses</vt:lpstr>
      <vt:lpstr>Expenses Light</vt:lpstr>
      <vt:lpstr>Investments</vt:lpstr>
      <vt:lpstr>Investments Light</vt:lpstr>
      <vt:lpstr>Debts</vt:lpstr>
      <vt:lpstr>Debts Light</vt:lpstr>
      <vt:lpstr>Fin Goals</vt:lpstr>
      <vt:lpstr>Fin Goals Light</vt:lpstr>
      <vt:lpstr>Processing</vt:lpstr>
      <vt:lpstr>Control</vt:lpstr>
      <vt:lpstr>Data</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Presentation</dc:creator>
  <cp:lastModifiedBy>User</cp:lastModifiedBy>
  <dcterms:created xsi:type="dcterms:W3CDTF">2025-09-16T10:18:44Z</dcterms:created>
  <dcterms:modified xsi:type="dcterms:W3CDTF">2026-09-18T09:11:32Z</dcterms:modified>
</cp:coreProperties>
</file>